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pivotTables/pivotTable1.xml" ContentType="application/vnd.openxmlformats-officedocument.spreadsheetml.pivotTable+xml"/>
  <Override PartName="/xl/drawings/drawing2.xml" ContentType="application/vnd.openxmlformats-officedocument.drawing+xml"/>
  <Override PartName="/xl/charts/chart3.xml" ContentType="application/vnd.openxmlformats-officedocument.drawingml.chart+xml"/>
  <Override PartName="/xl/drawings/drawing3.xml" ContentType="application/vnd.openxmlformats-officedocument.drawingml.chartshapes+xml"/>
  <Override PartName="/xl/charts/chart4.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0.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drawings/drawing11.xml" ContentType="application/vnd.openxmlformats-officedocument.drawing+xml"/>
  <Override PartName="/xl/charts/chart16.xml" ContentType="application/vnd.openxmlformats-officedocument.drawingml.chart+xml"/>
  <Override PartName="/xl/drawings/drawing12.xml" ContentType="application/vnd.openxmlformats-officedocument.drawing+xml"/>
  <Override PartName="/xl/charts/chart1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5820" yWindow="900" windowWidth="8955" windowHeight="4950" tabRatio="851" firstSheet="29" activeTab="36"/>
  </bookViews>
  <sheets>
    <sheet name="Operating Model" sheetId="1" r:id="rId1"/>
    <sheet name="Valuation ---&gt;" sheetId="8" r:id="rId2"/>
    <sheet name="Monte Carlo" sheetId="37" r:id="rId3"/>
    <sheet name="DCF" sheetId="2" r:id="rId4"/>
    <sheet name="PE Valuation" sheetId="34" r:id="rId5"/>
    <sheet name="DDM" sheetId="5" r:id="rId6"/>
    <sheet name="FCF Yield" sheetId="19" r:id="rId7"/>
    <sheet name="EVA" sheetId="44" r:id="rId8"/>
    <sheet name="DuPont" sheetId="12" r:id="rId9"/>
    <sheet name="Comps" sheetId="9" r:id="rId10"/>
    <sheet name="Comp Data ---&gt;" sheetId="20" r:id="rId11"/>
    <sheet name="G4s" sheetId="13" r:id="rId12"/>
    <sheet name="Garda" sheetId="14" r:id="rId13"/>
    <sheet name="Loomis" sheetId="15" r:id="rId14"/>
    <sheet name="Prosegur" sheetId="16" r:id="rId15"/>
    <sheet name="Werner" sheetId="33" r:id="rId16"/>
    <sheet name="Other, MISC. ---&gt;" sheetId="10" r:id="rId17"/>
    <sheet name="2012 E" sheetId="11" r:id="rId18"/>
    <sheet name="Historical Monthly Stock Prices" sheetId="18" r:id="rId19"/>
    <sheet name="Market Data" sheetId="22" r:id="rId20"/>
    <sheet name="S&amp;P PE" sheetId="32" r:id="rId21"/>
    <sheet name="Currency Conversions" sheetId="30" r:id="rId22"/>
    <sheet name="Loomis Market Data" sheetId="24" r:id="rId23"/>
    <sheet name="Krona Exchange Rate" sheetId="23" r:id="rId24"/>
    <sheet name="Prosegur Market Data" sheetId="25" r:id="rId25"/>
    <sheet name="EUR Exchange Rate" sheetId="26" r:id="rId26"/>
    <sheet name="GBP Exchange Rate" sheetId="27" r:id="rId27"/>
    <sheet name="CND Exchange Rate" sheetId="28" r:id="rId28"/>
    <sheet name="Monte Carlo Prices" sheetId="35" r:id="rId29"/>
    <sheet name="Monte Carlo Stats" sheetId="36" r:id="rId30"/>
    <sheet name="Common Size IS" sheetId="39" r:id="rId31"/>
    <sheet name="Common Size BS" sheetId="40" r:id="rId32"/>
    <sheet name="Key Financial Ratios" sheetId="43" r:id="rId33"/>
    <sheet name="Common Size CF" sheetId="41" r:id="rId34"/>
    <sheet name="WACC" sheetId="45" r:id="rId35"/>
    <sheet name="Products &amp; Services" sheetId="50" r:id="rId36"/>
    <sheet name="Risk Matrix" sheetId="51" r:id="rId37"/>
  </sheets>
  <externalReferences>
    <externalReference r:id="rId38"/>
    <externalReference r:id="rId39"/>
    <externalReference r:id="rId40"/>
  </externalReferences>
  <definedNames>
    <definedName name="CADUS" localSheetId="27">'CND Exchange Rate'!$A$1:$B$8</definedName>
    <definedName name="CIQWBGuid" hidden="1">"a5cf89e3-2b1c-4331-9f37-8c6780af4fdb"</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41301.1338078704</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MSN_MoneyCentral_Investor_Stock_Quotes" localSheetId="19">'Market Data'!$A$1:$P$19</definedName>
    <definedName name="MSN_MoneyCentral_Investor_Stock_Quotes_1" localSheetId="19">'Market Data'!$A$38:$P$56</definedName>
    <definedName name="q?s_EURUSD_X" localSheetId="25">'EUR Exchange Rate'!$A$1:$B$4</definedName>
    <definedName name="q?s_GBPUSD_X" localSheetId="26">'GBP Exchange Rate'!$A$1:$B$4</definedName>
    <definedName name="q?s_GFS.L" localSheetId="19">'Market Data'!$B$20:$C$35</definedName>
    <definedName name="SEK" localSheetId="23">'Krona Exchange Rate'!$A$1:$B$16</definedName>
    <definedName name="SM" localSheetId="24">'Prosegur Market Data'!$A$1:$F$396</definedName>
    <definedName name="SS" localSheetId="22">'Loomis Market Data'!$A$1:$H$381</definedName>
  </definedNames>
  <calcPr calcId="144525" iterateDelta="9.9999999999993996E-4"/>
  <pivotCaches>
    <pivotCache cacheId="0" r:id="rId41"/>
  </pivotCaches>
</workbook>
</file>

<file path=xl/calcChain.xml><?xml version="1.0" encoding="utf-8"?>
<calcChain xmlns="http://schemas.openxmlformats.org/spreadsheetml/2006/main">
  <c r="C6" i="34" l="1"/>
  <c r="O8" i="34"/>
  <c r="T9" i="12"/>
  <c r="T8" i="12"/>
  <c r="T7" i="12"/>
  <c r="O160" i="1"/>
  <c r="O159" i="1"/>
  <c r="L159" i="1"/>
  <c r="B20" i="44"/>
  <c r="B18" i="44"/>
  <c r="F9" i="45"/>
  <c r="G6" i="45" s="1"/>
  <c r="B12" i="45"/>
  <c r="L7" i="45"/>
  <c r="L5" i="45"/>
  <c r="L8" i="45" s="1"/>
  <c r="X7" i="9"/>
  <c r="H253" i="33"/>
  <c r="F7" i="9"/>
  <c r="E6" i="9"/>
  <c r="E5" i="9"/>
  <c r="E3" i="9"/>
  <c r="G7" i="45" l="1"/>
  <c r="G5" i="45"/>
  <c r="G8" i="45"/>
  <c r="B11" i="30"/>
  <c r="I16" i="19"/>
  <c r="I20" i="19"/>
  <c r="I24" i="19"/>
  <c r="I28" i="19"/>
  <c r="G9" i="45" l="1"/>
  <c r="G33" i="43"/>
  <c r="E33" i="43"/>
  <c r="D33" i="43"/>
  <c r="G20" i="1" l="1"/>
  <c r="G18" i="1" s="1"/>
  <c r="G19" i="1" s="1"/>
  <c r="G30" i="43"/>
  <c r="F30" i="43"/>
  <c r="E30" i="43"/>
  <c r="D30" i="43"/>
  <c r="G27" i="43"/>
  <c r="F27" i="43"/>
  <c r="E27" i="43"/>
  <c r="D27" i="43"/>
  <c r="G24" i="43"/>
  <c r="F24" i="43"/>
  <c r="E24" i="43"/>
  <c r="D24" i="43"/>
  <c r="R220" i="1" l="1"/>
  <c r="Q220" i="1"/>
  <c r="S220" i="1" s="1"/>
  <c r="P220" i="1"/>
  <c r="O220" i="1"/>
  <c r="P211" i="1"/>
  <c r="Q211" i="1"/>
  <c r="R211" i="1"/>
  <c r="S211" i="1"/>
  <c r="T211" i="1"/>
  <c r="U211" i="1"/>
  <c r="O211" i="1"/>
  <c r="H211" i="1"/>
  <c r="H64" i="8"/>
  <c r="J64" i="8"/>
  <c r="K64" i="8"/>
  <c r="L64" i="8"/>
  <c r="M64" i="8"/>
  <c r="I64" i="8"/>
  <c r="E66" i="8"/>
  <c r="F66" i="8"/>
  <c r="G66" i="8"/>
  <c r="D66" i="8"/>
  <c r="D37" i="8"/>
  <c r="E37" i="8"/>
  <c r="F37" i="8"/>
  <c r="G37" i="8"/>
  <c r="H37" i="8"/>
  <c r="H256" i="33" l="1"/>
  <c r="H257" i="33" s="1"/>
  <c r="H306" i="16"/>
  <c r="H307" i="16" s="1"/>
  <c r="H289" i="15"/>
  <c r="H290" i="15" s="1"/>
  <c r="H316" i="13"/>
  <c r="H317" i="13" s="1"/>
  <c r="E12" i="37" l="1"/>
  <c r="D12" i="37"/>
  <c r="C12" i="37"/>
  <c r="B12" i="37"/>
  <c r="E11" i="37"/>
  <c r="C11" i="37"/>
  <c r="B11" i="37"/>
  <c r="E9" i="37"/>
  <c r="E10" i="37" s="1"/>
  <c r="C9" i="37"/>
  <c r="C10" i="37" s="1"/>
  <c r="B9" i="37"/>
  <c r="B10" i="37" s="1"/>
  <c r="D5" i="37"/>
  <c r="E5" i="37" s="1"/>
  <c r="B5" i="37"/>
  <c r="C5" i="37" s="1"/>
  <c r="D3" i="37"/>
  <c r="E3" i="37" s="1"/>
  <c r="B3" i="37"/>
  <c r="C3" i="37" s="1"/>
  <c r="D2" i="37"/>
  <c r="E2" i="37" s="1"/>
  <c r="B2" i="37"/>
  <c r="C2" i="37" s="1"/>
  <c r="C7" i="23"/>
  <c r="D7" i="23" s="1"/>
  <c r="B2" i="30" s="1"/>
  <c r="C10" i="30" s="1"/>
  <c r="I25" i="19" s="1"/>
  <c r="I37" i="19" s="1"/>
  <c r="B10" i="30"/>
  <c r="B5" i="30"/>
  <c r="B4" i="30"/>
  <c r="B3" i="30"/>
  <c r="E14" i="32"/>
  <c r="E13" i="32"/>
  <c r="E12" i="32"/>
  <c r="E11" i="32"/>
  <c r="E10" i="32"/>
  <c r="E9" i="32"/>
  <c r="D32" i="22"/>
  <c r="B8" i="30" s="1"/>
  <c r="C8" i="30" s="1"/>
  <c r="I17" i="19" s="1"/>
  <c r="I38" i="19" s="1"/>
  <c r="F29" i="22"/>
  <c r="H5" i="18"/>
  <c r="G5" i="18"/>
  <c r="F5" i="18"/>
  <c r="E5" i="18"/>
  <c r="D5" i="18"/>
  <c r="O167" i="11"/>
  <c r="M167" i="11"/>
  <c r="K167" i="11"/>
  <c r="O166" i="11"/>
  <c r="M166" i="11"/>
  <c r="K166" i="11"/>
  <c r="O164" i="11"/>
  <c r="M164" i="11"/>
  <c r="K164" i="11"/>
  <c r="O163" i="11"/>
  <c r="M163" i="11"/>
  <c r="K163" i="11"/>
  <c r="O162" i="11"/>
  <c r="M162" i="11"/>
  <c r="K162" i="11"/>
  <c r="O160" i="11"/>
  <c r="M160" i="11"/>
  <c r="K160" i="11"/>
  <c r="O159" i="11"/>
  <c r="M159" i="11"/>
  <c r="K159" i="11"/>
  <c r="O157" i="11"/>
  <c r="M157" i="11"/>
  <c r="K157" i="11"/>
  <c r="O155" i="11"/>
  <c r="M155" i="11"/>
  <c r="K155" i="11"/>
  <c r="O154" i="11"/>
  <c r="M154" i="11"/>
  <c r="K154" i="11"/>
  <c r="O153" i="11"/>
  <c r="M153" i="11"/>
  <c r="K153" i="11"/>
  <c r="O152" i="11"/>
  <c r="M152" i="11"/>
  <c r="K152" i="11"/>
  <c r="O151" i="11"/>
  <c r="M151" i="11"/>
  <c r="K151" i="11"/>
  <c r="O150" i="11"/>
  <c r="M150" i="11"/>
  <c r="K150" i="11"/>
  <c r="O149" i="11"/>
  <c r="M149" i="11"/>
  <c r="K149" i="11"/>
  <c r="O148" i="11"/>
  <c r="M148" i="11"/>
  <c r="K148" i="11"/>
  <c r="O147" i="11"/>
  <c r="M147" i="11"/>
  <c r="K147" i="11"/>
  <c r="O146" i="11"/>
  <c r="M146" i="11"/>
  <c r="K146" i="11"/>
  <c r="O145" i="11"/>
  <c r="M145" i="11"/>
  <c r="K145" i="11"/>
  <c r="O144" i="11"/>
  <c r="M144" i="11"/>
  <c r="K144" i="11"/>
  <c r="O143" i="11"/>
  <c r="M143" i="11"/>
  <c r="K143" i="11"/>
  <c r="O142" i="11"/>
  <c r="M142" i="11"/>
  <c r="K142" i="11"/>
  <c r="O141" i="11"/>
  <c r="M141" i="11"/>
  <c r="K141" i="11"/>
  <c r="O139" i="11"/>
  <c r="M139" i="11"/>
  <c r="K139" i="11"/>
  <c r="O138" i="11"/>
  <c r="M138" i="11"/>
  <c r="K138" i="11"/>
  <c r="O137" i="11"/>
  <c r="M137" i="11"/>
  <c r="K137" i="11"/>
  <c r="O136" i="11"/>
  <c r="M136" i="11"/>
  <c r="K136" i="11"/>
  <c r="O135" i="11"/>
  <c r="M135" i="11"/>
  <c r="K135" i="11"/>
  <c r="O134" i="11"/>
  <c r="M134" i="11"/>
  <c r="K134" i="11"/>
  <c r="O133" i="11"/>
  <c r="M133" i="11"/>
  <c r="K133" i="11"/>
  <c r="O132" i="11"/>
  <c r="M132" i="11"/>
  <c r="K132" i="11"/>
  <c r="O131" i="11"/>
  <c r="M131" i="11"/>
  <c r="K131" i="11"/>
  <c r="O130" i="11"/>
  <c r="M130" i="11"/>
  <c r="K130" i="11"/>
  <c r="O129" i="11"/>
  <c r="M129" i="11"/>
  <c r="K129" i="11"/>
  <c r="O128" i="11"/>
  <c r="M128" i="11"/>
  <c r="K128" i="11"/>
  <c r="O127" i="11"/>
  <c r="M127" i="11"/>
  <c r="K127" i="11"/>
  <c r="O126" i="11"/>
  <c r="K126" i="11"/>
  <c r="O125" i="11"/>
  <c r="M125" i="11"/>
  <c r="K125" i="11"/>
  <c r="O124" i="11"/>
  <c r="M124" i="11"/>
  <c r="K124" i="11"/>
  <c r="O121" i="11"/>
  <c r="M121" i="11"/>
  <c r="K121" i="11"/>
  <c r="I121" i="11"/>
  <c r="O120" i="11"/>
  <c r="M120" i="11"/>
  <c r="K120" i="11"/>
  <c r="K119" i="11"/>
  <c r="O118" i="11"/>
  <c r="M118" i="11"/>
  <c r="K118" i="11"/>
  <c r="K117" i="11"/>
  <c r="O116" i="11"/>
  <c r="M116" i="11"/>
  <c r="K116" i="11"/>
  <c r="K115" i="11"/>
  <c r="O114" i="11"/>
  <c r="M114" i="11"/>
  <c r="K114" i="11"/>
  <c r="O113" i="11"/>
  <c r="M113" i="11"/>
  <c r="K113" i="11"/>
  <c r="K112" i="11"/>
  <c r="O111" i="11"/>
  <c r="M111" i="11"/>
  <c r="K111" i="11"/>
  <c r="O110" i="11"/>
  <c r="M110" i="11"/>
  <c r="K110" i="11"/>
  <c r="O109" i="11"/>
  <c r="M109" i="11"/>
  <c r="K109" i="11"/>
  <c r="K108" i="11"/>
  <c r="O107" i="11"/>
  <c r="M107" i="11"/>
  <c r="K107" i="11"/>
  <c r="O106" i="11"/>
  <c r="M106" i="11"/>
  <c r="K106" i="11"/>
  <c r="O105" i="11"/>
  <c r="M105" i="11"/>
  <c r="K105" i="11"/>
  <c r="O104" i="11"/>
  <c r="M104" i="11"/>
  <c r="K104" i="11"/>
  <c r="K103" i="11"/>
  <c r="O102" i="11"/>
  <c r="M102" i="11"/>
  <c r="K102" i="11"/>
  <c r="K101" i="11"/>
  <c r="O100" i="11"/>
  <c r="M100" i="11"/>
  <c r="K100" i="11"/>
  <c r="O99" i="11"/>
  <c r="M99" i="11"/>
  <c r="K99" i="11"/>
  <c r="K98" i="11"/>
  <c r="K97" i="11"/>
  <c r="O96" i="11"/>
  <c r="M96" i="11"/>
  <c r="K96" i="11"/>
  <c r="O95" i="11"/>
  <c r="M95" i="11"/>
  <c r="K95" i="11"/>
  <c r="O94" i="11"/>
  <c r="M94" i="11"/>
  <c r="K94" i="11"/>
  <c r="O93" i="11"/>
  <c r="M93" i="11"/>
  <c r="K93" i="11"/>
  <c r="K92" i="11"/>
  <c r="K91" i="11"/>
  <c r="O90" i="11"/>
  <c r="M90" i="11"/>
  <c r="K90" i="11"/>
  <c r="O89" i="11"/>
  <c r="M89" i="11"/>
  <c r="K89" i="11"/>
  <c r="O88" i="11"/>
  <c r="M88" i="11"/>
  <c r="K88" i="11"/>
  <c r="O87" i="11"/>
  <c r="M87" i="11"/>
  <c r="K87" i="11"/>
  <c r="O86" i="11"/>
  <c r="M86" i="11"/>
  <c r="K86" i="11"/>
  <c r="K85" i="11"/>
  <c r="K84" i="11"/>
  <c r="O83" i="11"/>
  <c r="M83" i="11"/>
  <c r="K83" i="11"/>
  <c r="K82" i="11"/>
  <c r="K81" i="11"/>
  <c r="K80" i="11"/>
  <c r="O79" i="11"/>
  <c r="M79" i="11"/>
  <c r="K79" i="11"/>
  <c r="O78" i="11"/>
  <c r="M78" i="11"/>
  <c r="K78" i="11"/>
  <c r="O77" i="11"/>
  <c r="M77" i="11"/>
  <c r="K77" i="11"/>
  <c r="O76" i="11"/>
  <c r="M76" i="11"/>
  <c r="K76" i="11"/>
  <c r="K75" i="11"/>
  <c r="O74" i="11"/>
  <c r="M74" i="11"/>
  <c r="K74" i="11"/>
  <c r="K73" i="11"/>
  <c r="O72" i="11"/>
  <c r="M72" i="11"/>
  <c r="K72" i="11"/>
  <c r="K71" i="11"/>
  <c r="O70" i="11"/>
  <c r="M70" i="11"/>
  <c r="K70" i="11"/>
  <c r="O69" i="11"/>
  <c r="M69" i="11"/>
  <c r="K69" i="11"/>
  <c r="O65" i="11"/>
  <c r="M65" i="11"/>
  <c r="K65" i="11"/>
  <c r="O64" i="11"/>
  <c r="M64" i="11"/>
  <c r="K64" i="11"/>
  <c r="O62" i="11"/>
  <c r="M62" i="11"/>
  <c r="K62" i="11"/>
  <c r="O61" i="11"/>
  <c r="M61" i="11"/>
  <c r="K61" i="11"/>
  <c r="O59" i="11"/>
  <c r="M59" i="11"/>
  <c r="K59" i="11"/>
  <c r="O58" i="11"/>
  <c r="M58" i="11"/>
  <c r="K58" i="11"/>
  <c r="O57" i="11"/>
  <c r="M57" i="11"/>
  <c r="K57" i="11"/>
  <c r="O55" i="11"/>
  <c r="M55" i="11"/>
  <c r="K55" i="11"/>
  <c r="O54" i="11"/>
  <c r="M54" i="11"/>
  <c r="K54" i="11"/>
  <c r="O53" i="11"/>
  <c r="M53" i="11"/>
  <c r="K53" i="11"/>
  <c r="O50" i="11"/>
  <c r="M50" i="11"/>
  <c r="K50" i="11"/>
  <c r="O49" i="11"/>
  <c r="M49" i="11"/>
  <c r="K49" i="11"/>
  <c r="O45" i="11"/>
  <c r="M45" i="11"/>
  <c r="K45" i="11"/>
  <c r="O44" i="11"/>
  <c r="M44" i="11"/>
  <c r="K44" i="11"/>
  <c r="O42" i="11"/>
  <c r="M42" i="11"/>
  <c r="K42" i="11"/>
  <c r="O40" i="11"/>
  <c r="M40" i="11"/>
  <c r="O38" i="11"/>
  <c r="M38" i="11"/>
  <c r="K38" i="11"/>
  <c r="O37" i="11"/>
  <c r="M37" i="11"/>
  <c r="K37" i="11"/>
  <c r="O35" i="11"/>
  <c r="M35" i="11"/>
  <c r="K35" i="11"/>
  <c r="K33" i="11"/>
  <c r="O32" i="11"/>
  <c r="M32" i="11"/>
  <c r="K32" i="11"/>
  <c r="K31" i="11"/>
  <c r="K30" i="11"/>
  <c r="O28" i="11"/>
  <c r="M28" i="11"/>
  <c r="K28" i="11"/>
  <c r="K27" i="11"/>
  <c r="O26" i="11"/>
  <c r="M26" i="11"/>
  <c r="K26" i="11"/>
  <c r="O25" i="11"/>
  <c r="M25" i="11"/>
  <c r="K25" i="11"/>
  <c r="O23" i="11"/>
  <c r="M23" i="11"/>
  <c r="K23" i="11"/>
  <c r="O22" i="11"/>
  <c r="M22" i="11"/>
  <c r="K22" i="11"/>
  <c r="O21" i="11"/>
  <c r="M21" i="11"/>
  <c r="K21" i="11"/>
  <c r="O19" i="11"/>
  <c r="M19" i="11"/>
  <c r="K19" i="11"/>
  <c r="O17" i="11"/>
  <c r="M17" i="11"/>
  <c r="K17" i="11"/>
  <c r="M15" i="11"/>
  <c r="K15" i="11"/>
  <c r="O12" i="11"/>
  <c r="M12" i="11"/>
  <c r="K12" i="11"/>
  <c r="O10" i="11"/>
  <c r="M10" i="11"/>
  <c r="K10" i="11"/>
  <c r="O9" i="11"/>
  <c r="M9" i="11"/>
  <c r="K9" i="11"/>
  <c r="O7" i="11"/>
  <c r="M7" i="11"/>
  <c r="K7" i="11"/>
  <c r="D35" i="10"/>
  <c r="Q11" i="10"/>
  <c r="D22" i="10"/>
  <c r="Q7" i="10"/>
  <c r="H10" i="10"/>
  <c r="G10" i="10"/>
  <c r="F10" i="10"/>
  <c r="E10" i="10"/>
  <c r="D10" i="10"/>
  <c r="G9" i="10"/>
  <c r="F9" i="10"/>
  <c r="G8" i="10"/>
  <c r="E8" i="10"/>
  <c r="E7" i="10"/>
  <c r="E6" i="10"/>
  <c r="H3" i="10"/>
  <c r="G3" i="10"/>
  <c r="G4" i="10" s="1"/>
  <c r="F3" i="10"/>
  <c r="E3" i="10"/>
  <c r="E4" i="10" s="1"/>
  <c r="D3" i="10"/>
  <c r="H254" i="33"/>
  <c r="H250" i="33"/>
  <c r="H251" i="33" s="1"/>
  <c r="W7" i="9" s="1"/>
  <c r="H248" i="33"/>
  <c r="H239" i="33"/>
  <c r="G239" i="33"/>
  <c r="F239" i="33"/>
  <c r="J239" i="33" s="1"/>
  <c r="E239" i="33"/>
  <c r="I239" i="33" s="1"/>
  <c r="D239" i="33"/>
  <c r="C239" i="33"/>
  <c r="H238" i="33"/>
  <c r="G238" i="33"/>
  <c r="F238" i="33"/>
  <c r="J238" i="33" s="1"/>
  <c r="E238" i="33"/>
  <c r="I238" i="33" s="1"/>
  <c r="D238" i="33"/>
  <c r="C238" i="33"/>
  <c r="H73" i="33"/>
  <c r="G73" i="33"/>
  <c r="F73" i="33"/>
  <c r="E73" i="33"/>
  <c r="D73" i="33"/>
  <c r="C73" i="33"/>
  <c r="H49" i="33"/>
  <c r="G49" i="33"/>
  <c r="F49" i="33"/>
  <c r="E49" i="33"/>
  <c r="D49" i="33"/>
  <c r="J49" i="33" s="1"/>
  <c r="H48" i="33"/>
  <c r="G48" i="33"/>
  <c r="F48" i="33"/>
  <c r="E48" i="33"/>
  <c r="D48" i="33"/>
  <c r="C48" i="33"/>
  <c r="J48" i="33" s="1"/>
  <c r="H25" i="33"/>
  <c r="G25" i="33"/>
  <c r="F25" i="33"/>
  <c r="E25" i="33"/>
  <c r="D25" i="33"/>
  <c r="C25" i="33"/>
  <c r="J25" i="33" s="1"/>
  <c r="H15" i="33"/>
  <c r="G15" i="33"/>
  <c r="F15" i="33"/>
  <c r="E15" i="33"/>
  <c r="D15" i="33"/>
  <c r="C15" i="33"/>
  <c r="J15" i="33" s="1"/>
  <c r="H11" i="33"/>
  <c r="G11" i="33"/>
  <c r="F11" i="33"/>
  <c r="J11" i="33" s="1"/>
  <c r="E11" i="33"/>
  <c r="D11" i="33"/>
  <c r="I11" i="33" s="1"/>
  <c r="B4" i="33"/>
  <c r="H243" i="33" s="1"/>
  <c r="H303" i="16"/>
  <c r="H304" i="16" s="1"/>
  <c r="X6" i="9" s="1"/>
  <c r="H300" i="16"/>
  <c r="H301" i="16" s="1"/>
  <c r="W6" i="9" s="1"/>
  <c r="H298" i="16"/>
  <c r="H289" i="16"/>
  <c r="G289" i="16"/>
  <c r="F289" i="16"/>
  <c r="E289" i="16"/>
  <c r="J289" i="16" s="1"/>
  <c r="D289" i="16"/>
  <c r="C289" i="16"/>
  <c r="H288" i="16"/>
  <c r="G288" i="16"/>
  <c r="F288" i="16"/>
  <c r="E288" i="16"/>
  <c r="J288" i="16" s="1"/>
  <c r="D288" i="16"/>
  <c r="C288" i="16"/>
  <c r="H80" i="16"/>
  <c r="G80" i="16"/>
  <c r="F80" i="16"/>
  <c r="E80" i="16"/>
  <c r="J80" i="16" s="1"/>
  <c r="D80" i="16"/>
  <c r="C80" i="16"/>
  <c r="H56" i="16"/>
  <c r="G56" i="16"/>
  <c r="F56" i="16"/>
  <c r="E56" i="16"/>
  <c r="J56" i="16" s="1"/>
  <c r="D56" i="16"/>
  <c r="C56" i="16"/>
  <c r="H55" i="16"/>
  <c r="G55" i="16"/>
  <c r="F55" i="16"/>
  <c r="E55" i="16"/>
  <c r="J55" i="16" s="1"/>
  <c r="D55" i="16"/>
  <c r="H28" i="16"/>
  <c r="G28" i="16"/>
  <c r="F28" i="16"/>
  <c r="E28" i="16"/>
  <c r="D28" i="16"/>
  <c r="I28" i="16" s="1"/>
  <c r="C28" i="16"/>
  <c r="J28" i="16" s="1"/>
  <c r="H25" i="16"/>
  <c r="G25" i="16"/>
  <c r="F25" i="16"/>
  <c r="E25" i="16"/>
  <c r="I25" i="16" s="1"/>
  <c r="D25" i="16"/>
  <c r="C25" i="16"/>
  <c r="J25" i="16" s="1"/>
  <c r="H17" i="16"/>
  <c r="G17" i="16"/>
  <c r="F17" i="16"/>
  <c r="E17" i="16"/>
  <c r="I17" i="16" s="1"/>
  <c r="D17" i="16"/>
  <c r="C17" i="16"/>
  <c r="J17" i="16" s="1"/>
  <c r="H15" i="16"/>
  <c r="G15" i="16"/>
  <c r="F15" i="16"/>
  <c r="E15" i="16"/>
  <c r="I15" i="16" s="1"/>
  <c r="D15" i="16"/>
  <c r="C15" i="16"/>
  <c r="J15" i="16" s="1"/>
  <c r="H12" i="16"/>
  <c r="G12" i="16"/>
  <c r="F12" i="16"/>
  <c r="E12" i="16"/>
  <c r="I12" i="16" s="1"/>
  <c r="D12" i="16"/>
  <c r="J12" i="16" s="1"/>
  <c r="K11" i="16"/>
  <c r="B4" i="16"/>
  <c r="H293" i="16" s="1"/>
  <c r="H287" i="15"/>
  <c r="H286" i="15"/>
  <c r="H284" i="15"/>
  <c r="H283" i="15"/>
  <c r="H281" i="15"/>
  <c r="H279" i="15"/>
  <c r="H278" i="15"/>
  <c r="H277" i="15"/>
  <c r="H276" i="15"/>
  <c r="J272" i="15"/>
  <c r="I272" i="15"/>
  <c r="H272" i="15"/>
  <c r="G272" i="15"/>
  <c r="F272" i="15"/>
  <c r="E272" i="15"/>
  <c r="D272" i="15"/>
  <c r="C272" i="15"/>
  <c r="J271" i="15"/>
  <c r="I271" i="15"/>
  <c r="H271" i="15"/>
  <c r="G271" i="15"/>
  <c r="F271" i="15"/>
  <c r="E271" i="15"/>
  <c r="D271" i="15"/>
  <c r="C271" i="15"/>
  <c r="J80" i="15"/>
  <c r="I80" i="15"/>
  <c r="H80" i="15"/>
  <c r="G80" i="15"/>
  <c r="F80" i="15"/>
  <c r="E80" i="15"/>
  <c r="D80" i="15"/>
  <c r="C80" i="15"/>
  <c r="J53" i="15"/>
  <c r="I53" i="15"/>
  <c r="H53" i="15"/>
  <c r="G53" i="15"/>
  <c r="F53" i="15"/>
  <c r="E53" i="15"/>
  <c r="D53" i="15"/>
  <c r="C53" i="15"/>
  <c r="J52" i="15"/>
  <c r="I52" i="15"/>
  <c r="H52" i="15"/>
  <c r="G52" i="15"/>
  <c r="F52" i="15"/>
  <c r="E52" i="15"/>
  <c r="D52" i="15"/>
  <c r="J28" i="15"/>
  <c r="I28" i="15"/>
  <c r="H28" i="15"/>
  <c r="G28" i="15"/>
  <c r="F28" i="15"/>
  <c r="E28" i="15"/>
  <c r="D28" i="15"/>
  <c r="C28" i="15"/>
  <c r="J25" i="15"/>
  <c r="I25" i="15"/>
  <c r="H25" i="15"/>
  <c r="G25" i="15"/>
  <c r="F25" i="15"/>
  <c r="E25" i="15"/>
  <c r="D25" i="15"/>
  <c r="C25" i="15"/>
  <c r="J17" i="15"/>
  <c r="I17" i="15"/>
  <c r="H17" i="15"/>
  <c r="G17" i="15"/>
  <c r="F17" i="15"/>
  <c r="E17" i="15"/>
  <c r="D17" i="15"/>
  <c r="C17" i="15"/>
  <c r="J15" i="15"/>
  <c r="I15" i="15"/>
  <c r="H15" i="15"/>
  <c r="G15" i="15"/>
  <c r="F15" i="15"/>
  <c r="E15" i="15"/>
  <c r="D15" i="15"/>
  <c r="C15" i="15"/>
  <c r="J12" i="15"/>
  <c r="I12" i="15"/>
  <c r="H12" i="15"/>
  <c r="G12" i="15"/>
  <c r="F12" i="15"/>
  <c r="E12" i="15"/>
  <c r="D12" i="15"/>
  <c r="K11" i="15"/>
  <c r="B4" i="15"/>
  <c r="H292" i="14"/>
  <c r="H291" i="14"/>
  <c r="H290" i="14"/>
  <c r="H289" i="14"/>
  <c r="J285" i="14"/>
  <c r="I285" i="14"/>
  <c r="H285" i="14"/>
  <c r="G285" i="14"/>
  <c r="F285" i="14"/>
  <c r="E285" i="14"/>
  <c r="D285" i="14"/>
  <c r="C285" i="14"/>
  <c r="J76" i="14"/>
  <c r="I76" i="14"/>
  <c r="H76" i="14"/>
  <c r="G76" i="14"/>
  <c r="F76" i="14"/>
  <c r="E76" i="14"/>
  <c r="D76" i="14"/>
  <c r="C76" i="14"/>
  <c r="J53" i="14"/>
  <c r="I53" i="14"/>
  <c r="H53" i="14"/>
  <c r="G53" i="14"/>
  <c r="F53" i="14"/>
  <c r="E53" i="14"/>
  <c r="D53" i="14"/>
  <c r="C53" i="14"/>
  <c r="J52" i="14"/>
  <c r="I52" i="14"/>
  <c r="H52" i="14"/>
  <c r="G52" i="14"/>
  <c r="F52" i="14"/>
  <c r="E52" i="14"/>
  <c r="D52" i="14"/>
  <c r="J28" i="14"/>
  <c r="I28" i="14"/>
  <c r="H28" i="14"/>
  <c r="G28" i="14"/>
  <c r="F28" i="14"/>
  <c r="E28" i="14"/>
  <c r="D28" i="14"/>
  <c r="C28" i="14"/>
  <c r="J25" i="14"/>
  <c r="I25" i="14"/>
  <c r="H25" i="14"/>
  <c r="G25" i="14"/>
  <c r="F25" i="14"/>
  <c r="E25" i="14"/>
  <c r="D25" i="14"/>
  <c r="C25" i="14"/>
  <c r="J17" i="14"/>
  <c r="I17" i="14"/>
  <c r="H17" i="14"/>
  <c r="G17" i="14"/>
  <c r="F17" i="14"/>
  <c r="E17" i="14"/>
  <c r="D17" i="14"/>
  <c r="C17" i="14"/>
  <c r="J15" i="14"/>
  <c r="I15" i="14"/>
  <c r="H15" i="14"/>
  <c r="G15" i="14"/>
  <c r="F15" i="14"/>
  <c r="E15" i="14"/>
  <c r="D15" i="14"/>
  <c r="C15" i="14"/>
  <c r="J12" i="14"/>
  <c r="I12" i="14"/>
  <c r="H12" i="14"/>
  <c r="G12" i="14"/>
  <c r="F12" i="14"/>
  <c r="E12" i="14"/>
  <c r="D12" i="14"/>
  <c r="K11" i="14"/>
  <c r="H314" i="13"/>
  <c r="H313" i="13"/>
  <c r="H311" i="13"/>
  <c r="H310" i="13"/>
  <c r="H308" i="13"/>
  <c r="H306" i="13"/>
  <c r="H305" i="13"/>
  <c r="H304" i="13"/>
  <c r="H303" i="13"/>
  <c r="J299" i="13"/>
  <c r="I299" i="13"/>
  <c r="H299" i="13"/>
  <c r="G299" i="13"/>
  <c r="F299" i="13"/>
  <c r="E299" i="13"/>
  <c r="D299" i="13"/>
  <c r="C299" i="13"/>
  <c r="J298" i="13"/>
  <c r="I298" i="13"/>
  <c r="H298" i="13"/>
  <c r="G298" i="13"/>
  <c r="F298" i="13"/>
  <c r="E298" i="13"/>
  <c r="D298" i="13"/>
  <c r="C298" i="13"/>
  <c r="J80" i="13"/>
  <c r="I80" i="13"/>
  <c r="H80" i="13"/>
  <c r="G80" i="13"/>
  <c r="F80" i="13"/>
  <c r="E80" i="13"/>
  <c r="D80" i="13"/>
  <c r="C80" i="13"/>
  <c r="J53" i="13"/>
  <c r="I53" i="13"/>
  <c r="H53" i="13"/>
  <c r="G53" i="13"/>
  <c r="F53" i="13"/>
  <c r="E53" i="13"/>
  <c r="D53" i="13"/>
  <c r="C53" i="13"/>
  <c r="J52" i="13"/>
  <c r="I52" i="13"/>
  <c r="H52" i="13"/>
  <c r="G52" i="13"/>
  <c r="F52" i="13"/>
  <c r="E52" i="13"/>
  <c r="D52" i="13"/>
  <c r="J27" i="13"/>
  <c r="I27" i="13"/>
  <c r="H27" i="13"/>
  <c r="G27" i="13"/>
  <c r="F27" i="13"/>
  <c r="E27" i="13"/>
  <c r="D27" i="13"/>
  <c r="C27" i="13"/>
  <c r="J24" i="13"/>
  <c r="I24" i="13"/>
  <c r="H24" i="13"/>
  <c r="G24" i="13"/>
  <c r="F24" i="13"/>
  <c r="E24" i="13"/>
  <c r="D24" i="13"/>
  <c r="C24" i="13"/>
  <c r="J16" i="13"/>
  <c r="I16" i="13"/>
  <c r="H16" i="13"/>
  <c r="G16" i="13"/>
  <c r="F16" i="13"/>
  <c r="E16" i="13"/>
  <c r="D16" i="13"/>
  <c r="C16" i="13"/>
  <c r="J14" i="13"/>
  <c r="I14" i="13"/>
  <c r="H14" i="13"/>
  <c r="G14" i="13"/>
  <c r="F14" i="13"/>
  <c r="E14" i="13"/>
  <c r="D14" i="13"/>
  <c r="C14" i="13"/>
  <c r="J11" i="13"/>
  <c r="I11" i="13"/>
  <c r="H11" i="13"/>
  <c r="G11" i="13"/>
  <c r="F11" i="13"/>
  <c r="E11" i="13"/>
  <c r="D11" i="13"/>
  <c r="K10" i="13"/>
  <c r="B4" i="13"/>
  <c r="G73" i="20"/>
  <c r="F73" i="20"/>
  <c r="E73" i="20"/>
  <c r="D73" i="20"/>
  <c r="C73" i="20"/>
  <c r="G72" i="20"/>
  <c r="F72" i="20"/>
  <c r="E72" i="20"/>
  <c r="D72" i="20"/>
  <c r="C72" i="20"/>
  <c r="G71" i="20"/>
  <c r="F71" i="20"/>
  <c r="E71" i="20"/>
  <c r="D71" i="20"/>
  <c r="C71" i="20"/>
  <c r="G70" i="20"/>
  <c r="F70" i="20"/>
  <c r="E70" i="20"/>
  <c r="D70" i="20"/>
  <c r="C70" i="20"/>
  <c r="C69" i="20"/>
  <c r="F57" i="20"/>
  <c r="C57" i="20"/>
  <c r="G56" i="20"/>
  <c r="F56" i="20"/>
  <c r="E56" i="20"/>
  <c r="D56" i="20"/>
  <c r="C56" i="20"/>
  <c r="G55" i="20"/>
  <c r="F55" i="20"/>
  <c r="E55" i="20"/>
  <c r="D55" i="20"/>
  <c r="C55" i="20"/>
  <c r="G54" i="20"/>
  <c r="F54" i="20"/>
  <c r="E54" i="20"/>
  <c r="D54" i="20"/>
  <c r="C54" i="20"/>
  <c r="G53" i="20"/>
  <c r="F53" i="20"/>
  <c r="E53" i="20"/>
  <c r="D53" i="20"/>
  <c r="C53" i="20"/>
  <c r="G40" i="20"/>
  <c r="F40" i="20"/>
  <c r="E40" i="20"/>
  <c r="D40" i="20"/>
  <c r="C40" i="20"/>
  <c r="G39" i="20"/>
  <c r="F39" i="20"/>
  <c r="E39" i="20"/>
  <c r="D39" i="20"/>
  <c r="C39" i="20"/>
  <c r="G38" i="20"/>
  <c r="F38" i="20"/>
  <c r="E38" i="20"/>
  <c r="D38" i="20"/>
  <c r="C38" i="20"/>
  <c r="G37" i="20"/>
  <c r="F37" i="20"/>
  <c r="E37" i="20"/>
  <c r="D37" i="20"/>
  <c r="C37" i="20"/>
  <c r="G25" i="20"/>
  <c r="F25" i="20"/>
  <c r="E25" i="20"/>
  <c r="D25" i="20"/>
  <c r="C25" i="20"/>
  <c r="G24" i="20"/>
  <c r="F24" i="20"/>
  <c r="E24" i="20"/>
  <c r="D24" i="20"/>
  <c r="C24" i="20"/>
  <c r="G23" i="20"/>
  <c r="F23" i="20"/>
  <c r="E23" i="20"/>
  <c r="D23" i="20"/>
  <c r="C23" i="20"/>
  <c r="G22" i="20"/>
  <c r="F22" i="20"/>
  <c r="E22" i="20"/>
  <c r="D22" i="20"/>
  <c r="C22" i="20"/>
  <c r="F21" i="20"/>
  <c r="D21" i="20"/>
  <c r="G11" i="20"/>
  <c r="F11" i="20"/>
  <c r="E11" i="20"/>
  <c r="D11" i="20"/>
  <c r="C11" i="20"/>
  <c r="G10" i="20"/>
  <c r="F10" i="20"/>
  <c r="E10" i="20"/>
  <c r="D10" i="20"/>
  <c r="C10" i="20"/>
  <c r="G9" i="20"/>
  <c r="F9" i="20"/>
  <c r="E9" i="20"/>
  <c r="D9" i="20"/>
  <c r="C9" i="20"/>
  <c r="G8" i="20"/>
  <c r="F8" i="20"/>
  <c r="E8" i="20"/>
  <c r="D8" i="20"/>
  <c r="C8" i="20"/>
  <c r="D7" i="20"/>
  <c r="C7" i="20"/>
  <c r="I11" i="9"/>
  <c r="I10" i="9"/>
  <c r="I9" i="9"/>
  <c r="I8" i="9"/>
  <c r="V7" i="9"/>
  <c r="U7" i="9"/>
  <c r="T7" i="9"/>
  <c r="R7" i="9"/>
  <c r="Q7" i="9"/>
  <c r="R21" i="9" s="1"/>
  <c r="P7" i="9"/>
  <c r="Q21" i="9" s="1"/>
  <c r="O7" i="9"/>
  <c r="P21" i="9" s="1"/>
  <c r="N7" i="9"/>
  <c r="M7" i="9"/>
  <c r="L7" i="9"/>
  <c r="K7" i="9"/>
  <c r="G8" i="9"/>
  <c r="F11" i="9"/>
  <c r="E7" i="9"/>
  <c r="D7" i="9"/>
  <c r="D9" i="9" s="1"/>
  <c r="C7" i="9"/>
  <c r="C8" i="9" s="1"/>
  <c r="V6" i="9"/>
  <c r="U6" i="9"/>
  <c r="T6" i="9"/>
  <c r="R6" i="9"/>
  <c r="Q6" i="9"/>
  <c r="P6" i="9"/>
  <c r="Q20" i="9" s="1"/>
  <c r="O6" i="9"/>
  <c r="N6" i="9"/>
  <c r="M6" i="9"/>
  <c r="L6" i="9"/>
  <c r="K6" i="9"/>
  <c r="Z5" i="9"/>
  <c r="Y5" i="9"/>
  <c r="X5" i="9"/>
  <c r="W5" i="9"/>
  <c r="V5" i="9"/>
  <c r="U5" i="9"/>
  <c r="T5" i="9"/>
  <c r="R5" i="9"/>
  <c r="Q5" i="9"/>
  <c r="R19" i="9" s="1"/>
  <c r="P5" i="9"/>
  <c r="Q19" i="9" s="1"/>
  <c r="O5" i="9"/>
  <c r="P19" i="9" s="1"/>
  <c r="N5" i="9"/>
  <c r="M5" i="9"/>
  <c r="L5" i="9"/>
  <c r="K5" i="9"/>
  <c r="Z4" i="9"/>
  <c r="Y4" i="9"/>
  <c r="U4" i="9"/>
  <c r="R4" i="9"/>
  <c r="Q4" i="9"/>
  <c r="R18" i="9" s="1"/>
  <c r="P4" i="9"/>
  <c r="Q18" i="9" s="1"/>
  <c r="O4" i="9"/>
  <c r="P18" i="9" s="1"/>
  <c r="M4" i="9"/>
  <c r="L4" i="9"/>
  <c r="K4" i="9"/>
  <c r="Z3" i="9"/>
  <c r="Y3" i="9"/>
  <c r="X3" i="9"/>
  <c r="W3" i="9"/>
  <c r="V3" i="9"/>
  <c r="U3" i="9"/>
  <c r="T3" i="9"/>
  <c r="R3" i="9"/>
  <c r="Q3" i="9"/>
  <c r="R17" i="9" s="1"/>
  <c r="P3" i="9"/>
  <c r="Q17" i="9" s="1"/>
  <c r="O3" i="9"/>
  <c r="P17" i="9" s="1"/>
  <c r="N3" i="9"/>
  <c r="M3" i="9"/>
  <c r="L3" i="9"/>
  <c r="K3" i="9"/>
  <c r="E2" i="9"/>
  <c r="G66" i="12"/>
  <c r="F66" i="12"/>
  <c r="E66" i="12"/>
  <c r="D66" i="12"/>
  <c r="C66" i="12"/>
  <c r="B66" i="12"/>
  <c r="G55" i="12"/>
  <c r="S8" i="12" s="1"/>
  <c r="F55" i="12"/>
  <c r="E55" i="12"/>
  <c r="D55" i="12"/>
  <c r="C55" i="12"/>
  <c r="B55" i="12"/>
  <c r="G43" i="12"/>
  <c r="R8" i="12" s="1"/>
  <c r="F43" i="12"/>
  <c r="E43" i="12"/>
  <c r="D43" i="12"/>
  <c r="C43" i="12"/>
  <c r="B43" i="12"/>
  <c r="G31" i="12"/>
  <c r="Q8" i="12" s="1"/>
  <c r="F31" i="12"/>
  <c r="E31" i="12"/>
  <c r="D31" i="12"/>
  <c r="C31" i="12"/>
  <c r="B31" i="12"/>
  <c r="G19" i="12"/>
  <c r="P8" i="12" s="1"/>
  <c r="F19" i="12"/>
  <c r="E19" i="12"/>
  <c r="D19" i="12"/>
  <c r="C19" i="12"/>
  <c r="B19" i="12"/>
  <c r="K7" i="12"/>
  <c r="J7" i="12"/>
  <c r="I7" i="12"/>
  <c r="G7" i="12"/>
  <c r="O8" i="12" s="1"/>
  <c r="F7" i="12"/>
  <c r="E7" i="12"/>
  <c r="D7" i="12"/>
  <c r="C7" i="12"/>
  <c r="B7" i="12"/>
  <c r="G65" i="12"/>
  <c r="F65" i="12"/>
  <c r="E65" i="12"/>
  <c r="D65" i="12"/>
  <c r="C65" i="12"/>
  <c r="B65" i="12"/>
  <c r="G54" i="12"/>
  <c r="S7" i="12" s="1"/>
  <c r="F54" i="12"/>
  <c r="E54" i="12"/>
  <c r="D54" i="12"/>
  <c r="C54" i="12"/>
  <c r="B54" i="12"/>
  <c r="G42" i="12"/>
  <c r="R7" i="12" s="1"/>
  <c r="F42" i="12"/>
  <c r="E42" i="12"/>
  <c r="D42" i="12"/>
  <c r="C42" i="12"/>
  <c r="B42" i="12"/>
  <c r="G30" i="12"/>
  <c r="Q7" i="12" s="1"/>
  <c r="F30" i="12"/>
  <c r="E30" i="12"/>
  <c r="D30" i="12"/>
  <c r="C30" i="12"/>
  <c r="B30" i="12"/>
  <c r="G18" i="12"/>
  <c r="P7" i="12" s="1"/>
  <c r="F18" i="12"/>
  <c r="E18" i="12"/>
  <c r="D18" i="12"/>
  <c r="C18" i="12"/>
  <c r="B18" i="12"/>
  <c r="K6" i="12"/>
  <c r="J6" i="12"/>
  <c r="I6" i="12"/>
  <c r="G6" i="12"/>
  <c r="O7" i="12" s="1"/>
  <c r="F6" i="12"/>
  <c r="E6" i="12"/>
  <c r="D6" i="12"/>
  <c r="C6" i="12"/>
  <c r="B6" i="12"/>
  <c r="G64" i="12"/>
  <c r="T6" i="12" s="1"/>
  <c r="F64" i="12"/>
  <c r="E64" i="12"/>
  <c r="D64" i="12"/>
  <c r="C64" i="12"/>
  <c r="B64" i="12"/>
  <c r="G53" i="12"/>
  <c r="S6" i="12" s="1"/>
  <c r="F53" i="12"/>
  <c r="E53" i="12"/>
  <c r="D53" i="12"/>
  <c r="C53" i="12"/>
  <c r="B53" i="12"/>
  <c r="G41" i="12"/>
  <c r="R6" i="12" s="1"/>
  <c r="F41" i="12"/>
  <c r="E41" i="12"/>
  <c r="D41" i="12"/>
  <c r="C41" i="12"/>
  <c r="B41" i="12"/>
  <c r="G29" i="12"/>
  <c r="Q6" i="12" s="1"/>
  <c r="F29" i="12"/>
  <c r="E29" i="12"/>
  <c r="D29" i="12"/>
  <c r="C29" i="12"/>
  <c r="B29" i="12"/>
  <c r="G17" i="12"/>
  <c r="P6" i="12" s="1"/>
  <c r="F17" i="12"/>
  <c r="E17" i="12"/>
  <c r="D17" i="12"/>
  <c r="C17" i="12"/>
  <c r="B17" i="12"/>
  <c r="K5" i="12"/>
  <c r="J5" i="12"/>
  <c r="I5" i="12"/>
  <c r="G5" i="12"/>
  <c r="O6" i="12" s="1"/>
  <c r="F5" i="12"/>
  <c r="E5" i="12"/>
  <c r="D5" i="12"/>
  <c r="C5" i="12"/>
  <c r="B5" i="12"/>
  <c r="G63" i="12"/>
  <c r="F63" i="12"/>
  <c r="E63" i="12"/>
  <c r="D63" i="12"/>
  <c r="C63" i="12"/>
  <c r="B63" i="12"/>
  <c r="G52" i="12"/>
  <c r="F52" i="12"/>
  <c r="E52" i="12"/>
  <c r="D52" i="12"/>
  <c r="C52" i="12"/>
  <c r="B52" i="12"/>
  <c r="G40" i="12"/>
  <c r="F40" i="12"/>
  <c r="E40" i="12"/>
  <c r="D40" i="12"/>
  <c r="C40" i="12"/>
  <c r="B40" i="12"/>
  <c r="G28" i="12"/>
  <c r="Q5" i="12" s="1"/>
  <c r="F28" i="12"/>
  <c r="E28" i="12"/>
  <c r="D28" i="12"/>
  <c r="C28" i="12"/>
  <c r="B28" i="12"/>
  <c r="G16" i="12"/>
  <c r="P5" i="12" s="1"/>
  <c r="F16" i="12"/>
  <c r="E16" i="12"/>
  <c r="D16" i="12"/>
  <c r="C16" i="12"/>
  <c r="B16" i="12"/>
  <c r="K4" i="12"/>
  <c r="J4" i="12"/>
  <c r="I4" i="12"/>
  <c r="G4" i="12"/>
  <c r="O5" i="12" s="1"/>
  <c r="F4" i="12"/>
  <c r="E4" i="12"/>
  <c r="D4" i="12"/>
  <c r="C4" i="12"/>
  <c r="B4" i="12"/>
  <c r="G62" i="12"/>
  <c r="T4" i="12" s="1"/>
  <c r="F62" i="12"/>
  <c r="E62" i="12"/>
  <c r="D62" i="12"/>
  <c r="C62" i="12"/>
  <c r="B62" i="12"/>
  <c r="G51" i="12"/>
  <c r="S4" i="12" s="1"/>
  <c r="F51" i="12"/>
  <c r="E51" i="12"/>
  <c r="D51" i="12"/>
  <c r="C51" i="12"/>
  <c r="B51" i="12"/>
  <c r="G39" i="12"/>
  <c r="F39" i="12"/>
  <c r="E39" i="12"/>
  <c r="D39" i="12"/>
  <c r="C39" i="12"/>
  <c r="B39" i="12"/>
  <c r="G27" i="12"/>
  <c r="Q4" i="12" s="1"/>
  <c r="F27" i="12"/>
  <c r="E27" i="12"/>
  <c r="D27" i="12"/>
  <c r="C27" i="12"/>
  <c r="B27" i="12"/>
  <c r="G15" i="12"/>
  <c r="P4" i="12" s="1"/>
  <c r="F15" i="12"/>
  <c r="E15" i="12"/>
  <c r="D15" i="12"/>
  <c r="C15" i="12"/>
  <c r="B15" i="12"/>
  <c r="K3" i="12"/>
  <c r="J3" i="12"/>
  <c r="I3" i="12"/>
  <c r="G3" i="12"/>
  <c r="F3" i="12"/>
  <c r="E3" i="12"/>
  <c r="D3" i="12"/>
  <c r="C3" i="12"/>
  <c r="B3" i="12"/>
  <c r="L19" i="44"/>
  <c r="K19" i="44"/>
  <c r="J19" i="44"/>
  <c r="I19" i="44"/>
  <c r="H19" i="44"/>
  <c r="G19" i="44"/>
  <c r="F19" i="44"/>
  <c r="E19" i="44"/>
  <c r="D19" i="44"/>
  <c r="C19" i="44"/>
  <c r="F14" i="44"/>
  <c r="E14" i="44"/>
  <c r="D14" i="44"/>
  <c r="C14" i="44"/>
  <c r="B14" i="44"/>
  <c r="F13" i="44"/>
  <c r="E13" i="44"/>
  <c r="D13" i="44"/>
  <c r="C13" i="44"/>
  <c r="B13" i="44"/>
  <c r="F12" i="44"/>
  <c r="E12" i="44"/>
  <c r="D12" i="44"/>
  <c r="C12" i="44"/>
  <c r="B12" i="44"/>
  <c r="B15" i="44" s="1"/>
  <c r="F9" i="44"/>
  <c r="F16" i="44" s="1"/>
  <c r="E9" i="44"/>
  <c r="E16" i="44" s="1"/>
  <c r="D9" i="44"/>
  <c r="D16" i="44" s="1"/>
  <c r="C9" i="44"/>
  <c r="B9" i="44"/>
  <c r="B16" i="44" s="1"/>
  <c r="F8" i="44"/>
  <c r="E8" i="44"/>
  <c r="D8" i="44"/>
  <c r="C8" i="44"/>
  <c r="H28" i="19"/>
  <c r="H29" i="19" s="1"/>
  <c r="G28" i="19"/>
  <c r="G29" i="19" s="1"/>
  <c r="F28" i="19"/>
  <c r="F29" i="19" s="1"/>
  <c r="E28" i="19"/>
  <c r="E29" i="19" s="1"/>
  <c r="D28" i="19"/>
  <c r="D29" i="19" s="1"/>
  <c r="H24" i="19"/>
  <c r="H25" i="19" s="1"/>
  <c r="I26" i="19" s="1"/>
  <c r="G24" i="19"/>
  <c r="G25" i="19" s="1"/>
  <c r="F24" i="19"/>
  <c r="F25" i="19" s="1"/>
  <c r="E24" i="19"/>
  <c r="E25" i="19" s="1"/>
  <c r="E26" i="19" s="1"/>
  <c r="D24" i="19"/>
  <c r="H20" i="19"/>
  <c r="H21" i="19" s="1"/>
  <c r="G20" i="19"/>
  <c r="G21" i="19" s="1"/>
  <c r="F20" i="19"/>
  <c r="F21" i="19" s="1"/>
  <c r="E20" i="19"/>
  <c r="E21" i="19" s="1"/>
  <c r="D20" i="19"/>
  <c r="D21" i="19" s="1"/>
  <c r="H16" i="19"/>
  <c r="H17" i="19" s="1"/>
  <c r="G16" i="19"/>
  <c r="G17" i="19" s="1"/>
  <c r="F16" i="19"/>
  <c r="F17" i="19" s="1"/>
  <c r="E16" i="19"/>
  <c r="E17" i="19" s="1"/>
  <c r="D16" i="19"/>
  <c r="D17" i="19" s="1"/>
  <c r="J12" i="19"/>
  <c r="H12" i="19"/>
  <c r="G12" i="19"/>
  <c r="G13" i="19" s="1"/>
  <c r="F12" i="19"/>
  <c r="F13" i="19" s="1"/>
  <c r="E12" i="19"/>
  <c r="E13" i="19" s="1"/>
  <c r="D12" i="19"/>
  <c r="D13" i="19" s="1"/>
  <c r="C3" i="19"/>
  <c r="C2" i="19"/>
  <c r="B12" i="5"/>
  <c r="B22" i="5" s="1"/>
  <c r="Y8" i="5"/>
  <c r="X8" i="5"/>
  <c r="W8" i="5"/>
  <c r="V8" i="5"/>
  <c r="U8" i="5"/>
  <c r="T8" i="5"/>
  <c r="S8" i="5"/>
  <c r="R8" i="5"/>
  <c r="Q8" i="5"/>
  <c r="P8" i="5"/>
  <c r="O8" i="5"/>
  <c r="N8" i="5"/>
  <c r="M8" i="5"/>
  <c r="L8" i="5"/>
  <c r="K8" i="5"/>
  <c r="J8" i="5"/>
  <c r="Z7" i="5"/>
  <c r="Y7" i="5"/>
  <c r="X7" i="5"/>
  <c r="W7" i="5"/>
  <c r="V7" i="5"/>
  <c r="U7" i="5"/>
  <c r="T7" i="5"/>
  <c r="S7" i="5"/>
  <c r="R7" i="5"/>
  <c r="Q7" i="5"/>
  <c r="P7" i="5"/>
  <c r="O7" i="5"/>
  <c r="N7" i="5"/>
  <c r="M7" i="5"/>
  <c r="L7" i="5"/>
  <c r="K7" i="5"/>
  <c r="B3" i="5"/>
  <c r="B2" i="5"/>
  <c r="C16" i="34"/>
  <c r="C15" i="34"/>
  <c r="C14" i="34"/>
  <c r="C11" i="34"/>
  <c r="C10" i="34"/>
  <c r="C9" i="34"/>
  <c r="D24" i="2"/>
  <c r="E24" i="2" s="1"/>
  <c r="F24" i="2" s="1"/>
  <c r="G24" i="2" s="1"/>
  <c r="B3" i="2"/>
  <c r="G61" i="2" s="1"/>
  <c r="B2" i="2"/>
  <c r="G27" i="8"/>
  <c r="D27" i="8"/>
  <c r="C18" i="8"/>
  <c r="C14" i="8"/>
  <c r="L59" i="43"/>
  <c r="K59" i="43"/>
  <c r="J59" i="43"/>
  <c r="I59" i="43"/>
  <c r="H59" i="43"/>
  <c r="G59" i="43"/>
  <c r="F59" i="43"/>
  <c r="E59" i="43"/>
  <c r="D59" i="43"/>
  <c r="C59" i="43"/>
  <c r="B59" i="43"/>
  <c r="L57" i="43"/>
  <c r="K57" i="43"/>
  <c r="J57" i="43"/>
  <c r="I57" i="43"/>
  <c r="H57" i="43"/>
  <c r="G57" i="43"/>
  <c r="F57" i="43"/>
  <c r="E57" i="43"/>
  <c r="D57" i="43"/>
  <c r="C57" i="43"/>
  <c r="B57" i="43"/>
  <c r="L56" i="43"/>
  <c r="K56" i="43"/>
  <c r="J56" i="43"/>
  <c r="I56" i="43"/>
  <c r="H56" i="43"/>
  <c r="G56" i="43"/>
  <c r="F56" i="43"/>
  <c r="E56" i="43"/>
  <c r="D56" i="43"/>
  <c r="C56" i="43"/>
  <c r="B56" i="43"/>
  <c r="L55" i="43"/>
  <c r="K55" i="43"/>
  <c r="J55" i="43"/>
  <c r="I55" i="43"/>
  <c r="H55" i="43"/>
  <c r="G55" i="43"/>
  <c r="F55" i="43"/>
  <c r="E55" i="43"/>
  <c r="D55" i="43"/>
  <c r="C55" i="43"/>
  <c r="B55" i="43"/>
  <c r="F20" i="43"/>
  <c r="E20" i="43"/>
  <c r="D20" i="43"/>
  <c r="C20" i="43"/>
  <c r="B20" i="43"/>
  <c r="F19" i="43"/>
  <c r="E19" i="43"/>
  <c r="D19" i="43"/>
  <c r="C19" i="43"/>
  <c r="B19" i="43"/>
  <c r="F17" i="43"/>
  <c r="E17" i="43"/>
  <c r="D17" i="43"/>
  <c r="C17" i="43"/>
  <c r="B17" i="43"/>
  <c r="F16" i="43"/>
  <c r="E16" i="43"/>
  <c r="D16" i="43"/>
  <c r="C16" i="43"/>
  <c r="B16" i="43"/>
  <c r="F15" i="43"/>
  <c r="E15" i="43"/>
  <c r="D15" i="43"/>
  <c r="C15" i="43"/>
  <c r="B15" i="43"/>
  <c r="F13" i="43"/>
  <c r="E13" i="43"/>
  <c r="D13" i="43"/>
  <c r="C13" i="43"/>
  <c r="B13" i="43"/>
  <c r="F12" i="43"/>
  <c r="E12" i="43"/>
  <c r="D12" i="43"/>
  <c r="C12" i="43"/>
  <c r="B12" i="43"/>
  <c r="F10" i="43"/>
  <c r="E10" i="43"/>
  <c r="D10" i="43"/>
  <c r="C10" i="43"/>
  <c r="B10" i="43"/>
  <c r="F9" i="43"/>
  <c r="E9" i="43"/>
  <c r="D9" i="43"/>
  <c r="C9" i="43"/>
  <c r="B9" i="43"/>
  <c r="F8" i="43"/>
  <c r="E8" i="43"/>
  <c r="D8" i="43"/>
  <c r="C8" i="43"/>
  <c r="B8" i="43"/>
  <c r="F7" i="43"/>
  <c r="E7" i="43"/>
  <c r="D7" i="43"/>
  <c r="C7" i="43"/>
  <c r="B7" i="43"/>
  <c r="F5" i="43"/>
  <c r="E5" i="43"/>
  <c r="D5" i="43"/>
  <c r="C5" i="43"/>
  <c r="B5" i="43"/>
  <c r="F4" i="43"/>
  <c r="E4" i="43"/>
  <c r="D4" i="43"/>
  <c r="C4" i="43"/>
  <c r="B4" i="43"/>
  <c r="F3" i="43"/>
  <c r="E3" i="43"/>
  <c r="D3" i="43"/>
  <c r="C3" i="43"/>
  <c r="B3" i="43"/>
  <c r="F25" i="41"/>
  <c r="E25" i="41"/>
  <c r="D25" i="41"/>
  <c r="C25" i="41"/>
  <c r="B25" i="41"/>
  <c r="B24" i="41" s="1"/>
  <c r="C23" i="41" s="1"/>
  <c r="C24" i="41" s="1"/>
  <c r="D23" i="41" s="1"/>
  <c r="G24" i="41"/>
  <c r="G21" i="41"/>
  <c r="F21" i="41"/>
  <c r="E21" i="41"/>
  <c r="D21" i="41"/>
  <c r="C21" i="41"/>
  <c r="B21" i="41"/>
  <c r="G19" i="41"/>
  <c r="F19" i="41"/>
  <c r="E19" i="41"/>
  <c r="D19" i="41"/>
  <c r="C19" i="41"/>
  <c r="B19" i="41"/>
  <c r="G18" i="41"/>
  <c r="F18" i="41"/>
  <c r="E18" i="41"/>
  <c r="D18" i="41"/>
  <c r="C18" i="41"/>
  <c r="B18" i="41"/>
  <c r="J17" i="41"/>
  <c r="G17" i="41"/>
  <c r="F17" i="41"/>
  <c r="E17" i="41"/>
  <c r="D17" i="41"/>
  <c r="C17" i="41"/>
  <c r="B17" i="41"/>
  <c r="G14" i="41"/>
  <c r="F14" i="41"/>
  <c r="E14" i="41"/>
  <c r="D14" i="41"/>
  <c r="C14" i="41"/>
  <c r="B14" i="41"/>
  <c r="L13" i="41"/>
  <c r="K13" i="41"/>
  <c r="J13" i="41"/>
  <c r="I13" i="41"/>
  <c r="H13" i="41"/>
  <c r="G13" i="41"/>
  <c r="F13" i="41"/>
  <c r="E13" i="41"/>
  <c r="D13" i="41"/>
  <c r="C13" i="41"/>
  <c r="B13" i="41"/>
  <c r="L12" i="41"/>
  <c r="K12" i="41"/>
  <c r="J12" i="41"/>
  <c r="I12" i="41"/>
  <c r="H12" i="41"/>
  <c r="G12" i="41"/>
  <c r="F12" i="41"/>
  <c r="E12" i="41"/>
  <c r="D12" i="41"/>
  <c r="C12" i="41"/>
  <c r="B12" i="41"/>
  <c r="G11" i="41"/>
  <c r="F11" i="41"/>
  <c r="E11" i="41"/>
  <c r="D11" i="41"/>
  <c r="C11" i="41"/>
  <c r="B11" i="41"/>
  <c r="G10" i="41"/>
  <c r="G61" i="41" s="1"/>
  <c r="F10" i="41"/>
  <c r="F59" i="41" s="1"/>
  <c r="E10" i="41"/>
  <c r="E58" i="41" s="1"/>
  <c r="D10" i="41"/>
  <c r="D57" i="41" s="1"/>
  <c r="C10" i="41"/>
  <c r="C61" i="41" s="1"/>
  <c r="B10" i="41"/>
  <c r="B59" i="41" s="1"/>
  <c r="G7" i="41"/>
  <c r="F7" i="41"/>
  <c r="E7" i="41"/>
  <c r="D7" i="41"/>
  <c r="C7" i="41"/>
  <c r="B7" i="41"/>
  <c r="F4" i="41"/>
  <c r="E4" i="41"/>
  <c r="D4" i="41"/>
  <c r="C4" i="41"/>
  <c r="B4" i="41"/>
  <c r="F3" i="41"/>
  <c r="E3" i="41"/>
  <c r="D3" i="41"/>
  <c r="C3" i="41"/>
  <c r="B3" i="41"/>
  <c r="F28" i="40"/>
  <c r="E28" i="40"/>
  <c r="D28" i="40"/>
  <c r="C28" i="40"/>
  <c r="B28" i="40"/>
  <c r="F26" i="40"/>
  <c r="E26" i="40"/>
  <c r="D26" i="40"/>
  <c r="C26" i="40"/>
  <c r="B26" i="40"/>
  <c r="F25" i="40"/>
  <c r="E25" i="40"/>
  <c r="D25" i="40"/>
  <c r="C25" i="40"/>
  <c r="B25" i="40"/>
  <c r="L24" i="40"/>
  <c r="K24" i="40"/>
  <c r="J24" i="40"/>
  <c r="I24" i="40"/>
  <c r="H24" i="40"/>
  <c r="F24" i="40"/>
  <c r="E24" i="40"/>
  <c r="D24" i="40"/>
  <c r="C24" i="40"/>
  <c r="B24" i="40"/>
  <c r="F22" i="40"/>
  <c r="E22" i="40"/>
  <c r="D22" i="40"/>
  <c r="C22" i="40"/>
  <c r="B22" i="40"/>
  <c r="F21" i="40"/>
  <c r="E21" i="40"/>
  <c r="D21" i="40"/>
  <c r="C21" i="40"/>
  <c r="B21" i="40"/>
  <c r="L20" i="40"/>
  <c r="K20" i="40"/>
  <c r="J20" i="40"/>
  <c r="I20" i="40"/>
  <c r="H20" i="40"/>
  <c r="F20" i="40"/>
  <c r="E20" i="40"/>
  <c r="D20" i="40"/>
  <c r="C20" i="40"/>
  <c r="B20" i="40"/>
  <c r="F19" i="40"/>
  <c r="E19" i="40"/>
  <c r="D19" i="40"/>
  <c r="C19" i="40"/>
  <c r="B19" i="40"/>
  <c r="F17" i="40"/>
  <c r="E17" i="40"/>
  <c r="D17" i="40"/>
  <c r="C17" i="40"/>
  <c r="B17" i="40"/>
  <c r="F15" i="40"/>
  <c r="E15" i="40"/>
  <c r="D15" i="40"/>
  <c r="D44" i="40" s="1"/>
  <c r="C15" i="40"/>
  <c r="B15" i="40"/>
  <c r="F14" i="40"/>
  <c r="E14" i="40"/>
  <c r="D14" i="40"/>
  <c r="C14" i="40"/>
  <c r="B14" i="40"/>
  <c r="D13" i="40"/>
  <c r="F11" i="40"/>
  <c r="F40" i="40" s="1"/>
  <c r="E11" i="40"/>
  <c r="E40" i="40" s="1"/>
  <c r="D11" i="40"/>
  <c r="D40" i="40" s="1"/>
  <c r="C11" i="40"/>
  <c r="B11" i="40"/>
  <c r="B40" i="40" s="1"/>
  <c r="E10" i="40"/>
  <c r="D10" i="40"/>
  <c r="D39" i="40" s="1"/>
  <c r="B10" i="40"/>
  <c r="F9" i="40"/>
  <c r="E9" i="40"/>
  <c r="D9" i="40"/>
  <c r="C9" i="40"/>
  <c r="B9" i="40"/>
  <c r="F8" i="40"/>
  <c r="E8" i="40"/>
  <c r="D8" i="40"/>
  <c r="C8" i="40"/>
  <c r="B8" i="40"/>
  <c r="F6" i="40"/>
  <c r="F35" i="40" s="1"/>
  <c r="E6" i="40"/>
  <c r="E35" i="40" s="1"/>
  <c r="D6" i="40"/>
  <c r="C6" i="40"/>
  <c r="B6" i="40"/>
  <c r="B35" i="40" s="1"/>
  <c r="F5" i="40"/>
  <c r="E5" i="40"/>
  <c r="B5" i="40"/>
  <c r="F4" i="40"/>
  <c r="E4" i="40"/>
  <c r="D4" i="40"/>
  <c r="C4" i="40"/>
  <c r="B4" i="40"/>
  <c r="F3" i="40"/>
  <c r="E3" i="40"/>
  <c r="D3" i="40"/>
  <c r="C3" i="40"/>
  <c r="B3" i="40"/>
  <c r="F12" i="39"/>
  <c r="E12" i="39"/>
  <c r="D12" i="39"/>
  <c r="C12" i="39"/>
  <c r="B12" i="39"/>
  <c r="F11" i="39"/>
  <c r="E11" i="39"/>
  <c r="E24" i="39" s="1"/>
  <c r="D11" i="39"/>
  <c r="C11" i="39"/>
  <c r="B11" i="39"/>
  <c r="F10" i="39"/>
  <c r="E10" i="39"/>
  <c r="D10" i="39"/>
  <c r="C10" i="39"/>
  <c r="F8" i="39"/>
  <c r="E8" i="39"/>
  <c r="D8" i="39"/>
  <c r="C8" i="39"/>
  <c r="C21" i="39" s="1"/>
  <c r="B8" i="39"/>
  <c r="F7" i="39"/>
  <c r="B7" i="39"/>
  <c r="F6" i="39"/>
  <c r="G5" i="39"/>
  <c r="F5" i="39"/>
  <c r="E5" i="39"/>
  <c r="D5" i="39"/>
  <c r="C5" i="39"/>
  <c r="C18" i="39" s="1"/>
  <c r="B5" i="39"/>
  <c r="F4" i="39"/>
  <c r="E4" i="39"/>
  <c r="D4" i="39"/>
  <c r="C4" i="39"/>
  <c r="B4" i="39"/>
  <c r="F3" i="39"/>
  <c r="E3" i="39"/>
  <c r="E16" i="39" s="1"/>
  <c r="D3" i="39"/>
  <c r="C3" i="39"/>
  <c r="B3" i="39"/>
  <c r="F2" i="39"/>
  <c r="F15" i="39" s="1"/>
  <c r="E2" i="39"/>
  <c r="E15" i="39" s="1"/>
  <c r="D2" i="39"/>
  <c r="D15" i="39" s="1"/>
  <c r="C2" i="39"/>
  <c r="C15" i="39" s="1"/>
  <c r="B2" i="39"/>
  <c r="B15" i="39" s="1"/>
  <c r="P366" i="1"/>
  <c r="P365" i="1"/>
  <c r="P364" i="1"/>
  <c r="P363" i="1"/>
  <c r="G351" i="1"/>
  <c r="F351" i="1"/>
  <c r="E351" i="1"/>
  <c r="H350" i="1"/>
  <c r="G350" i="1"/>
  <c r="F350" i="1"/>
  <c r="E350" i="1"/>
  <c r="D350" i="1"/>
  <c r="D351" i="1" s="1"/>
  <c r="C350" i="1"/>
  <c r="C351" i="1" s="1"/>
  <c r="G348" i="1"/>
  <c r="H12" i="10" s="1"/>
  <c r="F348" i="1"/>
  <c r="G12" i="10" s="1"/>
  <c r="E348" i="1"/>
  <c r="F12" i="10" s="1"/>
  <c r="D348" i="1"/>
  <c r="E12" i="10" s="1"/>
  <c r="C348" i="1"/>
  <c r="D12" i="10" s="1"/>
  <c r="G347" i="1"/>
  <c r="F347" i="1"/>
  <c r="E347" i="1"/>
  <c r="D347" i="1"/>
  <c r="C347" i="1"/>
  <c r="G344" i="1"/>
  <c r="H11" i="10" s="1"/>
  <c r="F344" i="1"/>
  <c r="E344" i="1"/>
  <c r="H5" i="34" s="1"/>
  <c r="D344" i="1"/>
  <c r="G5" i="34" s="1"/>
  <c r="C344" i="1"/>
  <c r="G335" i="1"/>
  <c r="H9" i="10" s="1"/>
  <c r="F335" i="1"/>
  <c r="E335" i="1"/>
  <c r="D335" i="1"/>
  <c r="E9" i="10" s="1"/>
  <c r="C335" i="1"/>
  <c r="D9" i="10" s="1"/>
  <c r="G333" i="1"/>
  <c r="H8" i="10" s="1"/>
  <c r="F333" i="1"/>
  <c r="E333" i="1"/>
  <c r="F8" i="10" s="1"/>
  <c r="D333" i="1"/>
  <c r="C333" i="1"/>
  <c r="K333" i="1" s="1"/>
  <c r="H316" i="1"/>
  <c r="P311" i="1"/>
  <c r="K311" i="1"/>
  <c r="J311" i="1"/>
  <c r="R311" i="1" s="1"/>
  <c r="G308" i="1"/>
  <c r="F308" i="1"/>
  <c r="E308" i="1"/>
  <c r="K308" i="1" s="1"/>
  <c r="D308" i="1"/>
  <c r="J308" i="1" s="1"/>
  <c r="C308" i="1"/>
  <c r="K301" i="1"/>
  <c r="J301" i="1"/>
  <c r="P301" i="1" s="1"/>
  <c r="I18" i="41" s="1"/>
  <c r="Q297" i="1"/>
  <c r="P297" i="1"/>
  <c r="I17" i="41" s="1"/>
  <c r="K297" i="1"/>
  <c r="J297" i="1"/>
  <c r="K291" i="1"/>
  <c r="J291" i="1"/>
  <c r="S290" i="1"/>
  <c r="Q290" i="1"/>
  <c r="O290" i="1"/>
  <c r="K290" i="1"/>
  <c r="J290" i="1"/>
  <c r="P290" i="1" s="1"/>
  <c r="Q289" i="1"/>
  <c r="P289" i="1"/>
  <c r="K289" i="1"/>
  <c r="J289" i="1"/>
  <c r="K288" i="1"/>
  <c r="J288" i="1"/>
  <c r="R288" i="1" s="1"/>
  <c r="K287" i="1"/>
  <c r="J287" i="1"/>
  <c r="Q286" i="1"/>
  <c r="J11" i="41" s="1"/>
  <c r="K286" i="1"/>
  <c r="J286" i="1"/>
  <c r="K285" i="1"/>
  <c r="J285" i="1"/>
  <c r="G283" i="1"/>
  <c r="E283" i="1"/>
  <c r="G280" i="1"/>
  <c r="F5" i="41" s="1"/>
  <c r="C280" i="1"/>
  <c r="B5" i="41" s="1"/>
  <c r="G279" i="1"/>
  <c r="F279" i="1"/>
  <c r="E279" i="1"/>
  <c r="E280" i="1" s="1"/>
  <c r="D5" i="41" s="1"/>
  <c r="D279" i="1"/>
  <c r="D280" i="1" s="1"/>
  <c r="C5" i="41" s="1"/>
  <c r="C279" i="1"/>
  <c r="Q277" i="1"/>
  <c r="O277" i="1"/>
  <c r="K277" i="1"/>
  <c r="J277" i="1"/>
  <c r="P277" i="1" s="1"/>
  <c r="O276" i="1"/>
  <c r="K276" i="1"/>
  <c r="J276" i="1"/>
  <c r="S276" i="1" s="1"/>
  <c r="K275" i="1"/>
  <c r="J275" i="1"/>
  <c r="K274" i="1"/>
  <c r="J274" i="1"/>
  <c r="P274" i="1" s="1"/>
  <c r="K273" i="1"/>
  <c r="J273" i="1"/>
  <c r="S272" i="1"/>
  <c r="R272" i="1"/>
  <c r="P272" i="1"/>
  <c r="O272" i="1"/>
  <c r="K272" i="1"/>
  <c r="J272" i="1"/>
  <c r="Q272" i="1" s="1"/>
  <c r="Q271" i="1"/>
  <c r="O271" i="1"/>
  <c r="K271" i="1"/>
  <c r="J271" i="1"/>
  <c r="P271" i="1" s="1"/>
  <c r="Q270" i="1"/>
  <c r="K270" i="1"/>
  <c r="J270" i="1"/>
  <c r="S269" i="1"/>
  <c r="P269" i="1"/>
  <c r="O269" i="1"/>
  <c r="K269" i="1"/>
  <c r="J269" i="1"/>
  <c r="R269" i="1" s="1"/>
  <c r="H266" i="1"/>
  <c r="H262" i="1"/>
  <c r="G3" i="41" s="1"/>
  <c r="G258" i="1"/>
  <c r="F258" i="1"/>
  <c r="E258" i="1"/>
  <c r="D258" i="1"/>
  <c r="C258" i="1"/>
  <c r="J258" i="1" s="1"/>
  <c r="G228" i="1"/>
  <c r="F228" i="1"/>
  <c r="E228" i="1"/>
  <c r="D228" i="1"/>
  <c r="C228" i="1"/>
  <c r="H227" i="1"/>
  <c r="G28" i="40" s="1"/>
  <c r="H225" i="1"/>
  <c r="G26" i="40" s="1"/>
  <c r="H223" i="1"/>
  <c r="H221" i="1"/>
  <c r="H220" i="1"/>
  <c r="H219" i="1"/>
  <c r="H218" i="1"/>
  <c r="H217" i="1"/>
  <c r="G24" i="40" s="1"/>
  <c r="G215" i="1"/>
  <c r="F215" i="1"/>
  <c r="E215" i="1"/>
  <c r="D215" i="1"/>
  <c r="H214" i="1"/>
  <c r="H213" i="1"/>
  <c r="G21" i="40" s="1"/>
  <c r="H212" i="1"/>
  <c r="G20" i="40"/>
  <c r="H209" i="1"/>
  <c r="E207" i="1"/>
  <c r="G206" i="1"/>
  <c r="G181" i="1" s="1"/>
  <c r="F206" i="1"/>
  <c r="F207" i="1" s="1"/>
  <c r="E206" i="1"/>
  <c r="D206" i="1"/>
  <c r="C206" i="1"/>
  <c r="C181" i="1" s="1"/>
  <c r="H205" i="1"/>
  <c r="G203" i="1"/>
  <c r="F203" i="1"/>
  <c r="E203" i="1"/>
  <c r="D203" i="1"/>
  <c r="H202" i="1"/>
  <c r="G17" i="40" s="1"/>
  <c r="G200" i="1"/>
  <c r="F16" i="40" s="1"/>
  <c r="F200" i="1"/>
  <c r="E16" i="40" s="1"/>
  <c r="E200" i="1"/>
  <c r="D16" i="40" s="1"/>
  <c r="D200" i="1"/>
  <c r="C16" i="40" s="1"/>
  <c r="C200" i="1"/>
  <c r="B16" i="40" s="1"/>
  <c r="H199" i="1"/>
  <c r="G195" i="1"/>
  <c r="G180" i="1" s="1"/>
  <c r="F195" i="1"/>
  <c r="E13" i="40" s="1"/>
  <c r="E195" i="1"/>
  <c r="D195" i="1"/>
  <c r="C13" i="40" s="1"/>
  <c r="C195" i="1"/>
  <c r="C180" i="1" s="1"/>
  <c r="H194" i="1"/>
  <c r="H193" i="1"/>
  <c r="H192" i="1"/>
  <c r="H190" i="1"/>
  <c r="G15" i="40" s="1"/>
  <c r="H189" i="1"/>
  <c r="G182" i="1"/>
  <c r="F182" i="1"/>
  <c r="E182" i="1"/>
  <c r="D182" i="1"/>
  <c r="C182" i="1"/>
  <c r="E181" i="1"/>
  <c r="D181" i="1"/>
  <c r="F180" i="1"/>
  <c r="E180" i="1"/>
  <c r="K179" i="1"/>
  <c r="J179" i="1"/>
  <c r="G179" i="1"/>
  <c r="F179" i="1"/>
  <c r="E179" i="1"/>
  <c r="D179" i="1"/>
  <c r="C179" i="1"/>
  <c r="G177" i="1"/>
  <c r="F177" i="1"/>
  <c r="E177" i="1"/>
  <c r="D177" i="1"/>
  <c r="C177" i="1"/>
  <c r="K176" i="1"/>
  <c r="G176" i="1"/>
  <c r="F176" i="1"/>
  <c r="E176" i="1"/>
  <c r="D176" i="1"/>
  <c r="C176" i="1"/>
  <c r="H172" i="1"/>
  <c r="G170" i="1"/>
  <c r="F10" i="40" s="1"/>
  <c r="F170" i="1"/>
  <c r="E170" i="1"/>
  <c r="E141" i="1" s="1"/>
  <c r="D170" i="1"/>
  <c r="C10" i="40" s="1"/>
  <c r="C170" i="1"/>
  <c r="C141" i="1" s="1"/>
  <c r="H169" i="1"/>
  <c r="H167" i="1"/>
  <c r="H165" i="1"/>
  <c r="H164" i="1"/>
  <c r="H163" i="1"/>
  <c r="G8" i="40" s="1"/>
  <c r="H161" i="1"/>
  <c r="G160" i="1"/>
  <c r="F160" i="1"/>
  <c r="E160" i="1"/>
  <c r="D160" i="1"/>
  <c r="C160" i="1"/>
  <c r="H159" i="1"/>
  <c r="H157" i="1"/>
  <c r="G155" i="1"/>
  <c r="F155" i="1"/>
  <c r="E155" i="1"/>
  <c r="E137" i="1" s="1"/>
  <c r="D155" i="1"/>
  <c r="C5" i="40" s="1"/>
  <c r="C155" i="1"/>
  <c r="H154" i="1"/>
  <c r="H153" i="1"/>
  <c r="H155" i="1" s="1"/>
  <c r="G5" i="40" s="1"/>
  <c r="H151" i="1"/>
  <c r="H149" i="1"/>
  <c r="G4" i="40" s="1"/>
  <c r="S148" i="1"/>
  <c r="R148" i="1"/>
  <c r="P148" i="1"/>
  <c r="O148" i="1"/>
  <c r="K148" i="1"/>
  <c r="J148" i="1"/>
  <c r="Q148" i="1" s="1"/>
  <c r="H148" i="1"/>
  <c r="H147" i="1"/>
  <c r="U145" i="1"/>
  <c r="T145" i="1"/>
  <c r="H145" i="1"/>
  <c r="H144" i="1"/>
  <c r="F141" i="1"/>
  <c r="D141" i="1"/>
  <c r="G140" i="1"/>
  <c r="F140" i="1"/>
  <c r="E140" i="1"/>
  <c r="D140" i="1"/>
  <c r="C140" i="1"/>
  <c r="G139" i="1"/>
  <c r="F139" i="1"/>
  <c r="E139" i="1"/>
  <c r="K139" i="1" s="1"/>
  <c r="D139" i="1"/>
  <c r="J139" i="1" s="1"/>
  <c r="C139" i="1"/>
  <c r="G138" i="1"/>
  <c r="F138" i="1"/>
  <c r="E138" i="1"/>
  <c r="D138" i="1"/>
  <c r="K138" i="1" s="1"/>
  <c r="C138" i="1"/>
  <c r="G137" i="1"/>
  <c r="F137" i="1"/>
  <c r="D137" i="1"/>
  <c r="C137" i="1"/>
  <c r="J137" i="1" s="1"/>
  <c r="G136" i="1"/>
  <c r="F136" i="1"/>
  <c r="E136" i="1"/>
  <c r="D136" i="1"/>
  <c r="C136" i="1"/>
  <c r="J136" i="1" s="1"/>
  <c r="G135" i="1"/>
  <c r="F135" i="1"/>
  <c r="E135" i="1"/>
  <c r="D135" i="1"/>
  <c r="K135" i="1" s="1"/>
  <c r="C135" i="1"/>
  <c r="G134" i="1"/>
  <c r="F134" i="1"/>
  <c r="E134" i="1"/>
  <c r="K134" i="1" s="1"/>
  <c r="D134" i="1"/>
  <c r="C134" i="1"/>
  <c r="J134" i="1" s="1"/>
  <c r="H100" i="1"/>
  <c r="B15" i="5" s="1"/>
  <c r="H98" i="1"/>
  <c r="H97" i="1"/>
  <c r="G95" i="1"/>
  <c r="F95" i="1"/>
  <c r="E95" i="1"/>
  <c r="D95" i="1"/>
  <c r="H94" i="1"/>
  <c r="H93" i="1"/>
  <c r="G91" i="1"/>
  <c r="F91" i="1"/>
  <c r="E91" i="1"/>
  <c r="K91" i="1" s="1"/>
  <c r="D91" i="1"/>
  <c r="H90" i="1"/>
  <c r="K90" i="1" s="1"/>
  <c r="H89" i="1"/>
  <c r="G84" i="1"/>
  <c r="F84" i="1"/>
  <c r="E84" i="1"/>
  <c r="D84" i="1"/>
  <c r="G83" i="1"/>
  <c r="H7" i="10" s="1"/>
  <c r="F83" i="1"/>
  <c r="E83" i="1"/>
  <c r="D69" i="20" s="1"/>
  <c r="D83" i="1"/>
  <c r="C83" i="1"/>
  <c r="D7" i="10" s="1"/>
  <c r="Q80" i="1"/>
  <c r="J80" i="1"/>
  <c r="H80" i="1"/>
  <c r="H78" i="1"/>
  <c r="H76" i="1"/>
  <c r="H74" i="1"/>
  <c r="G73" i="1"/>
  <c r="F73" i="1"/>
  <c r="E73" i="1"/>
  <c r="D73" i="1"/>
  <c r="H72" i="1"/>
  <c r="G11" i="39" s="1"/>
  <c r="G70" i="1"/>
  <c r="F70" i="1"/>
  <c r="E70" i="1"/>
  <c r="D70" i="1"/>
  <c r="H69" i="1"/>
  <c r="F67" i="1"/>
  <c r="E9" i="39" s="1"/>
  <c r="E22" i="39" s="1"/>
  <c r="G65" i="1"/>
  <c r="G67" i="1" s="1"/>
  <c r="F9" i="39" s="1"/>
  <c r="F65" i="1"/>
  <c r="E65" i="1"/>
  <c r="D65" i="1"/>
  <c r="C65" i="1"/>
  <c r="U64" i="1"/>
  <c r="T64" i="1"/>
  <c r="S64" i="1"/>
  <c r="R64" i="1"/>
  <c r="Q64" i="1"/>
  <c r="P64" i="1"/>
  <c r="O64" i="1"/>
  <c r="H63" i="1"/>
  <c r="H62" i="1"/>
  <c r="H61" i="1"/>
  <c r="H60" i="1"/>
  <c r="U57" i="1"/>
  <c r="T57" i="1"/>
  <c r="S57" i="1"/>
  <c r="R57" i="1"/>
  <c r="Q57" i="1"/>
  <c r="P57" i="1"/>
  <c r="O57" i="1"/>
  <c r="G57" i="1"/>
  <c r="F57" i="1"/>
  <c r="E57" i="1"/>
  <c r="D57" i="1"/>
  <c r="D67" i="1" s="1"/>
  <c r="C9" i="39" s="1"/>
  <c r="C22" i="39" s="1"/>
  <c r="C57" i="1"/>
  <c r="C67" i="1" s="1"/>
  <c r="H56" i="1"/>
  <c r="H55" i="1"/>
  <c r="H54" i="1"/>
  <c r="H57" i="1" s="1"/>
  <c r="P52" i="1"/>
  <c r="Q52" i="1" s="1"/>
  <c r="R52" i="1" s="1"/>
  <c r="S52" i="1" s="1"/>
  <c r="G52" i="1"/>
  <c r="F52" i="1"/>
  <c r="E52" i="1"/>
  <c r="K52" i="1" s="1"/>
  <c r="D52" i="1"/>
  <c r="J52" i="1" s="1"/>
  <c r="C52" i="1"/>
  <c r="H51" i="1"/>
  <c r="H50" i="1"/>
  <c r="H49" i="1"/>
  <c r="G47" i="1"/>
  <c r="H6" i="10" s="1"/>
  <c r="F47" i="1"/>
  <c r="E57" i="20" s="1"/>
  <c r="E47" i="1"/>
  <c r="F6" i="10" s="1"/>
  <c r="D47" i="1"/>
  <c r="D26" i="8" s="1"/>
  <c r="C47" i="1"/>
  <c r="D6" i="10" s="1"/>
  <c r="H46" i="1"/>
  <c r="G8" i="39" s="1"/>
  <c r="G44" i="1"/>
  <c r="C44" i="1"/>
  <c r="H43" i="1"/>
  <c r="G7" i="39" s="1"/>
  <c r="G43" i="1"/>
  <c r="F43" i="1"/>
  <c r="E7" i="39" s="1"/>
  <c r="E20" i="39" s="1"/>
  <c r="E43" i="1"/>
  <c r="E44" i="1" s="1"/>
  <c r="D43" i="1"/>
  <c r="C7" i="39" s="1"/>
  <c r="C20" i="39" s="1"/>
  <c r="C43" i="1"/>
  <c r="G40" i="1"/>
  <c r="F14" i="43" s="1"/>
  <c r="F40" i="1"/>
  <c r="E6" i="39" s="1"/>
  <c r="E19" i="39" s="1"/>
  <c r="C40" i="1"/>
  <c r="B14" i="43" s="1"/>
  <c r="H38" i="1"/>
  <c r="G38" i="1"/>
  <c r="F38" i="1"/>
  <c r="E38" i="1"/>
  <c r="D38" i="1"/>
  <c r="C38" i="1"/>
  <c r="H37" i="1"/>
  <c r="K35" i="1"/>
  <c r="J35" i="1"/>
  <c r="P32" i="1"/>
  <c r="Q32" i="1" s="1"/>
  <c r="R32" i="1" s="1"/>
  <c r="S32" i="1" s="1"/>
  <c r="G32" i="1"/>
  <c r="F32" i="1"/>
  <c r="E32" i="1"/>
  <c r="D32" i="1"/>
  <c r="C32" i="1"/>
  <c r="H29" i="1"/>
  <c r="G29" i="1"/>
  <c r="F29" i="1"/>
  <c r="E29" i="1"/>
  <c r="D29" i="1"/>
  <c r="C29" i="1"/>
  <c r="H28" i="1"/>
  <c r="G4" i="39" s="1"/>
  <c r="H26" i="1"/>
  <c r="G26" i="1"/>
  <c r="F26" i="1"/>
  <c r="E26" i="1"/>
  <c r="D26" i="1"/>
  <c r="C26" i="1"/>
  <c r="H25" i="1"/>
  <c r="G3" i="39" s="1"/>
  <c r="P23" i="1"/>
  <c r="Q23" i="1" s="1"/>
  <c r="R23" i="1" s="1"/>
  <c r="S23" i="1" s="1"/>
  <c r="G23" i="1"/>
  <c r="F7" i="20" s="1"/>
  <c r="F23" i="1"/>
  <c r="E7" i="20" s="1"/>
  <c r="E23" i="1"/>
  <c r="D23" i="1"/>
  <c r="C23" i="1"/>
  <c r="H22" i="1"/>
  <c r="O22" i="1" s="1"/>
  <c r="F20" i="1"/>
  <c r="E20" i="1"/>
  <c r="E18" i="1" s="1"/>
  <c r="D20" i="1"/>
  <c r="C20" i="1"/>
  <c r="F18" i="1"/>
  <c r="G16" i="1"/>
  <c r="F16" i="1"/>
  <c r="E16" i="1"/>
  <c r="D16" i="1"/>
  <c r="L15" i="1"/>
  <c r="G13" i="1"/>
  <c r="F13" i="1"/>
  <c r="E13" i="1"/>
  <c r="D13" i="1"/>
  <c r="L12" i="1"/>
  <c r="G10" i="1"/>
  <c r="F10" i="1"/>
  <c r="E10" i="1"/>
  <c r="D10" i="1"/>
  <c r="K10" i="1" s="1"/>
  <c r="L9" i="1"/>
  <c r="B3" i="1"/>
  <c r="U89" i="1" s="1"/>
  <c r="B2" i="1"/>
  <c r="E13" i="37" s="1"/>
  <c r="K350" i="1" l="1"/>
  <c r="K32" i="1"/>
  <c r="C8" i="12"/>
  <c r="B20" i="12"/>
  <c r="F20" i="12"/>
  <c r="D32" i="12"/>
  <c r="B44" i="12"/>
  <c r="F44" i="12"/>
  <c r="D56" i="12"/>
  <c r="E10" i="9"/>
  <c r="F10" i="12"/>
  <c r="E22" i="12"/>
  <c r="C34" i="12"/>
  <c r="E46" i="12"/>
  <c r="E8" i="12"/>
  <c r="J8" i="12"/>
  <c r="D20" i="12"/>
  <c r="B32" i="12"/>
  <c r="F32" i="12"/>
  <c r="D44" i="12"/>
  <c r="B56" i="12"/>
  <c r="F56" i="12"/>
  <c r="D67" i="12"/>
  <c r="B10" i="12"/>
  <c r="K10" i="12"/>
  <c r="C58" i="12"/>
  <c r="C10" i="12"/>
  <c r="G10" i="12"/>
  <c r="O10" i="12" s="1"/>
  <c r="B22" i="12"/>
  <c r="F22" i="12"/>
  <c r="D34" i="12"/>
  <c r="B46" i="12"/>
  <c r="F46" i="12"/>
  <c r="D58" i="12"/>
  <c r="D8" i="12"/>
  <c r="I8" i="12"/>
  <c r="C20" i="12"/>
  <c r="E32" i="12"/>
  <c r="C44" i="12"/>
  <c r="G44" i="12"/>
  <c r="R9" i="12" s="1"/>
  <c r="E56" i="12"/>
  <c r="C67" i="12"/>
  <c r="G67" i="12"/>
  <c r="I10" i="12"/>
  <c r="G46" i="12"/>
  <c r="R10" i="12" s="1"/>
  <c r="D10" i="12"/>
  <c r="C22" i="12"/>
  <c r="E34" i="12"/>
  <c r="C46" i="12"/>
  <c r="E58" i="12"/>
  <c r="E10" i="12"/>
  <c r="J10" i="12"/>
  <c r="D22" i="12"/>
  <c r="B34" i="12"/>
  <c r="F34" i="12"/>
  <c r="D46" i="12"/>
  <c r="B58" i="12"/>
  <c r="F58" i="12"/>
  <c r="B8" i="12"/>
  <c r="F8" i="12"/>
  <c r="K8" i="12"/>
  <c r="E20" i="12"/>
  <c r="C32" i="12"/>
  <c r="G32" i="12"/>
  <c r="Q9" i="12" s="1"/>
  <c r="E44" i="12"/>
  <c r="C56" i="12"/>
  <c r="G56" i="12"/>
  <c r="S9" i="12" s="1"/>
  <c r="R4" i="12"/>
  <c r="G8" i="12"/>
  <c r="O9" i="12" s="1"/>
  <c r="G34" i="12"/>
  <c r="Q10" i="12" s="1"/>
  <c r="G20" i="12"/>
  <c r="P9" i="12" s="1"/>
  <c r="O4" i="12"/>
  <c r="R5" i="12"/>
  <c r="C69" i="12"/>
  <c r="G22" i="12"/>
  <c r="P10" i="12" s="1"/>
  <c r="S5" i="12"/>
  <c r="G58" i="12"/>
  <c r="S10" i="12" s="1"/>
  <c r="E67" i="12"/>
  <c r="C10" i="44"/>
  <c r="C17" i="44" s="1"/>
  <c r="D10" i="44"/>
  <c r="D17" i="44" s="1"/>
  <c r="E15" i="44"/>
  <c r="H38" i="19"/>
  <c r="I18" i="19"/>
  <c r="E18" i="19"/>
  <c r="E14" i="19"/>
  <c r="G38" i="19"/>
  <c r="G18" i="19"/>
  <c r="F22" i="19"/>
  <c r="L21" i="19"/>
  <c r="M21" i="19"/>
  <c r="G22" i="19"/>
  <c r="L25" i="19"/>
  <c r="F26" i="19"/>
  <c r="F18" i="19"/>
  <c r="L17" i="19"/>
  <c r="M17" i="19"/>
  <c r="E22" i="19"/>
  <c r="N21" i="19"/>
  <c r="H37" i="19"/>
  <c r="H26" i="19"/>
  <c r="G37" i="19"/>
  <c r="G26" i="19"/>
  <c r="H22" i="19"/>
  <c r="G14" i="19"/>
  <c r="G39" i="19"/>
  <c r="M25" i="19"/>
  <c r="H18" i="19"/>
  <c r="AB7" i="5"/>
  <c r="B23" i="5" s="1"/>
  <c r="B24" i="5" s="1"/>
  <c r="B26" i="5" s="1"/>
  <c r="B4" i="37" s="1"/>
  <c r="C4" i="37" s="1"/>
  <c r="AC7" i="5"/>
  <c r="AD7" i="5"/>
  <c r="K95" i="1"/>
  <c r="C11" i="30"/>
  <c r="I29" i="19" s="1"/>
  <c r="I30" i="19" s="1"/>
  <c r="J16" i="1"/>
  <c r="K13" i="1"/>
  <c r="K16" i="1"/>
  <c r="B4" i="2"/>
  <c r="D19" i="1"/>
  <c r="O149" i="1"/>
  <c r="O275" i="1" s="1"/>
  <c r="O151" i="1"/>
  <c r="O145" i="1"/>
  <c r="J141" i="1"/>
  <c r="C69" i="1"/>
  <c r="B9" i="39"/>
  <c r="J13" i="1"/>
  <c r="R274" i="1"/>
  <c r="Q276" i="1"/>
  <c r="Q288" i="1"/>
  <c r="R301" i="1"/>
  <c r="K18" i="41" s="1"/>
  <c r="B25" i="39"/>
  <c r="F13" i="40"/>
  <c r="J10" i="1"/>
  <c r="H23" i="1"/>
  <c r="K23" i="1" s="1"/>
  <c r="F41" i="1"/>
  <c r="E67" i="1"/>
  <c r="D9" i="39" s="1"/>
  <c r="D22" i="39" s="1"/>
  <c r="K136" i="1"/>
  <c r="J140" i="1"/>
  <c r="K177" i="1"/>
  <c r="K182" i="1"/>
  <c r="S270" i="1"/>
  <c r="O270" i="1"/>
  <c r="R270" i="1"/>
  <c r="S286" i="1"/>
  <c r="L11" i="41" s="1"/>
  <c r="O286" i="1"/>
  <c r="H11" i="41" s="1"/>
  <c r="R286" i="1"/>
  <c r="K11" i="41" s="1"/>
  <c r="J350" i="1"/>
  <c r="C25" i="39"/>
  <c r="B13" i="40"/>
  <c r="B42" i="40" s="1"/>
  <c r="F26" i="8"/>
  <c r="F7" i="10"/>
  <c r="C41" i="1"/>
  <c r="D5" i="10" s="1"/>
  <c r="J135" i="1"/>
  <c r="G141" i="1"/>
  <c r="K141" i="1" s="1"/>
  <c r="D180" i="1"/>
  <c r="K180" i="1" s="1"/>
  <c r="B17" i="39"/>
  <c r="D7" i="39"/>
  <c r="D20" i="39" s="1"/>
  <c r="C35" i="40"/>
  <c r="G12" i="43"/>
  <c r="E14" i="43"/>
  <c r="F15" i="44"/>
  <c r="D15" i="44"/>
  <c r="D18" i="44" s="1"/>
  <c r="D57" i="20"/>
  <c r="F69" i="20"/>
  <c r="G6" i="10"/>
  <c r="J138" i="1"/>
  <c r="G207" i="1"/>
  <c r="F19" i="39"/>
  <c r="F25" i="39"/>
  <c r="E26" i="8"/>
  <c r="J26" i="1"/>
  <c r="G7" i="10"/>
  <c r="E69" i="20"/>
  <c r="J90" i="1"/>
  <c r="J180" i="1"/>
  <c r="S274" i="1"/>
  <c r="R276" i="1"/>
  <c r="S288" i="1"/>
  <c r="S301" i="1"/>
  <c r="L18" i="41" s="1"/>
  <c r="Q311" i="1"/>
  <c r="B6" i="39"/>
  <c r="B19" i="39" s="1"/>
  <c r="C17" i="39"/>
  <c r="L22" i="1"/>
  <c r="E21" i="20"/>
  <c r="J32" i="1"/>
  <c r="D40" i="1"/>
  <c r="G41" i="1"/>
  <c r="D44" i="1"/>
  <c r="J95" i="1"/>
  <c r="K137" i="1"/>
  <c r="K140" i="1"/>
  <c r="J177" i="1"/>
  <c r="F181" i="1"/>
  <c r="K181" i="1" s="1"/>
  <c r="J182" i="1"/>
  <c r="D207" i="1"/>
  <c r="R271" i="1"/>
  <c r="O274" i="1"/>
  <c r="R277" i="1"/>
  <c r="O288" i="1"/>
  <c r="S289" i="1"/>
  <c r="O289" i="1"/>
  <c r="R289" i="1"/>
  <c r="O301" i="1"/>
  <c r="H18" i="41" s="1"/>
  <c r="S311" i="1"/>
  <c r="J335" i="1"/>
  <c r="C16" i="39"/>
  <c r="F17" i="39"/>
  <c r="D5" i="40"/>
  <c r="D34" i="40" s="1"/>
  <c r="E40" i="1"/>
  <c r="F44" i="1"/>
  <c r="J91" i="1"/>
  <c r="J176" i="1"/>
  <c r="G14" i="40"/>
  <c r="G13" i="44"/>
  <c r="Q269" i="1"/>
  <c r="P270" i="1"/>
  <c r="S271" i="1"/>
  <c r="Q274" i="1"/>
  <c r="P276" i="1"/>
  <c r="S277" i="1"/>
  <c r="F280" i="1"/>
  <c r="E5" i="41" s="1"/>
  <c r="P286" i="1"/>
  <c r="I11" i="41" s="1"/>
  <c r="P288" i="1"/>
  <c r="R290" i="1"/>
  <c r="S297" i="1"/>
  <c r="L17" i="41" s="1"/>
  <c r="O297" i="1"/>
  <c r="H17" i="41" s="1"/>
  <c r="R297" i="1"/>
  <c r="K17" i="41" s="1"/>
  <c r="Q301" i="1"/>
  <c r="J18" i="41" s="1"/>
  <c r="O311" i="1"/>
  <c r="K335" i="1"/>
  <c r="D21" i="39"/>
  <c r="D35" i="40"/>
  <c r="F27" i="8"/>
  <c r="C21" i="20"/>
  <c r="F4" i="10"/>
  <c r="H4" i="10"/>
  <c r="D8" i="10"/>
  <c r="H170" i="1"/>
  <c r="G10" i="40" s="1"/>
  <c r="C24" i="39"/>
  <c r="D33" i="40"/>
  <c r="D38" i="40"/>
  <c r="D43" i="40"/>
  <c r="D48" i="40"/>
  <c r="G26" i="8"/>
  <c r="E10" i="44"/>
  <c r="C15" i="44"/>
  <c r="K26" i="1"/>
  <c r="G21" i="20"/>
  <c r="O2" i="9"/>
  <c r="P16" i="9" s="1"/>
  <c r="K29" i="1"/>
  <c r="K38" i="1"/>
  <c r="J38" i="1"/>
  <c r="H44" i="1"/>
  <c r="G9" i="44"/>
  <c r="G16" i="44" s="1"/>
  <c r="K51" i="1"/>
  <c r="G31" i="2"/>
  <c r="G5" i="43"/>
  <c r="G55" i="2"/>
  <c r="G3" i="40"/>
  <c r="G32" i="40" s="1"/>
  <c r="G4" i="43"/>
  <c r="J29" i="1"/>
  <c r="J51" i="1"/>
  <c r="H52" i="1"/>
  <c r="G8" i="44"/>
  <c r="G10" i="39"/>
  <c r="H70" i="1"/>
  <c r="R80" i="1"/>
  <c r="S80" i="1"/>
  <c r="T80" i="1"/>
  <c r="O80" i="1"/>
  <c r="U80" i="1"/>
  <c r="H3" i="40"/>
  <c r="G25" i="40"/>
  <c r="L3" i="10"/>
  <c r="O155" i="1"/>
  <c r="H5" i="40" s="1"/>
  <c r="O165" i="1"/>
  <c r="O51" i="1"/>
  <c r="P22" i="1"/>
  <c r="O197" i="1"/>
  <c r="O170" i="1"/>
  <c r="H10" i="40" s="1"/>
  <c r="O163" i="1"/>
  <c r="H8" i="40" s="1"/>
  <c r="O31" i="1"/>
  <c r="O213" i="1"/>
  <c r="H21" i="40" s="1"/>
  <c r="O199" i="1"/>
  <c r="H14" i="44" s="1"/>
  <c r="O161" i="1"/>
  <c r="G7" i="20"/>
  <c r="K49" i="1"/>
  <c r="J49" i="1"/>
  <c r="H73" i="1"/>
  <c r="O147" i="1"/>
  <c r="H9" i="43" s="1"/>
  <c r="G12" i="44"/>
  <c r="H228" i="1"/>
  <c r="G11" i="40"/>
  <c r="G33" i="40" s="1"/>
  <c r="C178" i="1"/>
  <c r="G20" i="43"/>
  <c r="G19" i="40"/>
  <c r="I23" i="41"/>
  <c r="O28" i="1"/>
  <c r="H40" i="1"/>
  <c r="P80" i="1"/>
  <c r="G9" i="40"/>
  <c r="H258" i="1"/>
  <c r="K258" i="1" s="1"/>
  <c r="H160" i="1"/>
  <c r="O190" i="1"/>
  <c r="H15" i="40" s="1"/>
  <c r="G14" i="44"/>
  <c r="H200" i="1"/>
  <c r="G16" i="40" s="1"/>
  <c r="H2" i="39"/>
  <c r="H15" i="39" s="1"/>
  <c r="H206" i="1"/>
  <c r="I3" i="10"/>
  <c r="J3" i="10" s="1"/>
  <c r="G10" i="43"/>
  <c r="G7" i="43"/>
  <c r="G9" i="43"/>
  <c r="G2" i="39"/>
  <c r="G15" i="39" s="1"/>
  <c r="K2" i="9"/>
  <c r="G8" i="43"/>
  <c r="H32" i="1"/>
  <c r="L46" i="1"/>
  <c r="H65" i="1"/>
  <c r="H67" i="1" s="1"/>
  <c r="H82" i="1"/>
  <c r="N2" i="9"/>
  <c r="N10" i="9" s="1"/>
  <c r="B16" i="5"/>
  <c r="B18" i="5" s="1"/>
  <c r="I10" i="10"/>
  <c r="G3" i="43"/>
  <c r="H279" i="1"/>
  <c r="G6" i="40"/>
  <c r="G35" i="40" s="1"/>
  <c r="H203" i="1"/>
  <c r="D23" i="39"/>
  <c r="H195" i="1"/>
  <c r="G13" i="40" s="1"/>
  <c r="G11" i="10"/>
  <c r="D9" i="34"/>
  <c r="I5" i="34"/>
  <c r="G13" i="43"/>
  <c r="H47" i="1"/>
  <c r="D18" i="39"/>
  <c r="G19" i="43"/>
  <c r="H215" i="1"/>
  <c r="G57" i="2"/>
  <c r="G33" i="2"/>
  <c r="F5" i="34"/>
  <c r="D11" i="10"/>
  <c r="D10" i="34"/>
  <c r="J5" i="34"/>
  <c r="E18" i="39"/>
  <c r="E23" i="39"/>
  <c r="G22" i="40"/>
  <c r="G4" i="41"/>
  <c r="D6" i="41"/>
  <c r="B20" i="41"/>
  <c r="F20" i="41"/>
  <c r="E11" i="10"/>
  <c r="D17" i="39"/>
  <c r="B21" i="39"/>
  <c r="F21" i="39"/>
  <c r="F23" i="39"/>
  <c r="D25" i="39"/>
  <c r="F11" i="10"/>
  <c r="D16" i="39"/>
  <c r="E17" i="39"/>
  <c r="B18" i="39"/>
  <c r="F18" i="39"/>
  <c r="E21" i="39"/>
  <c r="B22" i="39"/>
  <c r="F22" i="39"/>
  <c r="C23" i="39"/>
  <c r="D24" i="39"/>
  <c r="E25" i="39"/>
  <c r="D50" i="40"/>
  <c r="D24" i="41"/>
  <c r="E23" i="41" s="1"/>
  <c r="C59" i="41"/>
  <c r="F14" i="19"/>
  <c r="D4" i="10"/>
  <c r="B32" i="40"/>
  <c r="F32" i="40"/>
  <c r="B37" i="40"/>
  <c r="F37" i="40"/>
  <c r="F10" i="44"/>
  <c r="F17" i="44" s="1"/>
  <c r="C16" i="44"/>
  <c r="E61" i="41"/>
  <c r="E6" i="41"/>
  <c r="E24" i="41"/>
  <c r="F23" i="41" s="1"/>
  <c r="F24" i="41" s="1"/>
  <c r="G23" i="41" s="1"/>
  <c r="C6" i="41"/>
  <c r="E20" i="41"/>
  <c r="E57" i="41"/>
  <c r="G59" i="41"/>
  <c r="D61" i="41"/>
  <c r="C20" i="41"/>
  <c r="G20" i="41"/>
  <c r="B6" i="41"/>
  <c r="F6" i="41"/>
  <c r="D20" i="41"/>
  <c r="D59" i="41"/>
  <c r="G25" i="41"/>
  <c r="B58" i="41"/>
  <c r="F58" i="41"/>
  <c r="B57" i="41"/>
  <c r="F57" i="41"/>
  <c r="C58" i="41"/>
  <c r="G58" i="41"/>
  <c r="C57" i="41"/>
  <c r="G57" i="41"/>
  <c r="D58" i="41"/>
  <c r="E59" i="41"/>
  <c r="B61" i="41"/>
  <c r="F61" i="41"/>
  <c r="E34" i="40"/>
  <c r="E39" i="40"/>
  <c r="E42" i="40"/>
  <c r="D32" i="40"/>
  <c r="E33" i="40"/>
  <c r="D37" i="40"/>
  <c r="E38" i="40"/>
  <c r="C39" i="40"/>
  <c r="D42" i="40"/>
  <c r="E43" i="40"/>
  <c r="C45" i="40"/>
  <c r="D46" i="40"/>
  <c r="E48" i="40"/>
  <c r="C50" i="40"/>
  <c r="D51" i="40"/>
  <c r="E53" i="40"/>
  <c r="C55" i="40"/>
  <c r="D57" i="40"/>
  <c r="E32" i="40"/>
  <c r="E37" i="40"/>
  <c r="D45" i="40"/>
  <c r="E46" i="40"/>
  <c r="E51" i="40"/>
  <c r="D55" i="40"/>
  <c r="E57" i="40"/>
  <c r="C33" i="40"/>
  <c r="C38" i="40"/>
  <c r="G38" i="40"/>
  <c r="F42" i="40"/>
  <c r="C43" i="40"/>
  <c r="E45" i="40"/>
  <c r="B46" i="40"/>
  <c r="F46" i="40"/>
  <c r="C48" i="40"/>
  <c r="D49" i="40"/>
  <c r="E50" i="40"/>
  <c r="B51" i="40"/>
  <c r="F51" i="40"/>
  <c r="C53" i="40"/>
  <c r="D54" i="40"/>
  <c r="E55" i="40"/>
  <c r="B57" i="40"/>
  <c r="F57" i="40"/>
  <c r="C32" i="40"/>
  <c r="C37" i="40"/>
  <c r="G37" i="40"/>
  <c r="C42" i="40"/>
  <c r="E44" i="40"/>
  <c r="B45" i="40"/>
  <c r="F45" i="40"/>
  <c r="C46" i="40"/>
  <c r="E49" i="40"/>
  <c r="B50" i="40"/>
  <c r="F50" i="40"/>
  <c r="C51" i="40"/>
  <c r="G51" i="40"/>
  <c r="D53" i="40"/>
  <c r="E54" i="40"/>
  <c r="B55" i="40"/>
  <c r="F55" i="40"/>
  <c r="C57" i="40"/>
  <c r="G57" i="40"/>
  <c r="C40" i="40"/>
  <c r="B34" i="40"/>
  <c r="B39" i="40"/>
  <c r="F44" i="40"/>
  <c r="F49" i="40"/>
  <c r="F54" i="40"/>
  <c r="B33" i="40"/>
  <c r="C34" i="40"/>
  <c r="B38" i="40"/>
  <c r="F43" i="40"/>
  <c r="C44" i="40"/>
  <c r="B48" i="40"/>
  <c r="F48" i="40"/>
  <c r="C49" i="40"/>
  <c r="F53" i="40"/>
  <c r="C54" i="40"/>
  <c r="F34" i="40"/>
  <c r="F39" i="40"/>
  <c r="B44" i="40"/>
  <c r="B49" i="40"/>
  <c r="B54" i="40"/>
  <c r="F33" i="40"/>
  <c r="G34" i="40"/>
  <c r="F38" i="40"/>
  <c r="B43" i="40"/>
  <c r="G49" i="40"/>
  <c r="B53" i="40"/>
  <c r="B16" i="39"/>
  <c r="F16" i="39"/>
  <c r="B20" i="39"/>
  <c r="F20" i="39"/>
  <c r="B24" i="39"/>
  <c r="F24" i="39"/>
  <c r="C4" i="19"/>
  <c r="H13" i="19" s="1"/>
  <c r="H39" i="19" s="1"/>
  <c r="H246" i="33"/>
  <c r="H245" i="33"/>
  <c r="Z7" i="9" s="1"/>
  <c r="H244" i="33"/>
  <c r="Y7" i="9" s="1"/>
  <c r="H7" i="9"/>
  <c r="H11" i="9" s="1"/>
  <c r="D69" i="12"/>
  <c r="B69" i="12"/>
  <c r="F69" i="12"/>
  <c r="D8" i="9"/>
  <c r="F10" i="9"/>
  <c r="I49" i="33"/>
  <c r="E69" i="12"/>
  <c r="B67" i="12"/>
  <c r="F67" i="12"/>
  <c r="I15" i="33"/>
  <c r="I25" i="33"/>
  <c r="I48" i="33"/>
  <c r="C11" i="9"/>
  <c r="G11" i="9"/>
  <c r="E9" i="9"/>
  <c r="G69" i="12"/>
  <c r="T10" i="12" s="1"/>
  <c r="T5" i="12"/>
  <c r="E8" i="9"/>
  <c r="F9" i="9"/>
  <c r="C10" i="9"/>
  <c r="G10" i="9"/>
  <c r="D11" i="9"/>
  <c r="F8" i="9"/>
  <c r="C9" i="9"/>
  <c r="G9" i="9"/>
  <c r="D10" i="9"/>
  <c r="E11" i="9"/>
  <c r="O10" i="9"/>
  <c r="H294" i="16"/>
  <c r="Y6" i="9" s="1"/>
  <c r="H296" i="16"/>
  <c r="H295" i="16"/>
  <c r="Z6" i="9" s="1"/>
  <c r="I55" i="16"/>
  <c r="I56" i="16"/>
  <c r="I80" i="16"/>
  <c r="I288" i="16"/>
  <c r="I289" i="16"/>
  <c r="G30" i="19"/>
  <c r="E30" i="19"/>
  <c r="L29" i="19"/>
  <c r="M29" i="19"/>
  <c r="H30" i="19"/>
  <c r="F30" i="19"/>
  <c r="O11" i="9"/>
  <c r="R20" i="9"/>
  <c r="O8" i="9"/>
  <c r="O9" i="9"/>
  <c r="P20" i="9"/>
  <c r="B4" i="5"/>
  <c r="N25" i="19"/>
  <c r="B4" i="1"/>
  <c r="R89" i="1"/>
  <c r="H344" i="1"/>
  <c r="H345" i="1" s="1"/>
  <c r="Q358" i="1"/>
  <c r="B13" i="37"/>
  <c r="O89" i="1"/>
  <c r="S89" i="1"/>
  <c r="Q359" i="1"/>
  <c r="C13" i="37"/>
  <c r="P89" i="1"/>
  <c r="T89" i="1"/>
  <c r="H347" i="1"/>
  <c r="H348" i="1" s="1"/>
  <c r="H351" i="1"/>
  <c r="Q356" i="1"/>
  <c r="Q360" i="1"/>
  <c r="D13" i="37"/>
  <c r="Q89" i="1"/>
  <c r="Q357" i="1"/>
  <c r="Q361" i="1"/>
  <c r="E32" i="22"/>
  <c r="L4" i="10" l="1"/>
  <c r="C11" i="44"/>
  <c r="H10" i="9"/>
  <c r="N9" i="9"/>
  <c r="N8" i="9"/>
  <c r="N11" i="9"/>
  <c r="D11" i="44"/>
  <c r="D20" i="44" s="1"/>
  <c r="F18" i="44"/>
  <c r="F11" i="44"/>
  <c r="D4" i="37"/>
  <c r="E4" i="37" s="1"/>
  <c r="N17" i="19"/>
  <c r="D9" i="37"/>
  <c r="D11" i="37"/>
  <c r="N29" i="19"/>
  <c r="J13" i="19"/>
  <c r="I39" i="19" s="1"/>
  <c r="J181" i="1"/>
  <c r="G21" i="39"/>
  <c r="H4" i="40"/>
  <c r="J23" i="1"/>
  <c r="D6" i="39"/>
  <c r="D19" i="39" s="1"/>
  <c r="E41" i="1"/>
  <c r="D14" i="43"/>
  <c r="H5" i="10"/>
  <c r="F36" i="20"/>
  <c r="E36" i="20"/>
  <c r="G5" i="10"/>
  <c r="C73" i="1"/>
  <c r="B10" i="39"/>
  <c r="B23" i="39" s="1"/>
  <c r="B8" i="44"/>
  <c r="C70" i="1"/>
  <c r="E17" i="44"/>
  <c r="E18" i="44" s="1"/>
  <c r="E11" i="44"/>
  <c r="C18" i="44"/>
  <c r="C20" i="44" s="1"/>
  <c r="G23" i="39"/>
  <c r="D41" i="1"/>
  <c r="C6" i="39"/>
  <c r="C19" i="39" s="1"/>
  <c r="C14" i="43"/>
  <c r="I6" i="10"/>
  <c r="Q2" i="9"/>
  <c r="H26" i="8"/>
  <c r="G57" i="20"/>
  <c r="J47" i="1"/>
  <c r="K47" i="1"/>
  <c r="J10" i="10"/>
  <c r="K10" i="10" s="1"/>
  <c r="G9" i="39"/>
  <c r="G22" i="39" s="1"/>
  <c r="K67" i="1"/>
  <c r="J67" i="1"/>
  <c r="K11" i="9"/>
  <c r="K8" i="9"/>
  <c r="K10" i="9"/>
  <c r="K9" i="9"/>
  <c r="H5" i="39"/>
  <c r="H18" i="39" s="1"/>
  <c r="O37" i="1"/>
  <c r="O38" i="1" s="1"/>
  <c r="M3" i="10"/>
  <c r="M4" i="10" s="1"/>
  <c r="P190" i="1"/>
  <c r="I15" i="40" s="1"/>
  <c r="D178" i="1"/>
  <c r="P165" i="1"/>
  <c r="P145" i="1"/>
  <c r="P213" i="1"/>
  <c r="I21" i="40" s="1"/>
  <c r="P199" i="1"/>
  <c r="I14" i="44" s="1"/>
  <c r="P161" i="1"/>
  <c r="P155" i="1"/>
  <c r="I5" i="40" s="1"/>
  <c r="P149" i="1"/>
  <c r="P51" i="1"/>
  <c r="Q22" i="1"/>
  <c r="I2" i="39"/>
  <c r="I15" i="39" s="1"/>
  <c r="P197" i="1"/>
  <c r="P200" i="1" s="1"/>
  <c r="I16" i="40" s="1"/>
  <c r="P163" i="1"/>
  <c r="I8" i="40" s="1"/>
  <c r="P151" i="1"/>
  <c r="P31" i="1"/>
  <c r="P170" i="1"/>
  <c r="I10" i="40" s="1"/>
  <c r="P28" i="1"/>
  <c r="P25" i="1" s="1"/>
  <c r="I4" i="10"/>
  <c r="K3" i="10"/>
  <c r="L2" i="9"/>
  <c r="G6" i="39"/>
  <c r="G19" i="39" s="1"/>
  <c r="G14" i="43"/>
  <c r="L40" i="1"/>
  <c r="H41" i="1"/>
  <c r="G10" i="44"/>
  <c r="G17" i="44" s="1"/>
  <c r="T73" i="1"/>
  <c r="K73" i="1"/>
  <c r="U73" i="1"/>
  <c r="G17" i="39"/>
  <c r="O285" i="1"/>
  <c r="O43" i="1"/>
  <c r="H9" i="40"/>
  <c r="H9" i="44"/>
  <c r="H16" i="44" s="1"/>
  <c r="C8" i="2"/>
  <c r="O67" i="1"/>
  <c r="H9" i="39" s="1"/>
  <c r="H22" i="39" s="1"/>
  <c r="H8" i="43"/>
  <c r="J44" i="1"/>
  <c r="K44" i="1"/>
  <c r="G39" i="40"/>
  <c r="G46" i="40"/>
  <c r="G42" i="40"/>
  <c r="G48" i="40"/>
  <c r="G43" i="40"/>
  <c r="G55" i="40"/>
  <c r="G50" i="40"/>
  <c r="G45" i="40"/>
  <c r="G54" i="40"/>
  <c r="G24" i="39"/>
  <c r="J279" i="1"/>
  <c r="H280" i="1"/>
  <c r="K279" i="1"/>
  <c r="G18" i="39"/>
  <c r="H12" i="43"/>
  <c r="H4" i="39"/>
  <c r="H17" i="39" s="1"/>
  <c r="O25" i="1"/>
  <c r="G20" i="39"/>
  <c r="G44" i="40"/>
  <c r="G40" i="40"/>
  <c r="G53" i="40"/>
  <c r="K5" i="34"/>
  <c r="L5" i="34"/>
  <c r="M2" i="9"/>
  <c r="G16" i="43"/>
  <c r="G15" i="43"/>
  <c r="G17" i="43"/>
  <c r="G12" i="39"/>
  <c r="G25" i="39" s="1"/>
  <c r="H335" i="1"/>
  <c r="H333" i="1"/>
  <c r="H84" i="1"/>
  <c r="H308" i="1"/>
  <c r="H83" i="1"/>
  <c r="L82" i="1"/>
  <c r="G56" i="2"/>
  <c r="G32" i="2"/>
  <c r="H207" i="1"/>
  <c r="G16" i="39"/>
  <c r="G15" i="44"/>
  <c r="G18" i="44" s="1"/>
  <c r="O200" i="1"/>
  <c r="H16" i="40" s="1"/>
  <c r="O157" i="1"/>
  <c r="K70" i="1"/>
  <c r="J70" i="1"/>
  <c r="H9" i="9"/>
  <c r="H8" i="9"/>
  <c r="I12" i="10"/>
  <c r="J348" i="1"/>
  <c r="W2" i="9"/>
  <c r="K348" i="1"/>
  <c r="J351" i="1"/>
  <c r="X2" i="9"/>
  <c r="K351" i="1"/>
  <c r="E339" i="1"/>
  <c r="H339" i="1"/>
  <c r="D339" i="1"/>
  <c r="G339" i="1"/>
  <c r="C339" i="1"/>
  <c r="F339" i="1"/>
  <c r="J347" i="1"/>
  <c r="K347" i="1"/>
  <c r="Q366" i="1"/>
  <c r="Q364" i="1"/>
  <c r="Q365" i="1"/>
  <c r="Q363" i="1"/>
  <c r="I11" i="10"/>
  <c r="V2" i="9"/>
  <c r="K344" i="1"/>
  <c r="J344" i="1"/>
  <c r="O344" i="1" s="1"/>
  <c r="C4" i="34" s="1"/>
  <c r="D11" i="34"/>
  <c r="M13" i="19"/>
  <c r="L13" i="19"/>
  <c r="H14" i="19"/>
  <c r="W10" i="9" l="1"/>
  <c r="W11" i="9"/>
  <c r="W8" i="9"/>
  <c r="X10" i="9"/>
  <c r="X11" i="9"/>
  <c r="X8" i="9"/>
  <c r="X9" i="9"/>
  <c r="D10" i="37"/>
  <c r="V10" i="9"/>
  <c r="V9" i="9"/>
  <c r="V11" i="9"/>
  <c r="V8" i="9"/>
  <c r="F20" i="44"/>
  <c r="E20" i="44"/>
  <c r="N13" i="19"/>
  <c r="J14" i="19"/>
  <c r="B10" i="44"/>
  <c r="B17" i="44" s="1"/>
  <c r="D36" i="20"/>
  <c r="F5" i="10"/>
  <c r="E5" i="10"/>
  <c r="C36" i="20"/>
  <c r="J73" i="1"/>
  <c r="C15" i="8"/>
  <c r="C16" i="8" s="1"/>
  <c r="C20" i="8" s="1"/>
  <c r="C21" i="8" s="1"/>
  <c r="E27" i="8" s="1"/>
  <c r="I3" i="39"/>
  <c r="I16" i="39" s="1"/>
  <c r="P189" i="1"/>
  <c r="P26" i="1"/>
  <c r="K84" i="1"/>
  <c r="J84" i="1"/>
  <c r="P43" i="1"/>
  <c r="P285" i="1"/>
  <c r="I9" i="40"/>
  <c r="B17" i="5"/>
  <c r="I8" i="10"/>
  <c r="T2" i="9"/>
  <c r="J333" i="1"/>
  <c r="L338" i="1"/>
  <c r="H3" i="39"/>
  <c r="H16" i="39" s="1"/>
  <c r="O189" i="1"/>
  <c r="O26" i="1"/>
  <c r="H6" i="40"/>
  <c r="O172" i="1"/>
  <c r="R2" i="9"/>
  <c r="I7" i="10"/>
  <c r="G69" i="20"/>
  <c r="K83" i="1"/>
  <c r="H27" i="8"/>
  <c r="J83" i="1"/>
  <c r="U2" i="9"/>
  <c r="I9" i="10"/>
  <c r="J4" i="10"/>
  <c r="K4" i="10" s="1"/>
  <c r="O40" i="1"/>
  <c r="I5" i="10"/>
  <c r="P2" i="9"/>
  <c r="G36" i="20"/>
  <c r="J41" i="1"/>
  <c r="K41" i="1"/>
  <c r="L9" i="9"/>
  <c r="L10" i="9"/>
  <c r="L8" i="9"/>
  <c r="L11" i="9"/>
  <c r="I5" i="39"/>
  <c r="I18" i="39" s="1"/>
  <c r="P37" i="1"/>
  <c r="P38" i="1" s="1"/>
  <c r="P147" i="1"/>
  <c r="I9" i="43" s="1"/>
  <c r="I4" i="40"/>
  <c r="P275" i="1"/>
  <c r="I8" i="43"/>
  <c r="I12" i="43"/>
  <c r="I4" i="39"/>
  <c r="I17" i="39" s="1"/>
  <c r="I9" i="44"/>
  <c r="I16" i="44" s="1"/>
  <c r="D8" i="2"/>
  <c r="P67" i="1"/>
  <c r="I9" i="39" s="1"/>
  <c r="I22" i="39" s="1"/>
  <c r="R16" i="9"/>
  <c r="Q9" i="9"/>
  <c r="Q8" i="9"/>
  <c r="Q10" i="9"/>
  <c r="Q11" i="9"/>
  <c r="C11" i="2"/>
  <c r="H7" i="39"/>
  <c r="H20" i="39" s="1"/>
  <c r="O264" i="1"/>
  <c r="O266" i="1" s="1"/>
  <c r="H4" i="41" s="1"/>
  <c r="J6" i="10"/>
  <c r="K6" i="10" s="1"/>
  <c r="M8" i="9"/>
  <c r="M10" i="9"/>
  <c r="M11" i="9"/>
  <c r="M9" i="9"/>
  <c r="G5" i="41"/>
  <c r="G6" i="41" s="1"/>
  <c r="J280" i="1"/>
  <c r="K280" i="1"/>
  <c r="G11" i="44"/>
  <c r="G20" i="44" s="1"/>
  <c r="H10" i="41"/>
  <c r="C14" i="2"/>
  <c r="O293" i="1"/>
  <c r="H14" i="41" s="1"/>
  <c r="N3" i="10"/>
  <c r="N4" i="10" s="1"/>
  <c r="J2" i="39"/>
  <c r="Q199" i="1"/>
  <c r="J14" i="44" s="1"/>
  <c r="Q197" i="1"/>
  <c r="Q200" i="1" s="1"/>
  <c r="J16" i="40" s="1"/>
  <c r="Q170" i="1"/>
  <c r="J10" i="40" s="1"/>
  <c r="Q163" i="1"/>
  <c r="J8" i="40" s="1"/>
  <c r="Q161" i="1"/>
  <c r="Q151" i="1"/>
  <c r="Q145" i="1"/>
  <c r="Q190" i="1"/>
  <c r="J15" i="40" s="1"/>
  <c r="E178" i="1"/>
  <c r="Q213" i="1"/>
  <c r="J21" i="40" s="1"/>
  <c r="Q165" i="1"/>
  <c r="Q155" i="1"/>
  <c r="J5" i="40" s="1"/>
  <c r="Q149" i="1"/>
  <c r="Q275" i="1" s="1"/>
  <c r="Q28" i="1"/>
  <c r="Q25" i="1" s="1"/>
  <c r="Q31" i="1"/>
  <c r="R22" i="1"/>
  <c r="Q51" i="1"/>
  <c r="J23" i="41"/>
  <c r="I3" i="40"/>
  <c r="P157" i="1"/>
  <c r="C342" i="1"/>
  <c r="C341" i="1"/>
  <c r="C340" i="1"/>
  <c r="E342" i="1"/>
  <c r="E341" i="1"/>
  <c r="F13" i="10" s="1"/>
  <c r="E340" i="1"/>
  <c r="G342" i="1"/>
  <c r="G341" i="1"/>
  <c r="H13" i="10" s="1"/>
  <c r="G340" i="1"/>
  <c r="W9" i="9"/>
  <c r="D16" i="34"/>
  <c r="D14" i="34"/>
  <c r="D15" i="34"/>
  <c r="J11" i="10"/>
  <c r="K11" i="10" s="1"/>
  <c r="D342" i="1"/>
  <c r="D341" i="1"/>
  <c r="E13" i="10" s="1"/>
  <c r="D340" i="1"/>
  <c r="D12" i="34"/>
  <c r="F342" i="1"/>
  <c r="F341" i="1"/>
  <c r="G13" i="10" s="1"/>
  <c r="F340" i="1"/>
  <c r="H342" i="1"/>
  <c r="H341" i="1"/>
  <c r="H340" i="1"/>
  <c r="Y2" i="9" s="1"/>
  <c r="J12" i="10"/>
  <c r="K12" i="10" s="1"/>
  <c r="U11" i="9" l="1"/>
  <c r="U9" i="9"/>
  <c r="U10" i="9"/>
  <c r="U8" i="9"/>
  <c r="T11" i="9"/>
  <c r="T9" i="9"/>
  <c r="T10" i="9"/>
  <c r="T8" i="9"/>
  <c r="P40" i="1"/>
  <c r="B11" i="44"/>
  <c r="J5" i="10"/>
  <c r="K5" i="10" s="1"/>
  <c r="J5" i="39"/>
  <c r="J18" i="39" s="1"/>
  <c r="Q37" i="1"/>
  <c r="Q38" i="1" s="1"/>
  <c r="J9" i="40"/>
  <c r="Q285" i="1"/>
  <c r="Q43" i="1"/>
  <c r="H14" i="43"/>
  <c r="H6" i="39"/>
  <c r="H19" i="39" s="1"/>
  <c r="O46" i="1"/>
  <c r="O41" i="1"/>
  <c r="L5" i="10" s="1"/>
  <c r="J7" i="10"/>
  <c r="K7" i="10" s="1"/>
  <c r="H35" i="40"/>
  <c r="H13" i="44"/>
  <c r="H14" i="40"/>
  <c r="H10" i="43"/>
  <c r="I13" i="44"/>
  <c r="I14" i="40"/>
  <c r="I10" i="43"/>
  <c r="J15" i="39"/>
  <c r="H57" i="41"/>
  <c r="H61" i="41"/>
  <c r="H59" i="41"/>
  <c r="H58" i="41"/>
  <c r="I14" i="43"/>
  <c r="I6" i="39"/>
  <c r="I19" i="39" s="1"/>
  <c r="P46" i="1"/>
  <c r="P41" i="1"/>
  <c r="M5" i="10" s="1"/>
  <c r="R11" i="9"/>
  <c r="R9" i="9"/>
  <c r="R10" i="9"/>
  <c r="R8" i="9"/>
  <c r="J8" i="10"/>
  <c r="K8" i="10" s="1"/>
  <c r="D14" i="2"/>
  <c r="I10" i="41"/>
  <c r="P293" i="1"/>
  <c r="I14" i="41" s="1"/>
  <c r="I6" i="40"/>
  <c r="P172" i="1"/>
  <c r="K2" i="39"/>
  <c r="K15" i="39" s="1"/>
  <c r="R213" i="1"/>
  <c r="K21" i="40" s="1"/>
  <c r="R151" i="1"/>
  <c r="R149" i="1"/>
  <c r="R51" i="1"/>
  <c r="R190" i="1"/>
  <c r="K15" i="40" s="1"/>
  <c r="F178" i="1"/>
  <c r="R197" i="1"/>
  <c r="R163" i="1"/>
  <c r="K8" i="40" s="1"/>
  <c r="R199" i="1"/>
  <c r="K14" i="44" s="1"/>
  <c r="R161" i="1"/>
  <c r="K8" i="43" s="1"/>
  <c r="R145" i="1"/>
  <c r="R28" i="1"/>
  <c r="R31" i="1"/>
  <c r="R170" i="1"/>
  <c r="K10" i="40" s="1"/>
  <c r="R165" i="1"/>
  <c r="R155" i="1"/>
  <c r="K5" i="40" s="1"/>
  <c r="R25" i="1"/>
  <c r="S22" i="1"/>
  <c r="J3" i="39"/>
  <c r="J16" i="39" s="1"/>
  <c r="Q26" i="1"/>
  <c r="Q189" i="1"/>
  <c r="H12" i="44"/>
  <c r="H11" i="40"/>
  <c r="O206" i="1"/>
  <c r="H7" i="43"/>
  <c r="J4" i="40"/>
  <c r="R275" i="1"/>
  <c r="Q147" i="1"/>
  <c r="J9" i="43" s="1"/>
  <c r="J9" i="44"/>
  <c r="J16" i="44" s="1"/>
  <c r="E8" i="2"/>
  <c r="Q67" i="1"/>
  <c r="J9" i="39" s="1"/>
  <c r="J22" i="39" s="1"/>
  <c r="J12" i="43"/>
  <c r="J4" i="39"/>
  <c r="J17" i="39" s="1"/>
  <c r="Q40" i="1"/>
  <c r="K23" i="41"/>
  <c r="J3" i="40"/>
  <c r="Q157" i="1"/>
  <c r="J8" i="43"/>
  <c r="P160" i="1"/>
  <c r="Q16" i="9"/>
  <c r="P11" i="9"/>
  <c r="P10" i="9"/>
  <c r="P9" i="9"/>
  <c r="P8" i="9"/>
  <c r="J9" i="10"/>
  <c r="K9" i="10" s="1"/>
  <c r="D11" i="2"/>
  <c r="I7" i="39"/>
  <c r="I20" i="39" s="1"/>
  <c r="P264" i="1"/>
  <c r="P266" i="1" s="1"/>
  <c r="I4" i="41" s="1"/>
  <c r="I13" i="10"/>
  <c r="Z2" i="9"/>
  <c r="K340" i="1"/>
  <c r="J340" i="1"/>
  <c r="Y11" i="9"/>
  <c r="Y9" i="9"/>
  <c r="Y10" i="9"/>
  <c r="Y8" i="9"/>
  <c r="D13" i="10"/>
  <c r="K341" i="1"/>
  <c r="J341" i="1"/>
  <c r="K342" i="1"/>
  <c r="J342" i="1"/>
  <c r="H15" i="44" l="1"/>
  <c r="H43" i="40"/>
  <c r="O195" i="1"/>
  <c r="O205" i="1" s="1"/>
  <c r="R26" i="1"/>
  <c r="K3" i="39"/>
  <c r="K16" i="39" s="1"/>
  <c r="R189" i="1"/>
  <c r="K5" i="39"/>
  <c r="K18" i="39" s="1"/>
  <c r="R37" i="1"/>
  <c r="R38" i="1" s="1"/>
  <c r="E14" i="2"/>
  <c r="J10" i="41"/>
  <c r="Q293" i="1"/>
  <c r="J14" i="41" s="1"/>
  <c r="Q172" i="1"/>
  <c r="J6" i="40"/>
  <c r="H40" i="40"/>
  <c r="H50" i="40"/>
  <c r="H49" i="40"/>
  <c r="H53" i="40"/>
  <c r="H32" i="40"/>
  <c r="H37" i="40"/>
  <c r="H34" i="40"/>
  <c r="H33" i="40"/>
  <c r="H39" i="40"/>
  <c r="H44" i="40"/>
  <c r="H45" i="40"/>
  <c r="H38" i="40"/>
  <c r="K12" i="43"/>
  <c r="K4" i="39"/>
  <c r="K17" i="39" s="1"/>
  <c r="F8" i="2"/>
  <c r="K9" i="44"/>
  <c r="K16" i="44" s="1"/>
  <c r="R67" i="1"/>
  <c r="K9" i="39" s="1"/>
  <c r="K22" i="39" s="1"/>
  <c r="I13" i="43"/>
  <c r="I8" i="39"/>
  <c r="I21" i="39" s="1"/>
  <c r="P47" i="1"/>
  <c r="M6" i="10" s="1"/>
  <c r="P69" i="1"/>
  <c r="Q160" i="1"/>
  <c r="P159" i="1"/>
  <c r="L23" i="41"/>
  <c r="K3" i="40"/>
  <c r="R157" i="1"/>
  <c r="R200" i="1"/>
  <c r="K16" i="40" s="1"/>
  <c r="K4" i="40"/>
  <c r="R147" i="1"/>
  <c r="K9" i="43" s="1"/>
  <c r="I11" i="40"/>
  <c r="I12" i="44"/>
  <c r="I15" i="44" s="1"/>
  <c r="P206" i="1"/>
  <c r="I7" i="43"/>
  <c r="E11" i="2"/>
  <c r="Q264" i="1"/>
  <c r="Q266" i="1" s="1"/>
  <c r="J4" i="41" s="1"/>
  <c r="J7" i="39"/>
  <c r="J20" i="39" s="1"/>
  <c r="J14" i="40"/>
  <c r="J13" i="44"/>
  <c r="J10" i="43"/>
  <c r="J14" i="43"/>
  <c r="Q41" i="1"/>
  <c r="N5" i="10" s="1"/>
  <c r="J6" i="39"/>
  <c r="J19" i="39" s="1"/>
  <c r="Q46" i="1"/>
  <c r="L2" i="39"/>
  <c r="L15" i="39" s="1"/>
  <c r="S155" i="1"/>
  <c r="L5" i="40" s="1"/>
  <c r="S197" i="1"/>
  <c r="S170" i="1"/>
  <c r="L10" i="40" s="1"/>
  <c r="S163" i="1"/>
  <c r="L8" i="40" s="1"/>
  <c r="T22" i="1"/>
  <c r="S165" i="1"/>
  <c r="S190" i="1"/>
  <c r="L15" i="40" s="1"/>
  <c r="G178" i="1"/>
  <c r="J178" i="1" s="1"/>
  <c r="S151" i="1"/>
  <c r="S31" i="1"/>
  <c r="S213" i="1"/>
  <c r="L21" i="40" s="1"/>
  <c r="S51" i="1"/>
  <c r="S149" i="1"/>
  <c r="S145" i="1"/>
  <c r="S28" i="1"/>
  <c r="S25" i="1" s="1"/>
  <c r="S199" i="1"/>
  <c r="L14" i="44" s="1"/>
  <c r="S161" i="1"/>
  <c r="L8" i="43" s="1"/>
  <c r="K9" i="40"/>
  <c r="R285" i="1"/>
  <c r="R43" i="1"/>
  <c r="I58" i="41"/>
  <c r="I59" i="41"/>
  <c r="I57" i="41"/>
  <c r="I61" i="41"/>
  <c r="H13" i="43"/>
  <c r="O69" i="1"/>
  <c r="O47" i="1"/>
  <c r="L6" i="10" s="1"/>
  <c r="H8" i="39"/>
  <c r="H21" i="39" s="1"/>
  <c r="Z11" i="9"/>
  <c r="Z9" i="9"/>
  <c r="Z10" i="9"/>
  <c r="Z8" i="9"/>
  <c r="J13" i="10"/>
  <c r="K13" i="10" s="1"/>
  <c r="F11" i="2" l="1"/>
  <c r="R264" i="1"/>
  <c r="R266" i="1" s="1"/>
  <c r="K4" i="41" s="1"/>
  <c r="K7" i="39"/>
  <c r="K20" i="39" s="1"/>
  <c r="J13" i="43"/>
  <c r="J8" i="39"/>
  <c r="J21" i="39" s="1"/>
  <c r="Q69" i="1"/>
  <c r="Q47" i="1"/>
  <c r="N6" i="10" s="1"/>
  <c r="I40" i="40"/>
  <c r="I49" i="40"/>
  <c r="I53" i="40"/>
  <c r="I45" i="40"/>
  <c r="I39" i="40"/>
  <c r="I34" i="40"/>
  <c r="I50" i="40"/>
  <c r="I37" i="40"/>
  <c r="I44" i="40"/>
  <c r="I38" i="40"/>
  <c r="I32" i="40"/>
  <c r="I33" i="40"/>
  <c r="L3" i="40"/>
  <c r="S157" i="1"/>
  <c r="L5" i="39"/>
  <c r="L18" i="39" s="1"/>
  <c r="S37" i="1"/>
  <c r="S38" i="1" s="1"/>
  <c r="R160" i="1"/>
  <c r="Q159" i="1"/>
  <c r="R40" i="1"/>
  <c r="J59" i="41"/>
  <c r="J58" i="41"/>
  <c r="J57" i="41"/>
  <c r="J61" i="41"/>
  <c r="F14" i="2"/>
  <c r="K10" i="41"/>
  <c r="R293" i="1"/>
  <c r="K14" i="41" s="1"/>
  <c r="L4" i="40"/>
  <c r="S147" i="1"/>
  <c r="L9" i="43" s="1"/>
  <c r="S200" i="1"/>
  <c r="L16" i="40" s="1"/>
  <c r="S275" i="1"/>
  <c r="K6" i="40"/>
  <c r="R172" i="1"/>
  <c r="J12" i="44"/>
  <c r="J15" i="44" s="1"/>
  <c r="J11" i="40"/>
  <c r="J35" i="40" s="1"/>
  <c r="Q206" i="1"/>
  <c r="J7" i="43"/>
  <c r="L3" i="39"/>
  <c r="L16" i="39" s="1"/>
  <c r="S189" i="1"/>
  <c r="S26" i="1"/>
  <c r="K13" i="44"/>
  <c r="K14" i="40"/>
  <c r="K10" i="43"/>
  <c r="H20" i="43"/>
  <c r="H19" i="40"/>
  <c r="H48" i="40" s="1"/>
  <c r="H8" i="44"/>
  <c r="C7" i="2"/>
  <c r="H10" i="39"/>
  <c r="H23" i="39" s="1"/>
  <c r="O70" i="1"/>
  <c r="O72" i="1"/>
  <c r="H11" i="39" s="1"/>
  <c r="H24" i="39" s="1"/>
  <c r="S285" i="1"/>
  <c r="L9" i="40"/>
  <c r="S43" i="1"/>
  <c r="P195" i="1"/>
  <c r="P205" i="1"/>
  <c r="I43" i="40"/>
  <c r="L12" i="43"/>
  <c r="L4" i="39"/>
  <c r="L17" i="39" s="1"/>
  <c r="S40" i="1"/>
  <c r="L9" i="44"/>
  <c r="L16" i="44" s="1"/>
  <c r="G8" i="2"/>
  <c r="S67" i="1"/>
  <c r="L9" i="39" s="1"/>
  <c r="L22" i="39" s="1"/>
  <c r="T190" i="1"/>
  <c r="T165" i="1"/>
  <c r="T51" i="1"/>
  <c r="T67" i="1" s="1"/>
  <c r="T213" i="1"/>
  <c r="T199" i="1"/>
  <c r="T161" i="1"/>
  <c r="T43" i="1" s="1"/>
  <c r="T264" i="1" s="1"/>
  <c r="T266" i="1" s="1"/>
  <c r="T155" i="1"/>
  <c r="T197" i="1"/>
  <c r="T170" i="1"/>
  <c r="T163" i="1"/>
  <c r="U22" i="1"/>
  <c r="T25" i="1"/>
  <c r="T151" i="1"/>
  <c r="T149" i="1"/>
  <c r="T275" i="1" s="1"/>
  <c r="T28" i="1"/>
  <c r="T31" i="1"/>
  <c r="T37" i="1" s="1"/>
  <c r="T38" i="1" s="1"/>
  <c r="I8" i="44"/>
  <c r="D7" i="2"/>
  <c r="P72" i="1"/>
  <c r="I11" i="39" s="1"/>
  <c r="I24" i="39" s="1"/>
  <c r="I10" i="39"/>
  <c r="I23" i="39" s="1"/>
  <c r="P70" i="1"/>
  <c r="I35" i="40"/>
  <c r="H13" i="40"/>
  <c r="H42" i="40" s="1"/>
  <c r="O202" i="1"/>
  <c r="K178" i="1"/>
  <c r="T200" i="1" l="1"/>
  <c r="T189" i="1"/>
  <c r="T26" i="1"/>
  <c r="H10" i="44"/>
  <c r="H17" i="44" s="1"/>
  <c r="H18" i="44" s="1"/>
  <c r="H20" i="44" s="1"/>
  <c r="E7" i="2"/>
  <c r="J10" i="39"/>
  <c r="J23" i="39" s="1"/>
  <c r="Q72" i="1"/>
  <c r="J11" i="39" s="1"/>
  <c r="J24" i="39" s="1"/>
  <c r="Q70" i="1"/>
  <c r="J8" i="44"/>
  <c r="P74" i="1"/>
  <c r="P78" i="1" s="1"/>
  <c r="P82" i="1" s="1"/>
  <c r="T40" i="1"/>
  <c r="T46" i="1" s="1"/>
  <c r="U199" i="1"/>
  <c r="U197" i="1"/>
  <c r="U170" i="1"/>
  <c r="U163" i="1"/>
  <c r="U161" i="1"/>
  <c r="U43" i="1" s="1"/>
  <c r="U264" i="1" s="1"/>
  <c r="U266" i="1" s="1"/>
  <c r="U213" i="1"/>
  <c r="U165" i="1"/>
  <c r="U155" i="1"/>
  <c r="U149" i="1"/>
  <c r="U51" i="1"/>
  <c r="U67" i="1" s="1"/>
  <c r="U28" i="1"/>
  <c r="U25" i="1" s="1"/>
  <c r="U31" i="1"/>
  <c r="U37" i="1" s="1"/>
  <c r="U38" i="1" s="1"/>
  <c r="U190" i="1"/>
  <c r="U151" i="1"/>
  <c r="I13" i="40"/>
  <c r="I42" i="40" s="1"/>
  <c r="P202" i="1"/>
  <c r="Q195" i="1"/>
  <c r="K12" i="44"/>
  <c r="K15" i="44" s="1"/>
  <c r="R206" i="1"/>
  <c r="K11" i="40"/>
  <c r="K7" i="43"/>
  <c r="D9" i="2"/>
  <c r="D10" i="2" s="1"/>
  <c r="D12" i="2" s="1"/>
  <c r="U275" i="1"/>
  <c r="T157" i="1"/>
  <c r="T172" i="1" s="1"/>
  <c r="L10" i="41"/>
  <c r="S293" i="1"/>
  <c r="L14" i="41" s="1"/>
  <c r="G14" i="2"/>
  <c r="L13" i="44"/>
  <c r="L14" i="40"/>
  <c r="L10" i="43"/>
  <c r="J40" i="40"/>
  <c r="J53" i="40"/>
  <c r="J49" i="40"/>
  <c r="J44" i="40"/>
  <c r="J45" i="40"/>
  <c r="J39" i="40"/>
  <c r="J50" i="40"/>
  <c r="J37" i="40"/>
  <c r="J34" i="40"/>
  <c r="J32" i="40"/>
  <c r="J38" i="40"/>
  <c r="J33" i="40"/>
  <c r="K35" i="40"/>
  <c r="K14" i="43"/>
  <c r="K6" i="39"/>
  <c r="K19" i="39" s="1"/>
  <c r="R46" i="1"/>
  <c r="R41" i="1"/>
  <c r="J43" i="40"/>
  <c r="I20" i="43"/>
  <c r="I19" i="40"/>
  <c r="I48" i="40" s="1"/>
  <c r="S160" i="1"/>
  <c r="R159" i="1"/>
  <c r="H17" i="40"/>
  <c r="H46" i="40" s="1"/>
  <c r="O214" i="1"/>
  <c r="H5" i="43"/>
  <c r="H4" i="43"/>
  <c r="O279" i="1"/>
  <c r="O280" i="1" s="1"/>
  <c r="H3" i="43"/>
  <c r="I10" i="44"/>
  <c r="I17" i="44" s="1"/>
  <c r="I18" i="44" s="1"/>
  <c r="I20" i="44" s="1"/>
  <c r="G48" i="2"/>
  <c r="G51" i="2" s="1"/>
  <c r="S46" i="1"/>
  <c r="S41" i="1"/>
  <c r="L6" i="39"/>
  <c r="L19" i="39" s="1"/>
  <c r="L14" i="43"/>
  <c r="G11" i="2"/>
  <c r="L7" i="39"/>
  <c r="L20" i="39" s="1"/>
  <c r="S264" i="1"/>
  <c r="S266" i="1" s="1"/>
  <c r="L4" i="41" s="1"/>
  <c r="O74" i="1"/>
  <c r="O78" i="1" s="1"/>
  <c r="O82" i="1" s="1"/>
  <c r="C9" i="2"/>
  <c r="C10" i="2" s="1"/>
  <c r="C12" i="2" s="1"/>
  <c r="K61" i="41"/>
  <c r="K59" i="41"/>
  <c r="K58" i="41"/>
  <c r="K57" i="41"/>
  <c r="L6" i="40"/>
  <c r="S172" i="1"/>
  <c r="Q74" i="1" l="1"/>
  <c r="Q78" i="1" s="1"/>
  <c r="Q82" i="1" s="1"/>
  <c r="I11" i="44"/>
  <c r="U200" i="1"/>
  <c r="U157" i="1"/>
  <c r="U172" i="1" s="1"/>
  <c r="U206" i="1" s="1"/>
  <c r="K53" i="40"/>
  <c r="K49" i="40"/>
  <c r="K40" i="40"/>
  <c r="K50" i="40"/>
  <c r="K39" i="40"/>
  <c r="K34" i="40"/>
  <c r="K37" i="40"/>
  <c r="K44" i="40"/>
  <c r="K45" i="40"/>
  <c r="K32" i="40"/>
  <c r="K38" i="40"/>
  <c r="K33" i="40"/>
  <c r="J13" i="40"/>
  <c r="J42" i="40" s="1"/>
  <c r="Q202" i="1"/>
  <c r="I17" i="40"/>
  <c r="I46" i="40" s="1"/>
  <c r="P214" i="1"/>
  <c r="I5" i="43"/>
  <c r="I4" i="43"/>
  <c r="P279" i="1"/>
  <c r="P280" i="1" s="1"/>
  <c r="I3" i="43"/>
  <c r="E9" i="2"/>
  <c r="E10" i="2" s="1"/>
  <c r="E12" i="2" s="1"/>
  <c r="H11" i="44"/>
  <c r="L12" i="44"/>
  <c r="L15" i="44" s="1"/>
  <c r="L11" i="40"/>
  <c r="L35" i="40" s="1"/>
  <c r="S206" i="1"/>
  <c r="L7" i="43"/>
  <c r="L13" i="43"/>
  <c r="S47" i="1"/>
  <c r="L8" i="39"/>
  <c r="L21" i="39" s="1"/>
  <c r="S69" i="1"/>
  <c r="H22" i="40"/>
  <c r="H51" i="40" s="1"/>
  <c r="R195" i="1"/>
  <c r="Q205" i="1"/>
  <c r="U40" i="1"/>
  <c r="U46" i="1" s="1"/>
  <c r="T47" i="1"/>
  <c r="T69" i="1"/>
  <c r="K8" i="39"/>
  <c r="K21" i="39" s="1"/>
  <c r="R47" i="1"/>
  <c r="K13" i="43"/>
  <c r="R69" i="1"/>
  <c r="T206" i="1"/>
  <c r="J10" i="44"/>
  <c r="J17" i="44" s="1"/>
  <c r="J18" i="44" s="1"/>
  <c r="J20" i="44" s="1"/>
  <c r="T160" i="1"/>
  <c r="S159" i="1"/>
  <c r="H16" i="43"/>
  <c r="H15" i="43"/>
  <c r="H12" i="39"/>
  <c r="H25" i="39" s="1"/>
  <c r="O262" i="1"/>
  <c r="O83" i="1"/>
  <c r="O90" i="1"/>
  <c r="C5" i="34" s="1"/>
  <c r="H5" i="41"/>
  <c r="C13" i="2"/>
  <c r="C15" i="2" s="1"/>
  <c r="C17" i="2" s="1"/>
  <c r="C20" i="2" s="1"/>
  <c r="O282" i="1"/>
  <c r="L43" i="40"/>
  <c r="L57" i="41"/>
  <c r="L61" i="41"/>
  <c r="L59" i="41"/>
  <c r="L58" i="41"/>
  <c r="K43" i="40"/>
  <c r="U189" i="1"/>
  <c r="U26" i="1"/>
  <c r="I16" i="43"/>
  <c r="I15" i="43"/>
  <c r="I12" i="39"/>
  <c r="I25" i="39" s="1"/>
  <c r="P262" i="1"/>
  <c r="P83" i="1"/>
  <c r="P90" i="1"/>
  <c r="J15" i="43"/>
  <c r="Q262" i="1"/>
  <c r="J16" i="43"/>
  <c r="J12" i="39"/>
  <c r="J25" i="39" s="1"/>
  <c r="Q83" i="1"/>
  <c r="Q90" i="1"/>
  <c r="C25" i="2" l="1"/>
  <c r="C43" i="2"/>
  <c r="T70" i="1"/>
  <c r="T72" i="1"/>
  <c r="T74" i="1" s="1"/>
  <c r="T78" i="1" s="1"/>
  <c r="T82" i="1" s="1"/>
  <c r="K13" i="40"/>
  <c r="K42" i="40" s="1"/>
  <c r="R202" i="1"/>
  <c r="P91" i="1"/>
  <c r="H7" i="41"/>
  <c r="L7" i="10"/>
  <c r="O84" i="1"/>
  <c r="U160" i="1"/>
  <c r="U159" i="1" s="1"/>
  <c r="T159" i="1"/>
  <c r="R205" i="1"/>
  <c r="L8" i="44"/>
  <c r="G7" i="2"/>
  <c r="L10" i="39"/>
  <c r="L23" i="39" s="1"/>
  <c r="S72" i="1"/>
  <c r="L11" i="39" s="1"/>
  <c r="L24" i="39" s="1"/>
  <c r="S74" i="1"/>
  <c r="S78" i="1" s="1"/>
  <c r="S82" i="1" s="1"/>
  <c r="S70" i="1"/>
  <c r="J17" i="40"/>
  <c r="J46" i="40" s="1"/>
  <c r="Q214" i="1"/>
  <c r="J4" i="43"/>
  <c r="J5" i="43"/>
  <c r="Q279" i="1"/>
  <c r="Q280" i="1" s="1"/>
  <c r="J3" i="43"/>
  <c r="Q91" i="1"/>
  <c r="Q307" i="1"/>
  <c r="J3" i="41"/>
  <c r="M7" i="10"/>
  <c r="P84" i="1"/>
  <c r="H3" i="41"/>
  <c r="H6" i="41" s="1"/>
  <c r="O307" i="1"/>
  <c r="O219" i="1"/>
  <c r="T195" i="1"/>
  <c r="T202" i="1" s="1"/>
  <c r="T205" i="1"/>
  <c r="U69" i="1"/>
  <c r="U47" i="1"/>
  <c r="S195" i="1"/>
  <c r="U195" i="1"/>
  <c r="U202" i="1" s="1"/>
  <c r="N7" i="10"/>
  <c r="Q84" i="1"/>
  <c r="I3" i="41"/>
  <c r="P307" i="1"/>
  <c r="J11" i="44"/>
  <c r="J19" i="40"/>
  <c r="J48" i="40" s="1"/>
  <c r="J20" i="43"/>
  <c r="I22" i="40"/>
  <c r="I51" i="40" s="1"/>
  <c r="K8" i="44"/>
  <c r="K10" i="39"/>
  <c r="K23" i="39" s="1"/>
  <c r="F7" i="2"/>
  <c r="R72" i="1"/>
  <c r="K11" i="39" s="1"/>
  <c r="K24" i="39" s="1"/>
  <c r="R70" i="1"/>
  <c r="L40" i="40"/>
  <c r="L49" i="40"/>
  <c r="L53" i="40"/>
  <c r="L44" i="40"/>
  <c r="L34" i="40"/>
  <c r="L37" i="40"/>
  <c r="L39" i="40"/>
  <c r="L50" i="40"/>
  <c r="L45" i="40"/>
  <c r="L38" i="40"/>
  <c r="L32" i="40"/>
  <c r="L33" i="40"/>
  <c r="D13" i="2"/>
  <c r="D15" i="2" s="1"/>
  <c r="D17" i="2" s="1"/>
  <c r="D20" i="2" s="1"/>
  <c r="I5" i="41"/>
  <c r="P282" i="1"/>
  <c r="U214" i="1" l="1"/>
  <c r="U205" i="1"/>
  <c r="L13" i="40"/>
  <c r="L42" i="40" s="1"/>
  <c r="S202" i="1"/>
  <c r="D25" i="2"/>
  <c r="D43" i="2"/>
  <c r="S205" i="1"/>
  <c r="G9" i="2"/>
  <c r="G10" i="2" s="1"/>
  <c r="G12" i="2" s="1"/>
  <c r="R214" i="1"/>
  <c r="K17" i="40"/>
  <c r="K46" i="40" s="1"/>
  <c r="K4" i="43"/>
  <c r="K5" i="43"/>
  <c r="K3" i="43"/>
  <c r="R279" i="1"/>
  <c r="R280" i="1" s="1"/>
  <c r="R74" i="1"/>
  <c r="R78" i="1" s="1"/>
  <c r="R82" i="1" s="1"/>
  <c r="H25" i="40"/>
  <c r="H54" i="40" s="1"/>
  <c r="O221" i="1"/>
  <c r="O225" i="1" s="1"/>
  <c r="O227" i="1" s="1"/>
  <c r="O228" i="1" s="1"/>
  <c r="P219" i="1"/>
  <c r="J22" i="40"/>
  <c r="J51" i="40" s="1"/>
  <c r="L16" i="43"/>
  <c r="L15" i="43"/>
  <c r="L12" i="39"/>
  <c r="L25" i="39" s="1"/>
  <c r="S262" i="1"/>
  <c r="S83" i="1"/>
  <c r="S90" i="1"/>
  <c r="L10" i="44"/>
  <c r="L17" i="44" s="1"/>
  <c r="L18" i="44" s="1"/>
  <c r="L20" i="44" s="1"/>
  <c r="J19" i="41"/>
  <c r="Q312" i="1"/>
  <c r="J21" i="41" s="1"/>
  <c r="J20" i="41" s="1"/>
  <c r="F9" i="2"/>
  <c r="F10" i="2" s="1"/>
  <c r="F12" i="2" s="1"/>
  <c r="T214" i="1"/>
  <c r="T262" i="1"/>
  <c r="T307" i="1" s="1"/>
  <c r="T83" i="1"/>
  <c r="T90" i="1"/>
  <c r="P312" i="1"/>
  <c r="I21" i="41" s="1"/>
  <c r="I19" i="41"/>
  <c r="I7" i="41"/>
  <c r="I6" i="41" s="1"/>
  <c r="K10" i="44"/>
  <c r="K17" i="44" s="1"/>
  <c r="K18" i="44" s="1"/>
  <c r="K20" i="44" s="1"/>
  <c r="U72" i="1"/>
  <c r="U70" i="1"/>
  <c r="U74" i="1"/>
  <c r="U78" i="1" s="1"/>
  <c r="U82" i="1" s="1"/>
  <c r="O312" i="1"/>
  <c r="H19" i="41"/>
  <c r="E13" i="2"/>
  <c r="E15" i="2" s="1"/>
  <c r="E17" i="2" s="1"/>
  <c r="E20" i="2" s="1"/>
  <c r="J5" i="41"/>
  <c r="Q282" i="1"/>
  <c r="K20" i="43"/>
  <c r="K19" i="40"/>
  <c r="K48" i="40" s="1"/>
  <c r="J7" i="41" l="1"/>
  <c r="J6" i="41" s="1"/>
  <c r="Q316" i="1"/>
  <c r="U262" i="1"/>
  <c r="U307" i="1" s="1"/>
  <c r="U83" i="1"/>
  <c r="U90" i="1"/>
  <c r="U91" i="1" s="1"/>
  <c r="K11" i="44"/>
  <c r="I20" i="41"/>
  <c r="E25" i="2"/>
  <c r="E43" i="2"/>
  <c r="P316" i="1"/>
  <c r="T91" i="1"/>
  <c r="K16" i="43"/>
  <c r="K15" i="43"/>
  <c r="R262" i="1"/>
  <c r="R83" i="1"/>
  <c r="R84" i="1" s="1"/>
  <c r="K12" i="39"/>
  <c r="K25" i="39" s="1"/>
  <c r="R90" i="1"/>
  <c r="R91" i="1" s="1"/>
  <c r="L17" i="40"/>
  <c r="L46" i="40" s="1"/>
  <c r="S214" i="1"/>
  <c r="L4" i="43"/>
  <c r="L5" i="43"/>
  <c r="S279" i="1"/>
  <c r="S280" i="1" s="1"/>
  <c r="L3" i="43"/>
  <c r="L11" i="44"/>
  <c r="L3" i="41"/>
  <c r="S307" i="1"/>
  <c r="Q219" i="1"/>
  <c r="Q221" i="1" s="1"/>
  <c r="P221" i="1"/>
  <c r="P225" i="1" s="1"/>
  <c r="I25" i="40"/>
  <c r="I54" i="40" s="1"/>
  <c r="F13" i="2"/>
  <c r="F15" i="2" s="1"/>
  <c r="F17" i="2" s="1"/>
  <c r="F20" i="2" s="1"/>
  <c r="R282" i="1"/>
  <c r="K5" i="41"/>
  <c r="L20" i="43"/>
  <c r="L19" i="40"/>
  <c r="L48" i="40" s="1"/>
  <c r="H21" i="41"/>
  <c r="H20" i="41" s="1"/>
  <c r="O316" i="1"/>
  <c r="H26" i="40"/>
  <c r="H55" i="40" s="1"/>
  <c r="H19" i="43"/>
  <c r="H17" i="43"/>
  <c r="K22" i="40"/>
  <c r="K51" i="40" s="1"/>
  <c r="S91" i="1" l="1"/>
  <c r="F43" i="2"/>
  <c r="F25" i="2"/>
  <c r="H25" i="41"/>
  <c r="H24" i="41" s="1"/>
  <c r="I26" i="40"/>
  <c r="I55" i="40" s="1"/>
  <c r="I17" i="43"/>
  <c r="I19" i="43"/>
  <c r="P227" i="1"/>
  <c r="I25" i="41"/>
  <c r="I24" i="41" s="1"/>
  <c r="H28" i="40"/>
  <c r="H57" i="40" s="1"/>
  <c r="K7" i="41"/>
  <c r="J25" i="40"/>
  <c r="J54" i="40" s="1"/>
  <c r="Q225" i="1"/>
  <c r="L22" i="40"/>
  <c r="L51" i="40" s="1"/>
  <c r="L19" i="41"/>
  <c r="S312" i="1"/>
  <c r="L21" i="41" s="1"/>
  <c r="L20" i="41" s="1"/>
  <c r="G13" i="2"/>
  <c r="G15" i="2" s="1"/>
  <c r="G17" i="2" s="1"/>
  <c r="G20" i="2" s="1"/>
  <c r="L5" i="41"/>
  <c r="S282" i="1"/>
  <c r="S84" i="1"/>
  <c r="K3" i="41"/>
  <c r="R307" i="1"/>
  <c r="J25" i="41"/>
  <c r="J24" i="41" s="1"/>
  <c r="K6" i="41" l="1"/>
  <c r="K19" i="41"/>
  <c r="R312" i="1"/>
  <c r="L7" i="41"/>
  <c r="L6" i="41" s="1"/>
  <c r="S316" i="1"/>
  <c r="R219" i="1"/>
  <c r="J26" i="40"/>
  <c r="J55" i="40" s="1"/>
  <c r="J17" i="43"/>
  <c r="Q227" i="1"/>
  <c r="J19" i="43"/>
  <c r="I28" i="40"/>
  <c r="I57" i="40" s="1"/>
  <c r="P228" i="1"/>
  <c r="G43" i="2"/>
  <c r="G45" i="2" s="1"/>
  <c r="G53" i="2" s="1"/>
  <c r="G59" i="2" s="1"/>
  <c r="G63" i="2" s="1"/>
  <c r="J50" i="2" s="1"/>
  <c r="G23" i="2"/>
  <c r="G25" i="2" s="1"/>
  <c r="G27" i="2" s="1"/>
  <c r="G28" i="2" l="1"/>
  <c r="G29" i="2" s="1"/>
  <c r="G35" i="2" s="1"/>
  <c r="G39" i="2" s="1"/>
  <c r="J24" i="2" s="1"/>
  <c r="K21" i="41"/>
  <c r="K20" i="41" s="1"/>
  <c r="R316" i="1"/>
  <c r="K25" i="40"/>
  <c r="K54" i="40" s="1"/>
  <c r="S219" i="1"/>
  <c r="R221" i="1"/>
  <c r="R225" i="1" s="1"/>
  <c r="J28" i="40"/>
  <c r="J57" i="40" s="1"/>
  <c r="Q228" i="1"/>
  <c r="L25" i="41"/>
  <c r="L24" i="41" s="1"/>
  <c r="K26" i="40" l="1"/>
  <c r="K55" i="40" s="1"/>
  <c r="R227" i="1"/>
  <c r="K17" i="43"/>
  <c r="K19" i="43"/>
  <c r="L25" i="40"/>
  <c r="L54" i="40" s="1"/>
  <c r="S221" i="1"/>
  <c r="S225" i="1" s="1"/>
  <c r="T219" i="1"/>
  <c r="K25" i="41"/>
  <c r="K24" i="41" s="1"/>
  <c r="T221" i="1" l="1"/>
  <c r="T225" i="1" s="1"/>
  <c r="T227" i="1" s="1"/>
  <c r="T228" i="1" s="1"/>
  <c r="U219" i="1"/>
  <c r="U221" i="1" s="1"/>
  <c r="U225" i="1" s="1"/>
  <c r="U227" i="1" s="1"/>
  <c r="U228" i="1" s="1"/>
  <c r="L26" i="40"/>
  <c r="L55" i="40" s="1"/>
  <c r="L17" i="43"/>
  <c r="L19" i="43"/>
  <c r="S227" i="1"/>
  <c r="K28" i="40"/>
  <c r="K57" i="40" s="1"/>
  <c r="R228" i="1"/>
  <c r="L28" i="40" l="1"/>
  <c r="L57" i="40" s="1"/>
  <c r="S228" i="1"/>
</calcChain>
</file>

<file path=xl/comments1.xml><?xml version="1.0" encoding="utf-8"?>
<comments xmlns="http://schemas.openxmlformats.org/spreadsheetml/2006/main">
  <authors>
    <author>School of Business</author>
    <author>chris</author>
  </authors>
  <commentList>
    <comment ref="A199" authorId="0">
      <text>
        <r>
          <rPr>
            <b/>
            <sz val="8"/>
            <color indexed="81"/>
            <rFont val="Tahoma"/>
            <family val="2"/>
          </rPr>
          <t>School of Business:</t>
        </r>
        <r>
          <rPr>
            <sz val="8"/>
            <color indexed="81"/>
            <rFont val="Tahoma"/>
            <family val="2"/>
          </rPr>
          <t xml:space="preserve">
FiX!</t>
        </r>
      </text>
    </comment>
    <comment ref="A344" authorId="1">
      <text>
        <r>
          <rPr>
            <b/>
            <sz val="9"/>
            <color indexed="81"/>
            <rFont val="Tahoma"/>
            <family val="2"/>
          </rPr>
          <t>chris:</t>
        </r>
        <r>
          <rPr>
            <sz val="9"/>
            <color indexed="81"/>
            <rFont val="Tahoma"/>
            <family val="2"/>
          </rPr>
          <t xml:space="preserve">
Based on Average stock price for given year</t>
        </r>
      </text>
    </comment>
    <comment ref="A345" authorId="1">
      <text>
        <r>
          <rPr>
            <b/>
            <sz val="9"/>
            <color indexed="81"/>
            <rFont val="Tahoma"/>
            <family val="2"/>
          </rPr>
          <t xml:space="preserve">chris: </t>
        </r>
        <r>
          <rPr>
            <sz val="9"/>
            <color indexed="81"/>
            <rFont val="Tahoma"/>
            <family val="2"/>
          </rPr>
          <t xml:space="preserve">Growth rate assumed to be 12.66 as calculated in the DDM.
</t>
        </r>
      </text>
    </comment>
  </commentList>
</comments>
</file>

<file path=xl/comments2.xml><?xml version="1.0" encoding="utf-8"?>
<comments xmlns="http://schemas.openxmlformats.org/spreadsheetml/2006/main">
  <authors>
    <author>Library Patron</author>
  </authors>
  <commentList>
    <comment ref="A313" authorId="0">
      <text>
        <r>
          <rPr>
            <sz val="9"/>
            <color indexed="81"/>
            <rFont val="Tahoma"/>
            <family val="2"/>
          </rPr>
          <t xml:space="preserve">Is This calculation correct?
</t>
        </r>
      </text>
    </comment>
  </commentList>
</comments>
</file>

<file path=xl/comments3.xml><?xml version="1.0" encoding="utf-8"?>
<comments xmlns="http://schemas.openxmlformats.org/spreadsheetml/2006/main">
  <authors>
    <author>chris</author>
    <author>Library Patron</author>
  </authors>
  <commentList>
    <comment ref="A294" authorId="0">
      <text>
        <r>
          <rPr>
            <b/>
            <sz val="9"/>
            <color indexed="81"/>
            <rFont val="Tahoma"/>
            <family val="2"/>
          </rPr>
          <t>chris:</t>
        </r>
        <r>
          <rPr>
            <sz val="9"/>
            <color indexed="81"/>
            <rFont val="Tahoma"/>
            <family val="2"/>
          </rPr>
          <t xml:space="preserve">
Based on Average stock price for given year</t>
        </r>
      </text>
    </comment>
    <comment ref="A295" authorId="0">
      <text>
        <r>
          <rPr>
            <b/>
            <sz val="9"/>
            <color indexed="81"/>
            <rFont val="Tahoma"/>
            <family val="2"/>
          </rPr>
          <t xml:space="preserve">chris: </t>
        </r>
        <r>
          <rPr>
            <sz val="9"/>
            <color indexed="81"/>
            <rFont val="Tahoma"/>
            <family val="2"/>
          </rPr>
          <t xml:space="preserve">Growth rate assumed to be 12.66 as calculated in the DDM.
</t>
        </r>
      </text>
    </comment>
    <comment ref="A300" authorId="1">
      <text>
        <r>
          <rPr>
            <sz val="9"/>
            <color indexed="81"/>
            <rFont val="Tahoma"/>
            <family val="2"/>
          </rPr>
          <t xml:space="preserve">Is This calculation correct?
</t>
        </r>
      </text>
    </comment>
  </commentList>
</comments>
</file>

<file path=xl/comments4.xml><?xml version="1.0" encoding="utf-8"?>
<comments xmlns="http://schemas.openxmlformats.org/spreadsheetml/2006/main">
  <authors>
    <author>Library Patron</author>
  </authors>
  <commentList>
    <comment ref="A286" authorId="0">
      <text>
        <r>
          <rPr>
            <sz val="9"/>
            <color indexed="81"/>
            <rFont val="Tahoma"/>
            <family val="2"/>
          </rPr>
          <t xml:space="preserve">Is This calculation correct?
</t>
        </r>
      </text>
    </comment>
  </commentList>
</comments>
</file>

<file path=xl/comments5.xml><?xml version="1.0" encoding="utf-8"?>
<comments xmlns="http://schemas.openxmlformats.org/spreadsheetml/2006/main">
  <authors>
    <author>Library Patron</author>
  </authors>
  <commentList>
    <comment ref="A303" authorId="0">
      <text>
        <r>
          <rPr>
            <sz val="9"/>
            <color indexed="81"/>
            <rFont val="Tahoma"/>
            <family val="2"/>
          </rPr>
          <t xml:space="preserve">Is This calculation correct?
</t>
        </r>
      </text>
    </comment>
  </commentList>
</comments>
</file>

<file path=xl/comments6.xml><?xml version="1.0" encoding="utf-8"?>
<comments xmlns="http://schemas.openxmlformats.org/spreadsheetml/2006/main">
  <authors>
    <author>Library Patron</author>
  </authors>
  <commentList>
    <comment ref="A253" authorId="0">
      <text>
        <r>
          <rPr>
            <sz val="9"/>
            <color indexed="81"/>
            <rFont val="Tahoma"/>
            <family val="2"/>
          </rPr>
          <t xml:space="preserve">Is This calculation correct?
</t>
        </r>
      </text>
    </comment>
  </commentList>
</comments>
</file>

<file path=xl/connections.xml><?xml version="1.0" encoding="utf-8"?>
<connections xmlns="http://schemas.openxmlformats.org/spreadsheetml/2006/main">
  <connection id="1" name="Connection" type="4" refreshedVersion="4" background="1" refreshOnLoad="1" saveData="1">
    <webPr sourceData="1" parsePre="1" consecutive="1" xl2000="1" url="http://finance.yahoo.com/q?s=GFS.L" htmlTables="1">
      <tables count="2">
        <s v="table1"/>
        <s v="table2"/>
      </tables>
    </webPr>
  </connection>
  <connection id="2" name="Connection2" type="4" refreshedVersion="3" deleted="1" background="1" refreshOnLoad="1" saveData="1">
    <webPr sourceData="1" parsePre="1" consecutive="1" xl2000="1" htmlTables="1"/>
  </connection>
  <connection id="3" name="Connection4" type="4" refreshedVersion="4" background="1" refreshOnLoad="1" saveData="1">
    <webPr sourceData="1" parsePre="1" consecutive="1" xl2000="1" url="http://themoneyconverter.com/USD/SEK.aspx" htmlTables="1">
      <tables count="1">
        <x v="6"/>
      </tables>
    </webPr>
  </connection>
  <connection id="4" name="Connection5" type="4" refreshedVersion="4" background="1" refreshOnLoad="1" saveData="1">
    <webPr sourceData="1" parsePre="1" consecutive="1" xl2000="1" url="http://www.bloomberg.com/quote/PSG:SM"/>
  </connection>
  <connection id="5" name="Connection6" type="4" refreshedVersion="4" background="1" refreshOnLoad="1" saveData="1">
    <webPr sourceData="1" parsePre="1" consecutive="1" xl2000="1" url="http://finance.yahoo.com/q?s=EURUSD=X" htmlTables="1">
      <tables count="1">
        <s v="table1"/>
      </tables>
    </webPr>
  </connection>
  <connection id="6" name="Connection7" type="4" refreshedVersion="4" background="1" refreshOnLoad="1" saveData="1">
    <webPr sourceData="1" parsePre="1" consecutive="1" xl2000="1" url="http://finance.yahoo.com/q?s=GBPUSD=X" htmlTables="1">
      <tables count="1">
        <s v="table1"/>
      </tables>
    </webPr>
  </connection>
  <connection id="7" name="Connection8" type="4" refreshedVersion="4" background="1" refreshOnLoad="1" saveData="1">
    <webPr sourceData="1" parsePre="1" consecutive="1" xl2000="1" url="http://investing.money.msn.com/investments/currency-exchange-rates/?symbol=/CADUS" htmlTables="1"/>
  </connection>
  <connection id="8" odcFile="C:\Program Files\Microsoft Office\Office12\QUERIES\MSN MoneyCentral Investor Stock Quotes.iqy" name="MSN MoneyCentral Investor Stock Quotes" type="4" refreshedVersion="4" background="1" refreshOnLoad="1" saveData="1">
    <webPr parsePre="1" consecutive="1" xl2000="1" url="http://moneycentral.msn.com/investor/external/excel/quotes.asp?SYMBOL=[&quot;QUOTE&quot;,&quot;Enter stock, fund or other MSN MoneyCentral Investor symbols separated by commas.&quot;]" htmlFormat="all"/>
    <parameters count="1">
      <parameter name="QUOTE" parameterType="value" string="BCO"/>
    </parameters>
  </connection>
  <connection id="9" name="MSN MoneyCentral Investor Stock Quotes1" type="4" refreshedVersion="3" deleted="1" background="1" saveData="1">
    <webPr parsePre="1" consecutive="1" xl2000="1" htmlTables="1" htmlFormat="all"/>
    <parameters count="1">
      <parameter name="QUOTE" parameterType="value" string="lse:gfs"/>
    </parameters>
  </connection>
</connections>
</file>

<file path=xl/sharedStrings.xml><?xml version="1.0" encoding="utf-8"?>
<sst xmlns="http://schemas.openxmlformats.org/spreadsheetml/2006/main" count="4887" uniqueCount="1215">
  <si>
    <t>The Brink's Company (NYSE:BCO)</t>
  </si>
  <si>
    <t>Income Statement</t>
  </si>
  <si>
    <t>2007</t>
  </si>
  <si>
    <t>Mean</t>
  </si>
  <si>
    <t>SD</t>
  </si>
  <si>
    <t>CAGR</t>
  </si>
  <si>
    <t>Total Revenue</t>
  </si>
  <si>
    <t>% Growth</t>
  </si>
  <si>
    <t>-</t>
  </si>
  <si>
    <t>Cost Of Goods Sold</t>
  </si>
  <si>
    <t>Gross Profit</t>
  </si>
  <si>
    <t>Gross Margin</t>
  </si>
  <si>
    <t>Selling General &amp; Admin Exp.</t>
  </si>
  <si>
    <t>R &amp; D Exp.</t>
  </si>
  <si>
    <t>Other Operating Expense/(Income)</t>
  </si>
  <si>
    <t>Operating Costs., Total</t>
  </si>
  <si>
    <t>EBITDA</t>
  </si>
  <si>
    <t>EBITDA Margin</t>
  </si>
  <si>
    <t>Depreciation &amp; Amort.</t>
  </si>
  <si>
    <t>Average Life of LT Assets (Years)</t>
  </si>
  <si>
    <t>Operating Income (EBIT)</t>
  </si>
  <si>
    <t>EBIT Margin</t>
  </si>
  <si>
    <t>Interest Expense</t>
  </si>
  <si>
    <t>Interest and Invest. Income</t>
  </si>
  <si>
    <t>Net Interest Exp.</t>
  </si>
  <si>
    <t>Income/(Loss) from Affiliates</t>
  </si>
  <si>
    <t>Currency Exchange Gains (Loss)</t>
  </si>
  <si>
    <t>Other Non-Operating Inc. (Exp.)</t>
  </si>
  <si>
    <t>Merger &amp; Related Restruct. Charges</t>
  </si>
  <si>
    <t>Impairment of Goodwill</t>
  </si>
  <si>
    <t>Gain (Loss) On Sale Of Invest.</t>
  </si>
  <si>
    <t>Gain (Loss) On Sale Of Assets</t>
  </si>
  <si>
    <t>Asset Writedown</t>
  </si>
  <si>
    <t>Other Unusual Items</t>
  </si>
  <si>
    <t>Pre-Tax Margin</t>
  </si>
  <si>
    <t>Income Tax Expense</t>
  </si>
  <si>
    <t>Income After Tax</t>
  </si>
  <si>
    <t>Earnings of Discontinued Ops.</t>
  </si>
  <si>
    <t>Net Income to Company</t>
  </si>
  <si>
    <t>Minority Int. in Earnings</t>
  </si>
  <si>
    <t>Net Income</t>
  </si>
  <si>
    <t>Pref. Dividends and Other Adj.</t>
  </si>
  <si>
    <t>Per Share Analysis</t>
  </si>
  <si>
    <t>Basic EPS</t>
  </si>
  <si>
    <t>Weighted Avg. Basic Shares Out.</t>
  </si>
  <si>
    <t>Diluted EPS</t>
  </si>
  <si>
    <t>Weighted Avg. Diluted Shares Out.</t>
  </si>
  <si>
    <t>Normalized Basic EPS</t>
  </si>
  <si>
    <t>Normalized Diluted EPS</t>
  </si>
  <si>
    <t>Dividends per Share</t>
  </si>
  <si>
    <t>Payout Ratio %</t>
  </si>
  <si>
    <t>Supplemental Items</t>
  </si>
  <si>
    <t>EBITA</t>
  </si>
  <si>
    <t>EBIT</t>
  </si>
  <si>
    <t>EBITDAR</t>
  </si>
  <si>
    <t>NA</t>
  </si>
  <si>
    <t>Effective Tax Rate %</t>
  </si>
  <si>
    <t>NM</t>
  </si>
  <si>
    <t>Current Domestic Taxes</t>
  </si>
  <si>
    <t>Current Foreign Taxes</t>
  </si>
  <si>
    <t>Total Current Taxes</t>
  </si>
  <si>
    <t>Deferred Domestic Taxes</t>
  </si>
  <si>
    <t>Deferred Foreign Taxes</t>
  </si>
  <si>
    <t>Total Deferred Taxes</t>
  </si>
  <si>
    <t>Normalized Net Income</t>
  </si>
  <si>
    <t>Non-Cash Pension Expense</t>
  </si>
  <si>
    <t>Filing Date</t>
  </si>
  <si>
    <t>Restatement Type</t>
  </si>
  <si>
    <t>RD</t>
  </si>
  <si>
    <t>RC</t>
  </si>
  <si>
    <t>NC</t>
  </si>
  <si>
    <t>O</t>
  </si>
  <si>
    <t>Calculation Type</t>
  </si>
  <si>
    <t>REP</t>
  </si>
  <si>
    <t>LTM</t>
  </si>
  <si>
    <t>Supplemental Operating Expense Items</t>
  </si>
  <si>
    <t>Net Rental Exp.</t>
  </si>
  <si>
    <t>Imputed Oper. Lease Interest Exp.</t>
  </si>
  <si>
    <t>Imputed Oper. Lease Depreciation</t>
  </si>
  <si>
    <t>Stock-Based Comp., Unallocated</t>
  </si>
  <si>
    <t>Stock-Based Comp., Total</t>
  </si>
  <si>
    <t>Balance Sheet</t>
  </si>
  <si>
    <t>ASSETS</t>
  </si>
  <si>
    <t>Cash And Equivalents</t>
  </si>
  <si>
    <t>Total Cash &amp; ST Investments</t>
  </si>
  <si>
    <t>Accounts Receivable</t>
  </si>
  <si>
    <t>Other Receivables</t>
  </si>
  <si>
    <t>Total Receivables</t>
  </si>
  <si>
    <t>Prepaid Exp.</t>
  </si>
  <si>
    <t>Deferred Tax Assets, Curr.</t>
  </si>
  <si>
    <t>Other Current Assets</t>
  </si>
  <si>
    <t>Gross Property, Plant &amp; Equipment</t>
  </si>
  <si>
    <t>Accumulated Depreciation</t>
  </si>
  <si>
    <t>Net Property, Plant &amp; Equipment</t>
  </si>
  <si>
    <t>Long-term Investments</t>
  </si>
  <si>
    <t>Goodwill</t>
  </si>
  <si>
    <t>Other Intangibles</t>
  </si>
  <si>
    <t>Deferred Tax Assets, LT</t>
  </si>
  <si>
    <t>Deferred Charges, LT</t>
  </si>
  <si>
    <t>Other Long-Term Assets</t>
  </si>
  <si>
    <t>Total Assets</t>
  </si>
  <si>
    <t>Accounts Payable</t>
  </si>
  <si>
    <t>Accrued Exp.</t>
  </si>
  <si>
    <t>Short-term Borrowings</t>
  </si>
  <si>
    <t>Curr. Port. of LT Debt</t>
  </si>
  <si>
    <t>Curr. Port. of Cap. Leases</t>
  </si>
  <si>
    <t>Curr. Income Taxes Payable</t>
  </si>
  <si>
    <t>Unearned Revenue, Current</t>
  </si>
  <si>
    <t>Other Current Liabilities</t>
  </si>
  <si>
    <t>Total Current Liabilities</t>
  </si>
  <si>
    <t>Long-Term Debt</t>
  </si>
  <si>
    <t>Capital Leases</t>
  </si>
  <si>
    <t>Unearned Revenue, Non-Current</t>
  </si>
  <si>
    <t>Pension &amp; Other Post-Retire. Benefits</t>
  </si>
  <si>
    <t>Def. Tax Liability, Non-Curr.</t>
  </si>
  <si>
    <t>Total Liabilities</t>
  </si>
  <si>
    <t>Common Stock</t>
  </si>
  <si>
    <t>Additional Paid In Capital</t>
  </si>
  <si>
    <t>Retained Earnings</t>
  </si>
  <si>
    <t>Comprehensive Inc. and Other</t>
  </si>
  <si>
    <t>Total Common Equity</t>
  </si>
  <si>
    <t>Minority Interest</t>
  </si>
  <si>
    <t>Total Equity</t>
  </si>
  <si>
    <t>Total Liabilities And Equity</t>
  </si>
  <si>
    <t>Total Shares Out. on Filing Date</t>
  </si>
  <si>
    <t>Total Shares Out. on Balance Sheet Date</t>
  </si>
  <si>
    <t>Book Value/Share</t>
  </si>
  <si>
    <t>Tangible Book Value</t>
  </si>
  <si>
    <t>Tangible Book Value/Share</t>
  </si>
  <si>
    <t>Total Debt</t>
  </si>
  <si>
    <t>Net Debt</t>
  </si>
  <si>
    <t>Debt Equiv. of Unfunded Proj. Benefit Obligation</t>
  </si>
  <si>
    <t>Debt Equivalent Oper. Leases</t>
  </si>
  <si>
    <t>Total Minority Interest</t>
  </si>
  <si>
    <t>Equity Method Investments</t>
  </si>
  <si>
    <t>Inventory Method</t>
  </si>
  <si>
    <t>Land</t>
  </si>
  <si>
    <t>Buildings</t>
  </si>
  <si>
    <t>Machinery</t>
  </si>
  <si>
    <t>Leasehold Improvements</t>
  </si>
  <si>
    <t>Full Time Employees</t>
  </si>
  <si>
    <t>Part-Time Employees</t>
  </si>
  <si>
    <t>Assets under Cap. Lease, Gross</t>
  </si>
  <si>
    <t>Assets under Cap. Lease, Accum. Depr.</t>
  </si>
  <si>
    <t>Accum. Allowance for Doubtful Accts</t>
  </si>
  <si>
    <t>Feb-25-2010</t>
  </si>
  <si>
    <t>Feb-28-2011</t>
  </si>
  <si>
    <t>Feb-28-2012</t>
  </si>
  <si>
    <t>Oct-25-2012</t>
  </si>
  <si>
    <t>RUP</t>
  </si>
  <si>
    <t>Cash Flows</t>
  </si>
  <si>
    <t>Amort. of Goodwill and Intangibles</t>
  </si>
  <si>
    <t>Depreciation &amp; Amort., Total</t>
  </si>
  <si>
    <t>Other Amortization</t>
  </si>
  <si>
    <t>(Gain) Loss From Sale Of Assets</t>
  </si>
  <si>
    <t>(Gain) Loss On Sale Of Invest.</t>
  </si>
  <si>
    <t>Asset Writedown &amp; Restructuring Costs</t>
  </si>
  <si>
    <t>Stock-Based Compensation</t>
  </si>
  <si>
    <t>Net Cash From Discontinued Ops.</t>
  </si>
  <si>
    <t>Other Operating Activities</t>
  </si>
  <si>
    <t>Change in Acc. Receivable</t>
  </si>
  <si>
    <t>Change in Acc. Payable</t>
  </si>
  <si>
    <t>Change in Other Net Operating Assets</t>
  </si>
  <si>
    <t>Capital Expenditure</t>
  </si>
  <si>
    <t>Sale of Property, Plant, and Equipment</t>
  </si>
  <si>
    <t>Cash Acquisitions</t>
  </si>
  <si>
    <t>Divestitures</t>
  </si>
  <si>
    <t>Invest. in Marketable &amp; Equity Securt.</t>
  </si>
  <si>
    <t>Net (Inc.) Dec. in Loans Originated/Sold</t>
  </si>
  <si>
    <t>Other Investing Activities</t>
  </si>
  <si>
    <t>Short Term Debt Issued</t>
  </si>
  <si>
    <t>Long-Term Debt Issued</t>
  </si>
  <si>
    <t>Total Debt Issued</t>
  </si>
  <si>
    <t>Short Term Debt Repaid</t>
  </si>
  <si>
    <t>Long-Term Debt Repaid</t>
  </si>
  <si>
    <t>Total Debt Repaid</t>
  </si>
  <si>
    <t>Issuance of Common Stock</t>
  </si>
  <si>
    <t>Repurchase of Common Stock</t>
  </si>
  <si>
    <t>Common Dividends Paid</t>
  </si>
  <si>
    <t>Total Dividends Paid</t>
  </si>
  <si>
    <t>Special Dividend Paid</t>
  </si>
  <si>
    <t>Other Financing Activities</t>
  </si>
  <si>
    <t>Cash from Financing</t>
  </si>
  <si>
    <t>Foreign Exchange Rate Adj.</t>
  </si>
  <si>
    <t>Net Change in Cash</t>
  </si>
  <si>
    <t>Cash Interest Paid</t>
  </si>
  <si>
    <t>Cash Taxes Paid</t>
  </si>
  <si>
    <t>Levered Free Cash Flow</t>
  </si>
  <si>
    <t>Unlevered Free Cash Flow</t>
  </si>
  <si>
    <t>Change in Net Working Capital</t>
  </si>
  <si>
    <t>Net Debt Issued</t>
  </si>
  <si>
    <t>Net Cash From Discontinued Ops. - Investing</t>
  </si>
  <si>
    <t>Net Cash From Discontinued Ops. - Financing</t>
  </si>
  <si>
    <t>Total Current Assets</t>
  </si>
  <si>
    <t>Net Profit Margin</t>
  </si>
  <si>
    <t>Usual Items</t>
  </si>
  <si>
    <t>Unusual Items</t>
  </si>
  <si>
    <t>Pre-Tax Income (EBT)</t>
  </si>
  <si>
    <t>Interest Income (Expense). Total</t>
  </si>
  <si>
    <t>Asset Ratios</t>
  </si>
  <si>
    <t>Accounts Receivable (AR) Turnover</t>
  </si>
  <si>
    <t>Days Prepaid Outstanding (DPO)</t>
  </si>
  <si>
    <t>Other Current Assets. Total</t>
  </si>
  <si>
    <t>Days Other Outstanding (DOO)</t>
  </si>
  <si>
    <t>PPE (Net) as % of sales</t>
  </si>
  <si>
    <t>Intangibles as % of sales</t>
  </si>
  <si>
    <t>Investments as % of sales</t>
  </si>
  <si>
    <t>Other Long-Term Assets. Total</t>
  </si>
  <si>
    <t>Other LTA as % of sales</t>
  </si>
  <si>
    <t>Days Payable Outstanding (DPO)</t>
  </si>
  <si>
    <t>Accrued Expenses as % of sales</t>
  </si>
  <si>
    <t>Current Financial Liabilities</t>
  </si>
  <si>
    <t>Other Financial Liabilities</t>
  </si>
  <si>
    <t>Other Current Liabilities as % of sales</t>
  </si>
  <si>
    <t>Current financial liabilities as % of total debt</t>
  </si>
  <si>
    <t>Total Debt as % of Total Assets</t>
  </si>
  <si>
    <t>Other Long-term Liabilities</t>
  </si>
  <si>
    <t>Other Long-term liabilities as % of sales</t>
  </si>
  <si>
    <t>Income Taxes Payable as % of sales</t>
  </si>
  <si>
    <t>Liabilities  Ratios</t>
  </si>
  <si>
    <t>Shareholders Equity  Ratios</t>
  </si>
  <si>
    <t>Liabilities &amp; Shareholders Equity</t>
  </si>
  <si>
    <t>Dividends as % of Net Income</t>
  </si>
  <si>
    <t>Changes in Working Capital</t>
  </si>
  <si>
    <t>2013E</t>
  </si>
  <si>
    <t>2014E</t>
  </si>
  <si>
    <t>2015E</t>
  </si>
  <si>
    <t>2016E</t>
  </si>
  <si>
    <t>2017E</t>
  </si>
  <si>
    <t>2018E</t>
  </si>
  <si>
    <t>2019E</t>
  </si>
  <si>
    <t>NOPLAT</t>
  </si>
  <si>
    <t>Add: Interest Expense (Income)</t>
  </si>
  <si>
    <t>Less: Taxes on adjusted operating income</t>
  </si>
  <si>
    <t>Add: Depreciation</t>
  </si>
  <si>
    <t>Gross Cash Flow</t>
  </si>
  <si>
    <t>Change in Working Capital</t>
  </si>
  <si>
    <t>Capital Expenditures</t>
  </si>
  <si>
    <t>Cash From (Used For) Gross Investment</t>
  </si>
  <si>
    <t>Free Cash Flow</t>
  </si>
  <si>
    <t>WACC</t>
  </si>
  <si>
    <t>Terminal Growth Rate</t>
  </si>
  <si>
    <t>Continuing Value</t>
  </si>
  <si>
    <t>Periods Discounted</t>
  </si>
  <si>
    <t>Discounted Cash Flow</t>
  </si>
  <si>
    <t>Cash from Operating Activities</t>
  </si>
  <si>
    <t>Cash from Investing Activities</t>
  </si>
  <si>
    <t>Sum of DCF</t>
  </si>
  <si>
    <t>Mid Year Adjustment</t>
  </si>
  <si>
    <t>add: Cash &amp; Short-term Investments</t>
  </si>
  <si>
    <t>Shares Outstanding</t>
  </si>
  <si>
    <t>Implied value per share</t>
  </si>
  <si>
    <t>Terminal Growth rate</t>
  </si>
  <si>
    <t>Terminal WACC</t>
  </si>
  <si>
    <t>Net Working Capital</t>
  </si>
  <si>
    <t>Cap-Ex as % of Net PPE</t>
  </si>
  <si>
    <t>Perpetuity Growth Model</t>
  </si>
  <si>
    <t>Exit Multiple</t>
  </si>
  <si>
    <t>Exit Multiple</t>
  </si>
  <si>
    <t>2012E</t>
  </si>
  <si>
    <t>Cash &amp; ST Investments as % of sales</t>
  </si>
  <si>
    <t>Enterprise Value</t>
  </si>
  <si>
    <t>P/E</t>
  </si>
  <si>
    <t>PEG</t>
  </si>
  <si>
    <t>P/B</t>
  </si>
  <si>
    <t>P/CF</t>
  </si>
  <si>
    <t>EV/EBITDA</t>
  </si>
  <si>
    <t>Multiples</t>
  </si>
  <si>
    <t>EV/EBIT</t>
  </si>
  <si>
    <t>EV/Total Revenue</t>
  </si>
  <si>
    <t>D0</t>
  </si>
  <si>
    <t>Rs</t>
  </si>
  <si>
    <t>Company</t>
  </si>
  <si>
    <t>Closing Price</t>
  </si>
  <si>
    <t>Loomis Ab</t>
  </si>
  <si>
    <t>Market Capitalization</t>
  </si>
  <si>
    <t>LTM Revenue</t>
  </si>
  <si>
    <t>LTM EBITDA</t>
  </si>
  <si>
    <t>LTM Net Income</t>
  </si>
  <si>
    <t>LTM EPS</t>
  </si>
  <si>
    <t>North America</t>
  </si>
  <si>
    <t>EMEA</t>
  </si>
  <si>
    <t/>
  </si>
  <si>
    <t>Latins America</t>
  </si>
  <si>
    <t>Asian Pacific</t>
  </si>
  <si>
    <t>Check</t>
  </si>
  <si>
    <t>For the Fiscal Period Ending</t>
  </si>
  <si>
    <t>3 months
Q1
Mar-31-2011</t>
  </si>
  <si>
    <t>3 months
Q2
Jun-30-2011</t>
  </si>
  <si>
    <t>3 months
Q3
Sep-30-2011</t>
  </si>
  <si>
    <t>3 months
Q4
Dec-31-2011</t>
  </si>
  <si>
    <t>3 months
Q1
Mar-31-2012</t>
  </si>
  <si>
    <t>3 months
Q2
Jun-30-2012</t>
  </si>
  <si>
    <t>3 months
Q3
Sep-30-2012</t>
  </si>
  <si>
    <t>Revenue</t>
  </si>
  <si>
    <t>Other Revenue</t>
  </si>
  <si>
    <t>Total Revenue</t>
  </si>
  <si>
    <t>Gross Profit</t>
  </si>
  <si>
    <t>Other Operating Exp., Total</t>
  </si>
  <si>
    <t>Operating Income</t>
  </si>
  <si>
    <t>Net Interest Exp.</t>
  </si>
  <si>
    <t>EBT Excl. Unusual Items</t>
  </si>
  <si>
    <t>EBT Incl. Unusual Items</t>
  </si>
  <si>
    <t>Income Tax Expense</t>
  </si>
  <si>
    <t>Earnings from Cont. Ops.</t>
  </si>
  <si>
    <t>Extraord. Item &amp; Account. Change</t>
  </si>
  <si>
    <t>Net Income to Company</t>
  </si>
  <si>
    <t>Net Income</t>
  </si>
  <si>
    <t>NI to Common Incl Extra Items</t>
  </si>
  <si>
    <t>NI to Common Excl. Extra Items</t>
  </si>
  <si>
    <t>Per Share Items</t>
  </si>
  <si>
    <t>Basic EPS Excl. Extra Items</t>
  </si>
  <si>
    <t>Diluted EPS Excl. Extra Items</t>
  </si>
  <si>
    <t>Total Cash &amp; ST Investments</t>
  </si>
  <si>
    <t>Total Receivables</t>
  </si>
  <si>
    <t>Total Current Assets</t>
  </si>
  <si>
    <t>Net Property, Plant &amp; Equipment</t>
  </si>
  <si>
    <t>LIABILITIES</t>
  </si>
  <si>
    <t>Total Current Liabilities</t>
  </si>
  <si>
    <t>Other Non-Current Liabilities</t>
  </si>
  <si>
    <t>Treasury Stock</t>
  </si>
  <si>
    <t>Total Common Equity</t>
  </si>
  <si>
    <t>Cash Flow</t>
  </si>
  <si>
    <t>Cash from Ops.</t>
  </si>
  <si>
    <t>Cash from Investing</t>
  </si>
  <si>
    <t>Cash from Financing</t>
  </si>
  <si>
    <t>Net Change in Cash</t>
  </si>
  <si>
    <t>YTD 2012</t>
  </si>
  <si>
    <t>Q4 2012</t>
  </si>
  <si>
    <t>G</t>
  </si>
  <si>
    <t>Po</t>
  </si>
  <si>
    <t>D1</t>
  </si>
  <si>
    <t>ROE</t>
  </si>
  <si>
    <t>b</t>
  </si>
  <si>
    <t>EPS</t>
  </si>
  <si>
    <t>DPS</t>
  </si>
  <si>
    <t>Present Value of FCF</t>
  </si>
  <si>
    <t>Terminal Value</t>
  </si>
  <si>
    <t>Terminal Year EBITDA</t>
  </si>
  <si>
    <t>Implied Enterprise Value</t>
  </si>
  <si>
    <t>Implied Equity Value</t>
  </si>
  <si>
    <t>Implied Share Price</t>
  </si>
  <si>
    <t>LTM Gross Margin</t>
  </si>
  <si>
    <t>LTM EBITDA Margin</t>
  </si>
  <si>
    <t>LTM Operating Margin</t>
  </si>
  <si>
    <t>LTM Net Profit Margin</t>
  </si>
  <si>
    <t>LSE: GFS</t>
  </si>
  <si>
    <t>TSX: GW</t>
  </si>
  <si>
    <t>CATS: PSG</t>
  </si>
  <si>
    <t>The Brinks Company</t>
  </si>
  <si>
    <t>G4S</t>
  </si>
  <si>
    <t>Garda World Security</t>
  </si>
  <si>
    <t>Prosegur Compania de Seguridad</t>
  </si>
  <si>
    <t>5-year Beta</t>
  </si>
  <si>
    <t>Average</t>
  </si>
  <si>
    <t>Median</t>
  </si>
  <si>
    <t>High</t>
  </si>
  <si>
    <t>Low</t>
  </si>
  <si>
    <t>STO:LOOM-B</t>
  </si>
  <si>
    <t>Ticker</t>
  </si>
  <si>
    <t>Risk Free</t>
  </si>
  <si>
    <t>Equity Risk Premium</t>
  </si>
  <si>
    <t>Expected Market Return</t>
  </si>
  <si>
    <t>CLF</t>
  </si>
  <si>
    <t>Currency</t>
  </si>
  <si>
    <t>Restructuring Charges</t>
  </si>
  <si>
    <t>Shares per Depository Receipt</t>
  </si>
  <si>
    <t>Interest on Long Term Debt</t>
  </si>
  <si>
    <t>RS</t>
  </si>
  <si>
    <t>General and Administrative Exp.</t>
  </si>
  <si>
    <t>R&amp;D Exp.</t>
  </si>
  <si>
    <t>Stock-Based Comp., G&amp;A Exp.</t>
  </si>
  <si>
    <t>Balance Sheet as of:</t>
  </si>
  <si>
    <t>Short Term Investments</t>
  </si>
  <si>
    <t>Inventory</t>
  </si>
  <si>
    <t>Accounts Receivable Long-Term</t>
  </si>
  <si>
    <t>Avg Cost</t>
  </si>
  <si>
    <t>Raw Materials Inventory</t>
  </si>
  <si>
    <t>Work in Progress Inventory</t>
  </si>
  <si>
    <t>Finished Goods Inventory</t>
  </si>
  <si>
    <t>Assets on Oper. Lease, Gross</t>
  </si>
  <si>
    <t>Assets on Oper. Lease, Accum. Depr.</t>
  </si>
  <si>
    <t>Legal Settlements</t>
  </si>
  <si>
    <t>Interest Capitalized</t>
  </si>
  <si>
    <t>Stock-Based Comp., SG&amp;A Exp.</t>
  </si>
  <si>
    <t>Loans Receivable Long-Term</t>
  </si>
  <si>
    <t>Def. Tax Liability, Curr.</t>
  </si>
  <si>
    <t>Spec. ID</t>
  </si>
  <si>
    <t>Other Inventory Accounts</t>
  </si>
  <si>
    <t>As Reported Total Revenue*</t>
  </si>
  <si>
    <t>P</t>
  </si>
  <si>
    <t>Construction in Progress</t>
  </si>
  <si>
    <t>Date</t>
  </si>
  <si>
    <t>Adj Close</t>
  </si>
  <si>
    <t>Tax Burden</t>
  </si>
  <si>
    <t>Operating Margin</t>
  </si>
  <si>
    <t>Asset Turnover</t>
  </si>
  <si>
    <t>Leverage</t>
  </si>
  <si>
    <t>The Brink's Company</t>
  </si>
  <si>
    <t>G4S</t>
  </si>
  <si>
    <t>Loomis</t>
  </si>
  <si>
    <t>Prosegur</t>
  </si>
  <si>
    <t>USD</t>
  </si>
  <si>
    <t>Exchange Rate</t>
  </si>
  <si>
    <t>Other Operating Exp., Total</t>
  </si>
  <si>
    <t>Operating Income</t>
  </si>
  <si>
    <t>EBT Excl. Unusual Items</t>
  </si>
  <si>
    <t>EBT Incl. Unusual Items</t>
  </si>
  <si>
    <t>Earnings from Cont. Ops.</t>
  </si>
  <si>
    <t>NI to Common Incl Extra Items</t>
  </si>
  <si>
    <t>NI to Common Excl. Extra Items</t>
  </si>
  <si>
    <t>Total Current Liabilities</t>
  </si>
  <si>
    <t>G4S plc (LSE:GFS)</t>
  </si>
  <si>
    <t>Garda World Security Corp. (TSX:GW)</t>
  </si>
  <si>
    <t>Loomis AB (OM:LOOM B)</t>
  </si>
  <si>
    <t>Prosegur Compañía de Seguridad, S.A. (CATS:PSG)</t>
  </si>
  <si>
    <t>LTM 2012</t>
  </si>
  <si>
    <t>Margin</t>
  </si>
  <si>
    <t>Statistical Analysis (2007 - 2011)</t>
  </si>
  <si>
    <t>Free Cash Flow Yield</t>
  </si>
  <si>
    <t>FCF Yield</t>
  </si>
  <si>
    <t>Garda</t>
  </si>
  <si>
    <t>Stock Quotes Provided by MSN Money</t>
  </si>
  <si>
    <t>Click here to visit MSN Money</t>
  </si>
  <si>
    <t>Last</t>
  </si>
  <si>
    <t>Previous Close</t>
  </si>
  <si>
    <t>Volume</t>
  </si>
  <si>
    <t>Change</t>
  </si>
  <si>
    <t>% Change</t>
  </si>
  <si>
    <t>52 Wk High</t>
  </si>
  <si>
    <t>52 Wk Low</t>
  </si>
  <si>
    <t>Market Cap</t>
  </si>
  <si>
    <t>P/E Ratio</t>
  </si>
  <si>
    <t># Shares Out</t>
  </si>
  <si>
    <t>Chart</t>
  </si>
  <si>
    <t>News</t>
  </si>
  <si>
    <t>Symbol Lookup</t>
  </si>
  <si>
    <t>MSN Money Home</t>
  </si>
  <si>
    <t>Microsoft Office Tools on the Web</t>
  </si>
  <si>
    <t>Find stocks, mutual funds, options, indices, and currencies.</t>
  </si>
  <si>
    <t>Discover MSN Money's tools, columns, and more!</t>
  </si>
  <si>
    <t>Get the latest from Microsoft Office</t>
  </si>
  <si>
    <t>DATA PROVIDERS</t>
  </si>
  <si>
    <t>Quotes are real-time for NASDAQ, NYSE and AMEX. See delay times for other exchanges.</t>
  </si>
  <si>
    <t>Fundamental company data and historical chart data provided by Thomson Reuters (click for restrictions). Real-time quotes provided by BATS Exchange. Real-time index quotes and delayed quotes supplied by Interactive Data Real-Time Services. Fund summary, fund performance and dividend data provided by Morningstar Inc. Analyst recommendations provided by Zacks Investment Research. StockScouter data provided by Verus Analytics. IPO data provided by Hoover's Inc. Index membership data provided by SIX Telekurs.</t>
  </si>
  <si>
    <t>Japanese stock price data provided by Nomura Research Institute Ltd.; quotes delayed 20 minutes. Canadian fund data provided by CANNEX Financial Exchanges Ltd.</t>
  </si>
  <si>
    <t>Market Capitalization (Millions):</t>
  </si>
  <si>
    <t>Shares Outstanding   (Millions):</t>
  </si>
  <si>
    <t>Share Price:</t>
  </si>
  <si>
    <t>(Income) Loss on Equity Invest.</t>
  </si>
  <si>
    <t>Change In Inventories</t>
  </si>
  <si>
    <t>Conversion Method</t>
  </si>
  <si>
    <t>H</t>
  </si>
  <si>
    <t>Change in Inc. Taxes</t>
  </si>
  <si>
    <t>Sale (Purchase) of Intangible assets</t>
  </si>
  <si>
    <t>Misc. Cash Flow Adj.</t>
  </si>
  <si>
    <t>Provision &amp; Write-off of Bad debts</t>
  </si>
  <si>
    <t>Prev Close:</t>
  </si>
  <si>
    <t>Open:</t>
  </si>
  <si>
    <t>Bid:</t>
  </si>
  <si>
    <t>Ask:</t>
  </si>
  <si>
    <t>1y Target Est:</t>
  </si>
  <si>
    <t>Beta:</t>
  </si>
  <si>
    <t>N/A</t>
  </si>
  <si>
    <t>Next Earnings Date:</t>
  </si>
  <si>
    <t>Day's Range:</t>
  </si>
  <si>
    <t>52wk Range:</t>
  </si>
  <si>
    <t>Volume:</t>
  </si>
  <si>
    <t>Avg Vol (3m):</t>
  </si>
  <si>
    <t>Market Cap:</t>
  </si>
  <si>
    <t>P/E (ttm):</t>
  </si>
  <si>
    <t>EPS (ttm):</t>
  </si>
  <si>
    <t>Div &amp; Yield:</t>
  </si>
  <si>
    <t>N/A (N/A)</t>
  </si>
  <si>
    <t>237.30 - 293.40</t>
  </si>
  <si>
    <t>Historical Capitalization</t>
  </si>
  <si>
    <t>Pricing as of*</t>
  </si>
  <si>
    <t>Capitalization Detail</t>
  </si>
  <si>
    <t>Share Price</t>
  </si>
  <si>
    <t>Shares Out.</t>
  </si>
  <si>
    <t>- Cash &amp; Short Term Investments</t>
  </si>
  <si>
    <t>+ Total Debt</t>
  </si>
  <si>
    <t>+ Pref. Equity</t>
  </si>
  <si>
    <t>+ Total Minority Interest</t>
  </si>
  <si>
    <t>= Total Enterprise Value (TEV)</t>
  </si>
  <si>
    <t>Book Value of Common Equity</t>
  </si>
  <si>
    <t>= Total Capital</t>
  </si>
  <si>
    <t>From USD to SEK</t>
  </si>
  <si>
    <t>SEK</t>
  </si>
  <si>
    <t>$ 1 USD</t>
  </si>
  <si>
    <t>$ 5 USD</t>
  </si>
  <si>
    <t>$ 10 USD</t>
  </si>
  <si>
    <t>$ 50 USD</t>
  </si>
  <si>
    <t>$ 100 USD</t>
  </si>
  <si>
    <t>$ 250 USD</t>
  </si>
  <si>
    <t>$ 500 USD</t>
  </si>
  <si>
    <t>$ 1,000 USD</t>
  </si>
  <si>
    <t>$ 5,000 USD</t>
  </si>
  <si>
    <t>$ 10,000 USD</t>
  </si>
  <si>
    <t>$ 50,000 USD</t>
  </si>
  <si>
    <t>$ 100,000 USD</t>
  </si>
  <si>
    <t>$ 500,000 USD</t>
  </si>
  <si>
    <t>$ 1,000,000 USD</t>
  </si>
  <si>
    <t>exchange rate</t>
  </si>
  <si>
    <t>Loomis AB</t>
  </si>
  <si>
    <t>Bloomberg.com</t>
  </si>
  <si>
    <t>Businessweek.com</t>
  </si>
  <si>
    <t>Bloomberg TV</t>
  </si>
  <si>
    <t>Premium</t>
  </si>
  <si>
    <t>Professional Products</t>
  </si>
  <si>
    <t>Bloomberg Anywhere</t>
  </si>
  <si>
    <t>Bloomberg Tradebook</t>
  </si>
  <si>
    <t>Industry Products</t>
  </si>
  <si>
    <t>Bloomberg Briefs</t>
  </si>
  <si>
    <t>Bloomberg Government</t>
  </si>
  <si>
    <t>Bloomberg Law</t>
  </si>
  <si>
    <t>Bloomberg BNA</t>
  </si>
  <si>
    <t>Bloomberg New Energy Finance</t>
  </si>
  <si>
    <t>Bloomberg Sports</t>
  </si>
  <si>
    <t>Enterprise Products</t>
  </si>
  <si>
    <t>Compliance Solutions</t>
  </si>
  <si>
    <t>Data Solutions</t>
  </si>
  <si>
    <t>Technology Solutions</t>
  </si>
  <si>
    <t>Trading Solutions</t>
  </si>
  <si>
    <t>This site uses cookies. By continuing to browse the site you are agreeing to our use of cookies. X</t>
  </si>
  <si>
    <t>Market Snapshot</t>
  </si>
  <si>
    <t>U.S.</t>
  </si>
  <si>
    <t>Europe</t>
  </si>
  <si>
    <t>Asia</t>
  </si>
  <si>
    <t>Price</t>
  </si>
  <si>
    <t>Price Delta</t>
  </si>
  <si>
    <t>DJIA</t>
  </si>
  <si>
    <t>S&amp;P 500</t>
  </si>
  <si>
    <t>Nasdaq</t>
  </si>
  <si>
    <t>STOXX 50</t>
  </si>
  <si>
    <t>FTSE 100</t>
  </si>
  <si>
    <t>DAX</t>
  </si>
  <si>
    <t>Nikkei</t>
  </si>
  <si>
    <t>Hang Seng</t>
  </si>
  <si>
    <t>S&amp;P/ASX 200</t>
  </si>
  <si>
    <t>Bloomberg</t>
  </si>
  <si>
    <t>Our Company</t>
  </si>
  <si>
    <t>Professional</t>
  </si>
  <si>
    <t>Anywhere</t>
  </si>
  <si>
    <t>Home</t>
  </si>
  <si>
    <t>Quick</t>
  </si>
  <si>
    <t>News</t>
  </si>
  <si>
    <t>Opinion</t>
  </si>
  <si>
    <t>Market Data</t>
  </si>
  <si>
    <t>Personal Finance</t>
  </si>
  <si>
    <t>Tech</t>
  </si>
  <si>
    <t>Politics</t>
  </si>
  <si>
    <t>Sustainability</t>
  </si>
  <si>
    <t>TV</t>
  </si>
  <si>
    <t>Video</t>
  </si>
  <si>
    <t>Radio</t>
  </si>
  <si>
    <t>Exchange: Stockholm</t>
  </si>
  <si>
    <t>Sector: Consumer, Non-cyclical</t>
  </si>
  <si>
    <t>Industry: Commercial Services</t>
  </si>
  <si>
    <t>Sub-Industry: Security Services</t>
  </si>
  <si>
    <t>+Add to Watchlist</t>
  </si>
  <si>
    <t>LOOMB:SS</t>
  </si>
  <si>
    <t>98.5000 SEK 1.2500 1.29%</t>
  </si>
  <si>
    <t>Share</t>
  </si>
  <si>
    <t>Share this quote:</t>
  </si>
  <si>
    <t>Post this quote on one of these sites:</t>
  </si>
  <si>
    <t>Facebook Share</t>
  </si>
  <si>
    <t>LinkedIn</t>
  </si>
  <si>
    <t>Google +1</t>
  </si>
  <si>
    <t>Copy permanent URL</t>
  </si>
  <si>
    <t>As of 11:30:00 ET on 12/19/2012.</t>
  </si>
  <si>
    <t>More on LOOMB</t>
  </si>
  <si>
    <t>Snapshot</t>
  </si>
  <si>
    <t>News &amp; Press Releases</t>
  </si>
  <si>
    <t>Stock Chart</t>
  </si>
  <si>
    <t>Company Profile</t>
  </si>
  <si>
    <t>&amp; Executives</t>
  </si>
  <si>
    <t>Browse All Companies</t>
  </si>
  <si>
    <t>Snapshot for Loomis AB (LOOMB)</t>
  </si>
  <si>
    <t>97.2500 - 99.5000</t>
  </si>
  <si>
    <t>Previous Close:</t>
  </si>
  <si>
    <t>80.7500 - 100.7500</t>
  </si>
  <si>
    <t>1-Yr Rtn:</t>
  </si>
  <si>
    <t>Stock Chart for LOOMB</t>
  </si>
  <si>
    <t>No chart data available.</t>
  </si>
  <si>
    <t>LOOMB:SS 98.5000</t>
  </si>
  <si>
    <t>1D</t>
  </si>
  <si>
    <t>1M</t>
  </si>
  <si>
    <t>1Y</t>
  </si>
  <si>
    <t>Interactive LOOMB Chart</t>
  </si>
  <si>
    <t>…</t>
  </si>
  <si>
    <t>✕</t>
  </si>
  <si>
    <t>Key Statistics for LOOMB</t>
  </si>
  <si>
    <t>Current P/E Ratio (ttm)</t>
  </si>
  <si>
    <t>Estimated P/E(12/2012)</t>
  </si>
  <si>
    <t>Relative P/E vs. OMX</t>
  </si>
  <si>
    <t>Earnings Per Share (SEK) (ttm)</t>
  </si>
  <si>
    <t>Est. EPS (SEK) (12/2012)</t>
  </si>
  <si>
    <t>Est. PEG Ratio</t>
  </si>
  <si>
    <t>Market Cap (M SEK)</t>
  </si>
  <si>
    <t>Shares Outstanding (M)</t>
  </si>
  <si>
    <t>30 Day Average Volume</t>
  </si>
  <si>
    <t>Price/Book (mrq)</t>
  </si>
  <si>
    <t>Price/Sale (ttm)</t>
  </si>
  <si>
    <t>Dividend Indicated Gross Yield</t>
  </si>
  <si>
    <t>Cash Dividend (SEK)</t>
  </si>
  <si>
    <t>Last Dividend</t>
  </si>
  <si>
    <t>5 Year Dividend Growth</t>
  </si>
  <si>
    <t>Next Earnings Announcement</t>
  </si>
  <si>
    <t>mrq = Most Recent Quarter; ttm = Trailing Twelve Months</t>
  </si>
  <si>
    <t>Income Statement for LOOMB</t>
  </si>
  <si>
    <t>Net Income (M/SEK)</t>
  </si>
  <si>
    <t>Profit Margin (%)</t>
  </si>
  <si>
    <t>Company Profile &amp; Key Executives for LOOMB</t>
  </si>
  <si>
    <t>Loomis AB offers armored car services to banks, multi-location retailers, stores, and other commercial enterprises. The Company operates in Europe and the United States.</t>
  </si>
  <si>
    <t>Lars BleckoPresident/CEO</t>
  </si>
  <si>
    <t>Georges Lopez PeriagoPres:Spain/Pres:France</t>
  </si>
  <si>
    <t>Jarl DahlforsCountry Pres:USA/Exec VP/CFO</t>
  </si>
  <si>
    <t>Kenneth HoegmanExec VP:Business Development</t>
  </si>
  <si>
    <t>More Company Profile &amp; Key Executives for LOOMB</t>
  </si>
  <si>
    <t>Quotes delayed, except where indicated otherwise. All prices in local currency. Time is ET.</t>
  </si>
  <si>
    <t>LOOMB News</t>
  </si>
  <si>
    <t>Industry News</t>
  </si>
  <si>
    <t>Brink’s 41% Premium Seen in Deal Assent: Real M&amp;A   Updated Nov 07, 2012</t>
  </si>
  <si>
    <t>Loomis CEO Will Meet Profit Goal With Cash-Handling Revenue   Updated Sep 24, 2012</t>
  </si>
  <si>
    <t>Loomis Seeks Cash-Handling Global Top Spot Through Acquisitions   Updated Jun 01, 2012</t>
  </si>
  <si>
    <t>Loomis Signs Contract with HSBC for ATM Management   Updated Aug 08, 2011</t>
  </si>
  <si>
    <t>More LOOMB News</t>
  </si>
  <si>
    <t>U.K. Stocks Advance on U.S. Budget Optimism   Updated Dec 18, 2012</t>
  </si>
  <si>
    <t>Percentile of Put vs Call Skew Spread for S&amp;P 500 Companies   Updated Dec 17, 2012</t>
  </si>
  <si>
    <t>Indicated Dividend Yield Ranking for the S&amp;P 500 by Industry   Updated Nov 30, 2012</t>
  </si>
  <si>
    <t>Indicated Dividend Yield Rankings of S&amp;P 500 Companies   Updated Nov 30, 2012</t>
  </si>
  <si>
    <t>SABMiller Joins Bond Rush in Europe as Credit Markets Rally   Updated Nov 29, 2012</t>
  </si>
  <si>
    <t>More Industry News</t>
  </si>
  <si>
    <t>Advertisement</t>
  </si>
  <si>
    <t>Most Popular News</t>
  </si>
  <si>
    <t>U.S. Stocks Fall on Housing Data, Budget Negotiations</t>
  </si>
  <si>
    <t>Boehner Says Obama May be Responsible for Tax Increase</t>
  </si>
  <si>
    <t>UBS Is Fined $1.5 Billion for Manipulating Libor Rates</t>
  </si>
  <si>
    <t>More Popular News</t>
  </si>
  <si>
    <t>Sponsored Links</t>
  </si>
  <si>
    <t>Advertisements</t>
  </si>
  <si>
    <t>Bloomberg Homepage</t>
  </si>
  <si>
    <t>More</t>
  </si>
  <si>
    <t>Mobile Apps</t>
  </si>
  <si>
    <t>Insights Series</t>
  </si>
  <si>
    <t>Bloomberg Blog</t>
  </si>
  <si>
    <t>Top Headlines</t>
  </si>
  <si>
    <t>Most Popular</t>
  </si>
  <si>
    <t>Exclusive</t>
  </si>
  <si>
    <t>Law</t>
  </si>
  <si>
    <t>Entrepreneurs</t>
  </si>
  <si>
    <t>Leaders</t>
  </si>
  <si>
    <t>Arts &amp; Culture</t>
  </si>
  <si>
    <t>Economy</t>
  </si>
  <si>
    <t>Environment</t>
  </si>
  <si>
    <t>Science</t>
  </si>
  <si>
    <t>Sports</t>
  </si>
  <si>
    <t>Markets Magazine</t>
  </si>
  <si>
    <t>Pursuits Magazine</t>
  </si>
  <si>
    <t>Regions</t>
  </si>
  <si>
    <t>China</t>
  </si>
  <si>
    <t>U.K. &amp; Ireland</t>
  </si>
  <si>
    <t>Australia &amp; New Zealand</t>
  </si>
  <si>
    <t>Canada</t>
  </si>
  <si>
    <t>India &amp; Pakistan</t>
  </si>
  <si>
    <t>Japan</t>
  </si>
  <si>
    <t>Africa</t>
  </si>
  <si>
    <t>Eastern Europe</t>
  </si>
  <si>
    <t>More Regions</t>
  </si>
  <si>
    <t>Markets</t>
  </si>
  <si>
    <t>Commodities</t>
  </si>
  <si>
    <t>Currencies</t>
  </si>
  <si>
    <t>Bonds</t>
  </si>
  <si>
    <t>Stocks</t>
  </si>
  <si>
    <t>Energy Markets</t>
  </si>
  <si>
    <t>Municipal Bonds</t>
  </si>
  <si>
    <t>Emerging Markets</t>
  </si>
  <si>
    <t>Funds</t>
  </si>
  <si>
    <t>Islamic Finance</t>
  </si>
  <si>
    <t>More Markets</t>
  </si>
  <si>
    <t>Industries</t>
  </si>
  <si>
    <t>Energy</t>
  </si>
  <si>
    <t>Technology</t>
  </si>
  <si>
    <t>Real Estate</t>
  </si>
  <si>
    <t>Finance</t>
  </si>
  <si>
    <t>Health Care</t>
  </si>
  <si>
    <t>Transportation</t>
  </si>
  <si>
    <t>Insurance</t>
  </si>
  <si>
    <t>Retail</t>
  </si>
  <si>
    <t>Media</t>
  </si>
  <si>
    <t>More Industries</t>
  </si>
  <si>
    <t>Editorials</t>
  </si>
  <si>
    <t>Commentary</t>
  </si>
  <si>
    <t>Echoes</t>
  </si>
  <si>
    <t>The Ticker</t>
  </si>
  <si>
    <t>World View</t>
  </si>
  <si>
    <t>Stock Futures</t>
  </si>
  <si>
    <t>World Indexes</t>
  </si>
  <si>
    <t>Gainers &amp; Losers</t>
  </si>
  <si>
    <t>Regional Indexes</t>
  </si>
  <si>
    <t>Earnings</t>
  </si>
  <si>
    <t>World Currencies</t>
  </si>
  <si>
    <t>Foreign Exchange Rates</t>
  </si>
  <si>
    <t>Forex Trading Videos</t>
  </si>
  <si>
    <t>Energy Prices</t>
  </si>
  <si>
    <t>Metals Prices</t>
  </si>
  <si>
    <t>Agricultural Prices</t>
  </si>
  <si>
    <t>Rates &amp; Bonds</t>
  </si>
  <si>
    <t>US Treasuries</t>
  </si>
  <si>
    <t>UK Gilts</t>
  </si>
  <si>
    <t>German Bunds</t>
  </si>
  <si>
    <t>Japanese Bonds</t>
  </si>
  <si>
    <t>Australian Bonds</t>
  </si>
  <si>
    <t>US Corporate Bonds</t>
  </si>
  <si>
    <t>US Consumer Rates</t>
  </si>
  <si>
    <t>ETFs</t>
  </si>
  <si>
    <t>Mutual Funds</t>
  </si>
  <si>
    <t>Economic Calendar</t>
  </si>
  <si>
    <t>Watchlist</t>
  </si>
  <si>
    <t>European Debt Crisis</t>
  </si>
  <si>
    <t>Overview</t>
  </si>
  <si>
    <t>Saving &amp; Investing</t>
  </si>
  <si>
    <t>Retirement Planning</t>
  </si>
  <si>
    <t>Financial Advisers</t>
  </si>
  <si>
    <t>Taxes</t>
  </si>
  <si>
    <t>Real Cost Of</t>
  </si>
  <si>
    <t>Money Gallery</t>
  </si>
  <si>
    <t>Insurance &amp; Health</t>
  </si>
  <si>
    <t>Portfolio Impact</t>
  </si>
  <si>
    <t>Calculators</t>
  </si>
  <si>
    <t>Watchlist (Portfolio Tracker)</t>
  </si>
  <si>
    <t>Social Media</t>
  </si>
  <si>
    <t>Mobile &amp; Wireless</t>
  </si>
  <si>
    <t>Web</t>
  </si>
  <si>
    <t>Enterprise Tech</t>
  </si>
  <si>
    <t>TV, Games &amp; Movies</t>
  </si>
  <si>
    <t>Apple</t>
  </si>
  <si>
    <t>Tech Deals</t>
  </si>
  <si>
    <t>Tech Blog</t>
  </si>
  <si>
    <t>Slideshows</t>
  </si>
  <si>
    <t>Videos</t>
  </si>
  <si>
    <t>Sponsored by</t>
  </si>
  <si>
    <t>Elections</t>
  </si>
  <si>
    <t>White House</t>
  </si>
  <si>
    <t>Congress</t>
  </si>
  <si>
    <t>State &amp; Local</t>
  </si>
  <si>
    <t>Political Capital</t>
  </si>
  <si>
    <t>Live Blogs</t>
  </si>
  <si>
    <t>Corporate Sustainability</t>
  </si>
  <si>
    <t>Policy</t>
  </si>
  <si>
    <t>Natural Resources</t>
  </si>
  <si>
    <t>Health &amp; Population</t>
  </si>
  <si>
    <t>Blog: The Grid</t>
  </si>
  <si>
    <t>Live TV</t>
  </si>
  <si>
    <t>Channel Finder</t>
  </si>
  <si>
    <t>Personalities</t>
  </si>
  <si>
    <t>iPad App</t>
  </si>
  <si>
    <t>Schedule</t>
  </si>
  <si>
    <t>Shows</t>
  </si>
  <si>
    <t>Surveillance</t>
  </si>
  <si>
    <t>Market Makers</t>
  </si>
  <si>
    <t>Lunch Money</t>
  </si>
  <si>
    <t>Street Smart</t>
  </si>
  <si>
    <t>Bloomberg West</t>
  </si>
  <si>
    <t>Game Changers</t>
  </si>
  <si>
    <t>More Shows</t>
  </si>
  <si>
    <t>Must See</t>
  </si>
  <si>
    <t>Latest</t>
  </si>
  <si>
    <t>Most Watched</t>
  </si>
  <si>
    <t>Interviews</t>
  </si>
  <si>
    <t>Playlist</t>
  </si>
  <si>
    <t>Live Radio</t>
  </si>
  <si>
    <t>Podcasts</t>
  </si>
  <si>
    <t>First Word</t>
  </si>
  <si>
    <t>Taking Stock</t>
  </si>
  <si>
    <t>More Podcasts</t>
  </si>
  <si>
    <t>Radio</t>
  </si>
  <si>
    <t>Opinion</t>
  </si>
  <si>
    <t>Personal Finance</t>
  </si>
  <si>
    <t>Tech</t>
  </si>
  <si>
    <t>Sustainability</t>
  </si>
  <si>
    <t>TV</t>
  </si>
  <si>
    <t>Video</t>
  </si>
  <si>
    <t>Archives</t>
  </si>
  <si>
    <t>About</t>
  </si>
  <si>
    <t>Careers</t>
  </si>
  <si>
    <t>Advertising</t>
  </si>
  <si>
    <t>Press Room</t>
  </si>
  <si>
    <t>Trademarks</t>
  </si>
  <si>
    <t>Terms of Service</t>
  </si>
  <si>
    <t>Privacy Policy</t>
  </si>
  <si>
    <t>Support and Contact</t>
  </si>
  <si>
    <t>Customer Support Contacts</t>
  </si>
  <si>
    <t>Feedback</t>
  </si>
  <si>
    <t>Help</t>
  </si>
  <si>
    <t>Sitemap</t>
  </si>
  <si>
    <t>Stay Connected</t>
  </si>
  <si>
    <t>Twitter</t>
  </si>
  <si>
    <t>Facebook</t>
  </si>
  <si>
    <t>Linked In</t>
  </si>
  <si>
    <t>google+</t>
  </si>
  <si>
    <t>StumbleUpon</t>
  </si>
  <si>
    <t>Bloomberg Terminal</t>
  </si>
  <si>
    <t>Subscriber Login</t>
  </si>
  <si>
    <t>Related Bloomberg Sites</t>
  </si>
  <si>
    <t>Bloomberg Businessweek</t>
  </si>
  <si>
    <t>Bloomberg Institute</t>
  </si>
  <si>
    <t>ブ ルームバーグ(日本語)</t>
  </si>
  <si>
    <t>会社概要(日本語)</t>
  </si>
  <si>
    <t>关于彭博中国</t>
  </si>
  <si>
    <t>Bloomberg Markets Magazine</t>
  </si>
  <si>
    <t>Open Bloomberg</t>
  </si>
  <si>
    <t>Bloomberg Link</t>
  </si>
  <si>
    <t>Bloomberg Books</t>
  </si>
  <si>
    <t>Bloomberg Premium Services</t>
  </si>
  <si>
    <t>Bloomberg Radio+</t>
  </si>
  <si>
    <t>Bloomberg TV+</t>
  </si>
  <si>
    <t>Bloomberg Businessweek+</t>
  </si>
  <si>
    <t>Bloomberg Markets+</t>
  </si>
  <si>
    <t>©2012 BLOOMBERG L.P. ALL RIGHTS RESERVED.</t>
  </si>
  <si>
    <t>Jobs by Indeed Rate this Page Made in NYC Ad Choices</t>
  </si>
  <si>
    <t>*</t>
  </si>
  <si>
    <t>Prosegur Cia de Seguridad SA</t>
  </si>
  <si>
    <t>GBP</t>
  </si>
  <si>
    <t>GM Rises After Reporting Stock Purchase, U.S. Exit Plan</t>
  </si>
  <si>
    <t>Guns Out of Stock at Wal-Mart as Magazine Prices Surge on</t>
  </si>
  <si>
    <t>Exchange Rates</t>
  </si>
  <si>
    <t>Krona to USD</t>
  </si>
  <si>
    <t>EUR to USD</t>
  </si>
  <si>
    <t>GBP to USD</t>
  </si>
  <si>
    <t>CND to USD</t>
  </si>
  <si>
    <t>Reported</t>
  </si>
  <si>
    <t>2012 DuPont Comparison</t>
  </si>
  <si>
    <t>Brinks</t>
  </si>
  <si>
    <t>Terms of Use. © 2013 Microsoft Corporation and/or its suppliers. All rights reserved.</t>
  </si>
  <si>
    <t>Copyright © 2013 Microsoft. All rights reserved.</t>
  </si>
  <si>
    <t>Book Value per Share</t>
  </si>
  <si>
    <t>Cash flow per share</t>
  </si>
  <si>
    <t>Key Metrics</t>
  </si>
  <si>
    <t>Return on Equity</t>
  </si>
  <si>
    <t>Return on Assets</t>
  </si>
  <si>
    <t>Market Profile</t>
  </si>
  <si>
    <t>52 week range</t>
  </si>
  <si>
    <t>Div. Yield</t>
  </si>
  <si>
    <t>Instituional holdings</t>
  </si>
  <si>
    <t>Insider Holdings</t>
  </si>
  <si>
    <t>Book value per share</t>
  </si>
  <si>
    <t>Return on Capital</t>
  </si>
  <si>
    <t>Share Price (as of 1/10/2013):</t>
  </si>
  <si>
    <t>Share Price (as of 1/10/13):</t>
  </si>
  <si>
    <t>EV/ Total Revenue</t>
  </si>
  <si>
    <t>EV/ EBITDA</t>
  </si>
  <si>
    <t>ROA</t>
  </si>
  <si>
    <t>Yahoo</t>
  </si>
  <si>
    <t>MorningStar</t>
  </si>
  <si>
    <t>Capital IQ</t>
  </si>
  <si>
    <t>Revenue Growth</t>
  </si>
  <si>
    <t>Shares Outstanding (mm)</t>
  </si>
  <si>
    <t>20.91 - 30.51</t>
  </si>
  <si>
    <t>Cash Flow per Share</t>
  </si>
  <si>
    <t>Zacks</t>
  </si>
  <si>
    <t>Implied EPS</t>
  </si>
  <si>
    <t>S&amp;P 500 PE Ratio</t>
  </si>
  <si>
    <t>S&amp;P 500 P/E Ratio</t>
  </si>
  <si>
    <t>Brinks P/E Ratio</t>
  </si>
  <si>
    <t>Forward P/E</t>
  </si>
  <si>
    <t>Werner Enterprises</t>
  </si>
  <si>
    <t>NSYE: BCO</t>
  </si>
  <si>
    <t>Stock-Based Comp., COGS</t>
  </si>
  <si>
    <t>Notes Receivable</t>
  </si>
  <si>
    <t>% growth</t>
  </si>
  <si>
    <t>Profit Margin</t>
  </si>
  <si>
    <t>NSDQ:WERN</t>
  </si>
  <si>
    <t>Werner</t>
  </si>
  <si>
    <t>Interest Burden</t>
  </si>
  <si>
    <t>Garda</t>
  </si>
  <si>
    <t>Cost Of Goods Sold (COGS)</t>
  </si>
  <si>
    <t>Brink's Historical P/E</t>
  </si>
  <si>
    <t>Prosegur</t>
  </si>
  <si>
    <t>Company</t>
  </si>
  <si>
    <t>3.3500 - 4.8000</t>
  </si>
  <si>
    <t>Company Profile &amp; Key Executives for PSG</t>
  </si>
  <si>
    <t>Prosegur, Compania de Seguridad SA offers security and transportation services. The Company offers surveillance, electronic security, and burglar alarms. It also transports funds, periodicals and corporate mail, and stores, handles, and distributes special materials. Prosegur operates in Europe and the Americas.</t>
  </si>
  <si>
    <t>Helena Irene Revoredo DelvecchioChairman</t>
  </si>
  <si>
    <t>Isidro Fernandez BarreiroVice Chairman</t>
  </si>
  <si>
    <t>Christian Gut RevoredoChief Executive Officer</t>
  </si>
  <si>
    <t>Antonio Rubio MerinoChief Financial Officer</t>
  </si>
  <si>
    <t>More Company Profile &amp; Key Executives for PSG</t>
  </si>
  <si>
    <t>Top Forex Trading Resources</t>
  </si>
  <si>
    <t>Free Trial Account Play before you pay - click here for a free forex account</t>
  </si>
  <si>
    <t>Why Trade Forex Learn the difference between the forex market and stock market</t>
  </si>
  <si>
    <t>Learn Forex - Free Guide New to forex and don’t know where to begin? Learn now with our FREE guide</t>
  </si>
  <si>
    <t>Automated Trading Build your own Portfolio of strategies created by Experts. Try with Free Demo.</t>
  </si>
  <si>
    <t>Trade Like a Ninja Turn your ideas into customized automated strategies. Try Ninja Trader for FREE.</t>
  </si>
  <si>
    <t>PSG News</t>
  </si>
  <si>
    <t>More PSG News</t>
  </si>
  <si>
    <t>©2013 BLOOMBERG L.P. ALL RIGHTS RESERVED.</t>
  </si>
  <si>
    <t>A</t>
  </si>
  <si>
    <t>% Growth Revenue</t>
  </si>
  <si>
    <t>COGS % of sales</t>
  </si>
  <si>
    <t>OC % of Sales</t>
  </si>
  <si>
    <t>Int Exp % of Revenue</t>
  </si>
  <si>
    <t>NI % Growth</t>
  </si>
  <si>
    <t>SGA % of sales</t>
  </si>
  <si>
    <t>Depreciation &amp; Amortization</t>
  </si>
  <si>
    <t>Average Daily Volume</t>
  </si>
  <si>
    <t>Beta (5Y)</t>
  </si>
  <si>
    <t>Total Debt to Capital</t>
  </si>
  <si>
    <t>Region</t>
  </si>
  <si>
    <t>Revenue Breakdown</t>
  </si>
  <si>
    <t>Latin America</t>
  </si>
  <si>
    <t>Asia-Pacific</t>
  </si>
  <si>
    <t>Segment</t>
  </si>
  <si>
    <t>Cash-In-Transit</t>
  </si>
  <si>
    <t>High-Value Services</t>
  </si>
  <si>
    <t>Security Services</t>
  </si>
  <si>
    <t>Brinks</t>
  </si>
  <si>
    <t>Revenue YOY Growth</t>
  </si>
  <si>
    <t>COGS</t>
  </si>
  <si>
    <t>Pension</t>
  </si>
  <si>
    <t>2009 Profit Adjustment</t>
  </si>
  <si>
    <t>EBT 2009</t>
  </si>
  <si>
    <t>Tax Credit 2009</t>
  </si>
  <si>
    <t>Adjusted Net Income</t>
  </si>
  <si>
    <t>Adjusted Profit Margin</t>
  </si>
  <si>
    <t>Average Tax Rate (07,08,10,11)</t>
  </si>
  <si>
    <t>Adjusted Income After Tax</t>
  </si>
  <si>
    <t>2009*</t>
  </si>
  <si>
    <t>Forward P/E</t>
  </si>
  <si>
    <t>Implied Price</t>
  </si>
  <si>
    <t>CAGR</t>
  </si>
  <si>
    <t>DCF</t>
  </si>
  <si>
    <t>PE</t>
  </si>
  <si>
    <t>MeanDCF</t>
  </si>
  <si>
    <t>SDDCF</t>
  </si>
  <si>
    <t>Pct40DCF</t>
  </si>
  <si>
    <t>Pct60DCF</t>
  </si>
  <si>
    <t>MeanPE</t>
  </si>
  <si>
    <t>SDPE</t>
  </si>
  <si>
    <t>Pct40PE</t>
  </si>
  <si>
    <t>Pct60PE</t>
  </si>
  <si>
    <t>MeanPrice</t>
  </si>
  <si>
    <t>SDPrice</t>
  </si>
  <si>
    <t>Pct40Price</t>
  </si>
  <si>
    <t>Pct60Price</t>
  </si>
  <si>
    <t>SellPct</t>
  </si>
  <si>
    <t>HoldPct</t>
  </si>
  <si>
    <t>BuyPct</t>
  </si>
  <si>
    <t>DDM</t>
  </si>
  <si>
    <t>Target</t>
  </si>
  <si>
    <t>Est. Price</t>
  </si>
  <si>
    <t>Range</t>
  </si>
  <si>
    <t>Price Target</t>
  </si>
  <si>
    <t>Current Price</t>
  </si>
  <si>
    <t>Row Labels</t>
  </si>
  <si>
    <t>Grand Total</t>
  </si>
  <si>
    <t>Count of Price</t>
  </si>
  <si>
    <t>Brink's</t>
  </si>
  <si>
    <t>PSG:SM</t>
  </si>
  <si>
    <t>More on PSG</t>
  </si>
  <si>
    <t>Recently Viewed Symbols</t>
  </si>
  <si>
    <t>Save as Watchlist</t>
  </si>
  <si>
    <t>Saving as watchlist...</t>
  </si>
  <si>
    <t>Snapshot for Prosegur Cia de Seguridad SA (PSG)</t>
  </si>
  <si>
    <t>Stock Chart for PSG</t>
  </si>
  <si>
    <t>Interactive PSG Chart</t>
  </si>
  <si>
    <t>Key Statistics for PSG</t>
  </si>
  <si>
    <t>Relative P/E vs. IBEX</t>
  </si>
  <si>
    <t>Earnings Per Share (EUR) (ttm)</t>
  </si>
  <si>
    <t>Est. EPS (EUR) (12/2012)</t>
  </si>
  <si>
    <t>Market Cap (M EUR)</t>
  </si>
  <si>
    <t>Cash Dividend (EUR)</t>
  </si>
  <si>
    <t>Income Statement for PSG</t>
  </si>
  <si>
    <t>Net Income (M/EUR)</t>
  </si>
  <si>
    <t>less: value of debt</t>
  </si>
  <si>
    <t>less: Value of minority interest</t>
  </si>
  <si>
    <t>Shares Outstanding</t>
  </si>
  <si>
    <t>Income Tax Rate</t>
  </si>
  <si>
    <t>0-2</t>
  </si>
  <si>
    <t>2-4</t>
  </si>
  <si>
    <t>4-6</t>
  </si>
  <si>
    <t>6-8</t>
  </si>
  <si>
    <t>8-10</t>
  </si>
  <si>
    <t>10-12</t>
  </si>
  <si>
    <t>12-14</t>
  </si>
  <si>
    <t>14-16</t>
  </si>
  <si>
    <t>16-18</t>
  </si>
  <si>
    <t>18-20</t>
  </si>
  <si>
    <t>20-22</t>
  </si>
  <si>
    <t>22-24</t>
  </si>
  <si>
    <t>24-26</t>
  </si>
  <si>
    <t>26-28</t>
  </si>
  <si>
    <t>28-30</t>
  </si>
  <si>
    <t>30-32</t>
  </si>
  <si>
    <t>32-34</t>
  </si>
  <si>
    <t>34-36</t>
  </si>
  <si>
    <t>36-38</t>
  </si>
  <si>
    <t>38-40</t>
  </si>
  <si>
    <t>40-42</t>
  </si>
  <si>
    <t>42-44</t>
  </si>
  <si>
    <t>44-46</t>
  </si>
  <si>
    <t>46-48</t>
  </si>
  <si>
    <t>48-50</t>
  </si>
  <si>
    <t>50-52</t>
  </si>
  <si>
    <t>52-54</t>
  </si>
  <si>
    <t>54-56</t>
  </si>
  <si>
    <t>56-58</t>
  </si>
  <si>
    <t>58-60</t>
  </si>
  <si>
    <t>.add: Cash &amp; Short-term Investments</t>
  </si>
  <si>
    <t>.less: value of debt</t>
  </si>
  <si>
    <t>.less: Value of minority interest</t>
  </si>
  <si>
    <t>.Shares Outstanding</t>
  </si>
  <si>
    <t>.WACC</t>
  </si>
  <si>
    <t>SG&amp;A</t>
  </si>
  <si>
    <t>D&amp;A</t>
  </si>
  <si>
    <t>EBT</t>
  </si>
  <si>
    <t>Tax expense</t>
  </si>
  <si>
    <t>2012A/E</t>
  </si>
  <si>
    <t>Common Size</t>
  </si>
  <si>
    <t>Licensing</t>
  </si>
  <si>
    <t>Assets</t>
  </si>
  <si>
    <t>Cash and Cash Equivalents</t>
  </si>
  <si>
    <t>Receivables</t>
  </si>
  <si>
    <t>Long-Term Investments</t>
  </si>
  <si>
    <t>Net PPE</t>
  </si>
  <si>
    <t>Other Non-Current Assets</t>
  </si>
  <si>
    <t>Liabilities and Equity</t>
  </si>
  <si>
    <t>Short-Term Liabilities</t>
  </si>
  <si>
    <t>Payables</t>
  </si>
  <si>
    <t>Long-Term Liabilities</t>
  </si>
  <si>
    <t>Stockholder's Equity</t>
  </si>
  <si>
    <t>Total Liabilties and Shareholder's Equity</t>
  </si>
  <si>
    <t>Accrued Expenses</t>
  </si>
  <si>
    <t>Pension Liabilities</t>
  </si>
  <si>
    <t>Statement of Cash Flows</t>
  </si>
  <si>
    <t>Cash From Operating Activities</t>
  </si>
  <si>
    <t>Depreciation and Amortization</t>
  </si>
  <si>
    <t>Other Cash from Operating Activities</t>
  </si>
  <si>
    <t>Total Cash From Operating Activities</t>
  </si>
  <si>
    <t>Cash From Investing Activities</t>
  </si>
  <si>
    <t>Net Capital Expenditure</t>
  </si>
  <si>
    <t>Total Cash From Investing</t>
  </si>
  <si>
    <t>Cash From Financing Activities</t>
  </si>
  <si>
    <t>Dividiends Paid</t>
  </si>
  <si>
    <t>Total Cash From Financing</t>
  </si>
  <si>
    <t>Beginning Cash</t>
  </si>
  <si>
    <t>Ending Cash</t>
  </si>
  <si>
    <t>Other Cash From Investing Activities</t>
  </si>
  <si>
    <t>Debt Issued</t>
  </si>
  <si>
    <t>Debt Repaid</t>
  </si>
  <si>
    <t>Other Cash From Financing Activities</t>
  </si>
  <si>
    <t>Long Term Debt Ratio (%)</t>
  </si>
  <si>
    <t>Debt to Equity Ratio (x)</t>
  </si>
  <si>
    <t>Solvency Ratios</t>
  </si>
  <si>
    <t>ROE (%)</t>
  </si>
  <si>
    <t>ROA (%)</t>
  </si>
  <si>
    <t>Net Profit Margin (%)</t>
  </si>
  <si>
    <t>EBITDA Margin (%)</t>
  </si>
  <si>
    <t>EBIT Margin (%)</t>
  </si>
  <si>
    <t>Gross Profit Margin (%)</t>
  </si>
  <si>
    <t>Profitability Ratios</t>
  </si>
  <si>
    <t>Payables Turnover (x)</t>
  </si>
  <si>
    <t>Accounts Receivable Turnover (x)</t>
  </si>
  <si>
    <t>Fixed Asset Turnover (x)</t>
  </si>
  <si>
    <t>Total Asset Turnover (x)</t>
  </si>
  <si>
    <t>Efficiency Ratios</t>
  </si>
  <si>
    <t>Cash Ratio (x)</t>
  </si>
  <si>
    <t>Quick Ratio (x)</t>
  </si>
  <si>
    <t>Current Ratio (x)</t>
  </si>
  <si>
    <t>Liquidity Ratios</t>
  </si>
  <si>
    <t>Invested Book Capital</t>
  </si>
  <si>
    <t>Invested Capital</t>
  </si>
  <si>
    <t>Less: Accounts Payable</t>
  </si>
  <si>
    <t>Less: Other Current Liabilities</t>
  </si>
  <si>
    <t xml:space="preserve">Brink's Co </t>
  </si>
  <si>
    <t xml:space="preserve">Premium </t>
  </si>
  <si>
    <t xml:space="preserve">This site uses cookies. By continuing to browse the site you are agreeing to our use of cookies. X </t>
  </si>
  <si>
    <t xml:space="preserve">DAX </t>
  </si>
  <si>
    <t xml:space="preserve">S&amp;P/ASX 200 </t>
  </si>
  <si>
    <t xml:space="preserve">Home </t>
  </si>
  <si>
    <t xml:space="preserve">Quick </t>
  </si>
  <si>
    <t xml:space="preserve">News </t>
  </si>
  <si>
    <t xml:space="preserve">Opinion </t>
  </si>
  <si>
    <t xml:space="preserve">Market Data </t>
  </si>
  <si>
    <t xml:space="preserve">Personal Finance </t>
  </si>
  <si>
    <t xml:space="preserve">Tech </t>
  </si>
  <si>
    <t xml:space="preserve">Politics </t>
  </si>
  <si>
    <t xml:space="preserve">Sustainability </t>
  </si>
  <si>
    <t xml:space="preserve">TV </t>
  </si>
  <si>
    <t xml:space="preserve">Video </t>
  </si>
  <si>
    <t xml:space="preserve">Radio </t>
  </si>
  <si>
    <t xml:space="preserve">Exchange: Continuous </t>
  </si>
  <si>
    <t xml:space="preserve">Sector: Consumer, Non-cyclical </t>
  </si>
  <si>
    <t xml:space="preserve">Industry: Commercial Services </t>
  </si>
  <si>
    <t xml:space="preserve">Sub-Industry: Security Services </t>
  </si>
  <si>
    <t xml:space="preserve">+ Add to Watchlist </t>
  </si>
  <si>
    <t xml:space="preserve">Spain’s Revoredo Is Billionaire With Cash in Armored Vans   Updated Jan 18, 2013 </t>
  </si>
  <si>
    <t xml:space="preserve">Spain’s Revoredo Is Billionaire With Cash in Armored Vans   Updated Jan 17, 2013 </t>
  </si>
  <si>
    <t xml:space="preserve">European Stocks Near Cheapest Ever as Invesco Buys Repsol   Updated Jun 29, 2012 </t>
  </si>
  <si>
    <t xml:space="preserve">Loomis Seeks Cash-Handling Global Top Spot Through Acquisitions   Updated Jun 01, 2012 </t>
  </si>
  <si>
    <t xml:space="preserve">Loomis Falls as SEB Sees Sales Drop on France: Stockholm Mover   Updated Jan 29, 2013 </t>
  </si>
  <si>
    <t xml:space="preserve">Securitas Gains as Credit Suisse Sees Growth: Stockholm Mover   Updated Jan 14, 2013 </t>
  </si>
  <si>
    <t xml:space="preserve">More Regions </t>
  </si>
  <si>
    <t xml:space="preserve">More Markets </t>
  </si>
  <si>
    <t xml:space="preserve">More Industries </t>
  </si>
  <si>
    <t xml:space="preserve">More Shows </t>
  </si>
  <si>
    <t xml:space="preserve">More Podcasts </t>
  </si>
  <si>
    <t xml:space="preserve">Symbol </t>
  </si>
  <si>
    <t xml:space="preserve">Value ($) </t>
  </si>
  <si>
    <t xml:space="preserve">Previous Close </t>
  </si>
  <si>
    <t xml:space="preserve">Open </t>
  </si>
  <si>
    <t xml:space="preserve">Day's High </t>
  </si>
  <si>
    <t xml:space="preserve">Day's Low </t>
  </si>
  <si>
    <t xml:space="preserve">Bid </t>
  </si>
  <si>
    <t xml:space="preserve">Ask </t>
  </si>
  <si>
    <t xml:space="preserve">Currency home </t>
  </si>
  <si>
    <t xml:space="preserve">  </t>
  </si>
  <si>
    <t>Retention Rate</t>
  </si>
  <si>
    <t>Growth Rate</t>
  </si>
  <si>
    <t>Income Statement (Commonsize)</t>
  </si>
  <si>
    <t>Income Statement (Millions)</t>
  </si>
  <si>
    <t>Liabilties and Shareholder's Equity</t>
  </si>
  <si>
    <t>Total Pension Liabilities (10-K)</t>
  </si>
  <si>
    <t xml:space="preserve">Pension Projections </t>
  </si>
  <si>
    <t>Facebook Profit Drops as Spending Rises on New Features</t>
  </si>
  <si>
    <t>275.90 - 278.70</t>
  </si>
  <si>
    <t>4.5400 - 4.6800</t>
  </si>
  <si>
    <t>Free Cash Flow Calculation</t>
  </si>
  <si>
    <t>Beta</t>
  </si>
  <si>
    <t>Capital Asset Pricing Model</t>
  </si>
  <si>
    <t>Input Assumptions</t>
  </si>
  <si>
    <t>Dividend Discound Model</t>
  </si>
  <si>
    <t>Economic Earnings (EVA)</t>
  </si>
  <si>
    <t>Economic Value Added Analysis</t>
  </si>
  <si>
    <t>3.88B</t>
  </si>
  <si>
    <t>kr 6.36 SEK</t>
  </si>
  <si>
    <t>kr 31.79 SEK</t>
  </si>
  <si>
    <t>kr 63.57 SEK</t>
  </si>
  <si>
    <t>kr 317.86 SEK</t>
  </si>
  <si>
    <t>kr 635.72 SEK</t>
  </si>
  <si>
    <t>kr 1,589.30 SEK</t>
  </si>
  <si>
    <t>kr 3,178.60 SEK</t>
  </si>
  <si>
    <t>kr 6,357.20 SEK</t>
  </si>
  <si>
    <t>kr 31,786.00 SEK</t>
  </si>
  <si>
    <t>kr 63,572.01 SEK</t>
  </si>
  <si>
    <t>kr 317,860.04 SEK</t>
  </si>
  <si>
    <t>kr 635,720.07 SEK</t>
  </si>
  <si>
    <t>kr 3,178,600.37 SEK</t>
  </si>
  <si>
    <t>kr 6,357,200.74 SEK</t>
  </si>
  <si>
    <t>4.6200 EUR 0.0600 1.28%</t>
  </si>
  <si>
    <t>As of 09:38:33 ET on 01/31/2013.</t>
  </si>
  <si>
    <t xml:space="preserve">PSG:SM 4.6200 </t>
  </si>
  <si>
    <t xml:space="preserve">Junk Bond Risk Climbs in Europe as January Issues Reach Record   Updated 2 hours ago </t>
  </si>
  <si>
    <t xml:space="preserve">ADT Jumps on Share Buyback Backed by Soros, Meister   Updated 17 hours ago </t>
  </si>
  <si>
    <t xml:space="preserve">U.S. Stock Options With Biggest Changes in Implied Volatility   Updated 22 hours ago </t>
  </si>
  <si>
    <t>BlackBerry 10’s Debut Fizzles as U.S. Buyers Left Waiting</t>
  </si>
  <si>
    <t>U.S. Stocks Little Changed Amid Earnings, Economic Data</t>
  </si>
  <si>
    <t>Jobless Claims in U.S. Rose 38,000 Last Week to 368,000</t>
  </si>
  <si>
    <t>Barclays, RBS May Pay Billions Over Mis-Sold Derivatives</t>
  </si>
  <si>
    <t>Cost of Capital</t>
  </si>
  <si>
    <t>Equity</t>
  </si>
  <si>
    <t>Debt</t>
  </si>
  <si>
    <t>Preferred</t>
  </si>
  <si>
    <t>Weight</t>
  </si>
  <si>
    <t>Cost</t>
  </si>
  <si>
    <t>Weighted Cost</t>
  </si>
  <si>
    <t>Capital Structure</t>
  </si>
  <si>
    <t>Millions USD</t>
  </si>
  <si>
    <t>Short Term Debt</t>
  </si>
  <si>
    <t>Long Term Debt</t>
  </si>
  <si>
    <t xml:space="preserve">Preferred Equity </t>
  </si>
  <si>
    <t>% Weight</t>
  </si>
  <si>
    <t>Total Capital</t>
  </si>
  <si>
    <t>High-value services</t>
  </si>
  <si>
    <t>Global Services</t>
  </si>
  <si>
    <t>Cash-In-Transit Services</t>
  </si>
  <si>
    <t>Money Processing</t>
  </si>
  <si>
    <t>Vaulting</t>
  </si>
  <si>
    <t>CompuSafe Service</t>
  </si>
  <si>
    <t>ATM Replenishment</t>
  </si>
  <si>
    <t>Payment Services</t>
  </si>
  <si>
    <t xml:space="preserve">Cash Management </t>
  </si>
  <si>
    <t xml:space="preserve">Armored Transportation </t>
  </si>
  <si>
    <t>Supports Cash logistics</t>
  </si>
  <si>
    <t xml:space="preserve">Airport Guarding </t>
  </si>
  <si>
    <t>Embassie Guarding</t>
  </si>
  <si>
    <t xml:space="preserve">Operational </t>
  </si>
  <si>
    <t xml:space="preserve">Industry </t>
  </si>
  <si>
    <t xml:space="preserve">Financial </t>
  </si>
  <si>
    <t>Regulatory</t>
  </si>
  <si>
    <t>Stolen Consumer Valuables</t>
  </si>
  <si>
    <t>Failure of IT Systems</t>
  </si>
  <si>
    <t>Reputation Risk</t>
  </si>
  <si>
    <t>Segment Failure Risk</t>
  </si>
  <si>
    <t>New Entrant Risk</t>
  </si>
  <si>
    <t xml:space="preserve">Currency Exchange Risk </t>
  </si>
  <si>
    <t>Unfunded liability Risk</t>
  </si>
  <si>
    <t>Industry Regulation Change</t>
  </si>
  <si>
    <t>Tax Regulation Change</t>
  </si>
  <si>
    <t xml:space="preserve">Previous Operations Litgations </t>
  </si>
  <si>
    <t>2013E P/E Valuation</t>
  </si>
  <si>
    <t>x</t>
  </si>
  <si>
    <t>y</t>
  </si>
  <si>
    <t>Adjustments</t>
  </si>
  <si>
    <t>1. Stolen Consumer Valuables</t>
  </si>
  <si>
    <t>2. Failure of IT Systems</t>
  </si>
  <si>
    <t>3. Reputation Risk</t>
  </si>
  <si>
    <t>4. Segment Failure Risk</t>
  </si>
  <si>
    <t>5. New Entrant Risk</t>
  </si>
  <si>
    <t xml:space="preserve">6. Currency Exchange Risk </t>
  </si>
  <si>
    <t>7. Unfunded liability Risk</t>
  </si>
  <si>
    <t>8. Industry Regulation Change</t>
  </si>
  <si>
    <t>9. Tax Regulation Change</t>
  </si>
  <si>
    <t xml:space="preserve">10. Previous Operations Litgations </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</si>
</sst>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7" formatCode="&quot;$&quot;#,##0.00_);\(&quot;$&quot;#,##0.00\)"/>
    <numFmt numFmtId="8" formatCode="&quot;$&quot;#,##0.00_);[Red]\(&quot;$&quot;#,##0.00\)"/>
    <numFmt numFmtId="44" formatCode="_(&quot;$&quot;* #,##0.00_);_(&quot;$&quot;* \(#,##0.00\);_(&quot;$&quot;* &quot;-&quot;??_);_(@_)"/>
    <numFmt numFmtId="43" formatCode="_(* #,##0.00_);_(* \(#,##0.00\);_(* &quot;-&quot;??_);_(@_)"/>
    <numFmt numFmtId="164" formatCode="_(* #,##0.0_);_(* \(#,##0.0\)_)\ ;_(* 0_)"/>
    <numFmt numFmtId="165" formatCode="_(#,##0.0%_);_(\(#,##0.0%\)_);_(#,##0.0%_)"/>
    <numFmt numFmtId="166" formatCode="_(* #,##0.0#_);_(* \(#,##0.0#\)_)\ ;_(* 0_)"/>
    <numFmt numFmtId="167" formatCode="_(&quot;$&quot;#,##0.0#_);_(\(&quot;$&quot;#,##0.0#\)_);_(&quot;$&quot;&quot; - &quot;_)"/>
    <numFmt numFmtId="168" formatCode="mmm\-dd\-yyyy"/>
    <numFmt numFmtId="169" formatCode="_(* #,##0.0_);_(* \(#,##0.0\);_(* &quot;-&quot;?_);_(@_)"/>
    <numFmt numFmtId="170" formatCode="_(* #,##0.00_);_(* \(#,##0.00\)_)\ ;_(* 0.0_)"/>
    <numFmt numFmtId="171" formatCode="0.0%"/>
    <numFmt numFmtId="172" formatCode="0.0"/>
    <numFmt numFmtId="173" formatCode="0.0\x"/>
    <numFmt numFmtId="174" formatCode="0.00\x"/>
    <numFmt numFmtId="175" formatCode="&quot;$&quot;#,##0.00"/>
    <numFmt numFmtId="176" formatCode="_(* #,##0.0##_);_(* \(#,##0.0##\)_)\ ;_(* 0_)"/>
    <numFmt numFmtId="177" formatCode="_(* #,##0_);_(* \(#,##0\)_)\ ;_(* 0_)"/>
    <numFmt numFmtId="178" formatCode="#,##0.0"/>
    <numFmt numFmtId="179" formatCode="0.000"/>
    <numFmt numFmtId="180" formatCode="_(&quot;$&quot;#,##0.0##_);_(\(&quot;$&quot;#,##0.0##\)_);_(&quot;$&quot;&quot; - &quot;_)"/>
    <numFmt numFmtId="181" formatCode="_(&quot;$&quot;#,##0.0####_);_(\(&quot;$&quot;#,##0.0####\)_);_(&quot;$&quot;&quot; - &quot;_)"/>
    <numFmt numFmtId="182" formatCode="0.000\x"/>
    <numFmt numFmtId="183" formatCode="_(* #,##0.000_);_(* \(#,##0.000\);_(* &quot;-&quot;_);_(@_)"/>
    <numFmt numFmtId="203" formatCode="&quot;$&quot;#,##0.000"/>
  </numFmts>
  <fonts count="97">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0"/>
      <name val="Arial"/>
      <family val="2"/>
    </font>
    <font>
      <sz val="8"/>
      <name val="Arial"/>
      <family val="2"/>
    </font>
    <font>
      <b/>
      <sz val="13"/>
      <color indexed="8"/>
      <name val="Verdana"/>
      <family val="2"/>
    </font>
    <font>
      <b/>
      <sz val="12"/>
      <color indexed="8"/>
      <name val="Verdana"/>
      <family val="2"/>
    </font>
    <font>
      <b/>
      <sz val="10"/>
      <color indexed="9"/>
      <name val="Arial"/>
      <family val="2"/>
    </font>
    <font>
      <b/>
      <u val="singleAccounting"/>
      <sz val="8"/>
      <color indexed="8"/>
      <name val="Verdana"/>
      <family val="2"/>
    </font>
    <font>
      <b/>
      <sz val="8"/>
      <color indexed="9"/>
      <name val="Verdana"/>
      <family val="2"/>
    </font>
    <font>
      <b/>
      <u val="singleAccounting"/>
      <sz val="8"/>
      <color indexed="8"/>
      <name val="Arial"/>
      <family val="2"/>
    </font>
    <font>
      <sz val="8"/>
      <color indexed="8"/>
      <name val="Arial"/>
      <family val="2"/>
    </font>
    <font>
      <vertAlign val="superscript"/>
      <sz val="8"/>
      <color indexed="8"/>
      <name val="Arial"/>
      <family val="2"/>
    </font>
    <font>
      <vertAlign val="subscript"/>
      <sz val="8"/>
      <color indexed="8"/>
      <name val="Arial"/>
      <family val="2"/>
    </font>
    <font>
      <b/>
      <sz val="8"/>
      <color indexed="8"/>
      <name val="Arial"/>
      <family val="2"/>
    </font>
    <font>
      <i/>
      <sz val="8"/>
      <color indexed="8"/>
      <name val="Arial"/>
      <family val="2"/>
    </font>
    <font>
      <sz val="1"/>
      <color indexed="9"/>
      <name val="Symbol"/>
      <family val="1"/>
      <charset val="2"/>
    </font>
    <font>
      <sz val="10"/>
      <color indexed="8"/>
      <name val="Arial"/>
      <family val="2"/>
    </font>
    <font>
      <b/>
      <sz val="8"/>
      <color indexed="8"/>
      <name val="Verdana"/>
      <family val="2"/>
    </font>
    <font>
      <i/>
      <sz val="8"/>
      <name val="Arial"/>
      <family val="2"/>
    </font>
    <font>
      <b/>
      <sz val="8"/>
      <name val="Arial"/>
      <family val="2"/>
    </font>
    <font>
      <b/>
      <u val="double"/>
      <sz val="8"/>
      <color indexed="8"/>
      <name val="Arial"/>
      <family val="2"/>
    </font>
    <font>
      <sz val="10"/>
      <name val="Times New Roman"/>
      <family val="1"/>
    </font>
    <font>
      <b/>
      <sz val="11"/>
      <color indexed="9"/>
      <name val="Arial"/>
      <family val="2"/>
    </font>
    <font>
      <b/>
      <sz val="13"/>
      <color theme="0"/>
      <name val="Verdana"/>
      <family val="2"/>
    </font>
    <font>
      <b/>
      <sz val="10"/>
      <color theme="0"/>
      <name val="Arial"/>
      <family val="2"/>
    </font>
    <font>
      <sz val="8"/>
      <color theme="4"/>
      <name val="Arial"/>
      <family val="2"/>
    </font>
    <font>
      <sz val="11"/>
      <color theme="1"/>
      <name val="Arial"/>
      <family val="2"/>
    </font>
    <font>
      <sz val="8"/>
      <color theme="1"/>
      <name val="Arial"/>
      <family val="2"/>
    </font>
    <font>
      <sz val="8"/>
      <color theme="1"/>
      <name val="Calibri"/>
      <family val="2"/>
      <scheme val="minor"/>
    </font>
    <font>
      <b/>
      <sz val="8"/>
      <color theme="1"/>
      <name val="Arial"/>
      <family val="2"/>
    </font>
    <font>
      <b/>
      <sz val="12"/>
      <color indexed="9"/>
      <name val="Arial"/>
      <family val="2"/>
    </font>
    <font>
      <b/>
      <u/>
      <sz val="12"/>
      <color theme="1"/>
      <name val="Arial"/>
      <family val="2"/>
    </font>
    <font>
      <b/>
      <u/>
      <sz val="11"/>
      <color indexed="8"/>
      <name val="Arial"/>
      <family val="2"/>
    </font>
    <font>
      <b/>
      <u/>
      <sz val="12"/>
      <color indexed="8"/>
      <name val="Arial"/>
      <family val="2"/>
    </font>
    <font>
      <i/>
      <sz val="10"/>
      <color theme="0"/>
      <name val="Arial"/>
      <family val="2"/>
    </font>
    <font>
      <i/>
      <sz val="11"/>
      <color theme="1"/>
      <name val="Calibri"/>
      <family val="2"/>
      <scheme val="minor"/>
    </font>
    <font>
      <b/>
      <sz val="9"/>
      <name val="Arial"/>
      <family val="2"/>
    </font>
    <font>
      <i/>
      <sz val="8"/>
      <color theme="1"/>
      <name val="Arial"/>
      <family val="2"/>
    </font>
    <font>
      <sz val="8"/>
      <color rgb="FFFF0000"/>
      <name val="Arial"/>
      <family val="2"/>
    </font>
    <font>
      <b/>
      <u/>
      <sz val="9"/>
      <color theme="1"/>
      <name val="Arial"/>
      <family val="2"/>
    </font>
    <font>
      <b/>
      <u/>
      <sz val="9"/>
      <name val="Arial"/>
      <family val="2"/>
    </font>
    <font>
      <b/>
      <sz val="9"/>
      <color theme="1"/>
      <name val="Arial"/>
      <family val="2"/>
    </font>
    <font>
      <b/>
      <u/>
      <sz val="10"/>
      <color theme="1"/>
      <name val="Arial"/>
      <family val="2"/>
    </font>
    <font>
      <sz val="8"/>
      <color rgb="FF0000FF"/>
      <name val="Arial"/>
      <family val="2"/>
    </font>
    <font>
      <b/>
      <sz val="8"/>
      <color rgb="FF0000FF"/>
      <name val="Arial"/>
      <family val="2"/>
    </font>
    <font>
      <i/>
      <sz val="8"/>
      <color rgb="FF0000FF"/>
      <name val="Arial"/>
      <family val="2"/>
    </font>
    <font>
      <b/>
      <i/>
      <sz val="8"/>
      <name val="Arial"/>
      <family val="2"/>
    </font>
    <font>
      <b/>
      <i/>
      <sz val="8"/>
      <color indexed="8"/>
      <name val="Arial"/>
      <family val="2"/>
    </font>
    <font>
      <i/>
      <sz val="8"/>
      <color theme="0"/>
      <name val="Arial"/>
      <family val="2"/>
    </font>
    <font>
      <sz val="8"/>
      <color theme="0"/>
      <name val="Arial"/>
      <family val="2"/>
    </font>
    <font>
      <b/>
      <sz val="8"/>
      <color theme="0"/>
      <name val="Arial"/>
      <family val="2"/>
    </font>
    <font>
      <b/>
      <u/>
      <sz val="8"/>
      <color indexed="8"/>
      <name val="Arial"/>
      <family val="2"/>
    </font>
    <font>
      <sz val="9"/>
      <color theme="1"/>
      <name val="Arial"/>
      <family val="2"/>
    </font>
    <font>
      <b/>
      <i/>
      <sz val="11"/>
      <color theme="1"/>
      <name val="Calibri"/>
      <family val="2"/>
      <scheme val="minor"/>
    </font>
    <font>
      <b/>
      <i/>
      <sz val="9"/>
      <color theme="1"/>
      <name val="Arial"/>
      <family val="2"/>
    </font>
    <font>
      <i/>
      <sz val="9"/>
      <color theme="1"/>
      <name val="Arial"/>
      <family val="2"/>
    </font>
    <font>
      <sz val="9"/>
      <color indexed="8"/>
      <name val="Arial"/>
      <family val="2"/>
    </font>
    <font>
      <u/>
      <sz val="8"/>
      <color theme="1"/>
      <name val="Arial"/>
      <family val="2"/>
    </font>
    <font>
      <b/>
      <sz val="16"/>
      <color indexed="8"/>
      <name val="Arial"/>
      <family val="2"/>
    </font>
    <font>
      <b/>
      <u/>
      <sz val="8"/>
      <color theme="0"/>
      <name val="Arial"/>
      <family val="2"/>
    </font>
    <font>
      <b/>
      <sz val="9"/>
      <color indexed="9"/>
      <name val="Arial"/>
      <family val="2"/>
    </font>
    <font>
      <b/>
      <sz val="18"/>
      <color rgb="FFFFFFFF"/>
      <name val="Times Roman"/>
    </font>
    <font>
      <sz val="10"/>
      <color rgb="FFFFFFFF"/>
      <name val="Arial"/>
      <family val="2"/>
    </font>
    <font>
      <u/>
      <sz val="11"/>
      <color theme="10"/>
      <name val="Calibri"/>
      <family val="2"/>
    </font>
    <font>
      <i/>
      <sz val="10"/>
      <name val="Arial"/>
      <family val="2"/>
    </font>
    <font>
      <u/>
      <sz val="11"/>
      <color theme="10"/>
      <name val="Calibri"/>
      <family val="2"/>
      <scheme val="minor"/>
    </font>
    <font>
      <b/>
      <sz val="11"/>
      <color rgb="FFFFFFFF"/>
      <name val="Calibri"/>
      <family val="2"/>
      <scheme val="minor"/>
    </font>
    <font>
      <sz val="11"/>
      <name val="Calibri"/>
      <family val="2"/>
      <scheme val="minor"/>
    </font>
    <font>
      <sz val="11"/>
      <color rgb="FF0000FF"/>
      <name val="Calibri"/>
      <family val="2"/>
      <scheme val="minor"/>
    </font>
    <font>
      <sz val="9"/>
      <color indexed="81"/>
      <name val="Tahoma"/>
      <family val="2"/>
    </font>
    <font>
      <b/>
      <sz val="9"/>
      <color indexed="81"/>
      <name val="Tahoma"/>
      <family val="2"/>
    </font>
    <font>
      <b/>
      <sz val="11"/>
      <color theme="0"/>
      <name val="Calibri"/>
      <family val="2"/>
      <scheme val="minor"/>
    </font>
    <font>
      <sz val="10"/>
      <color theme="1"/>
      <name val="Calibri"/>
      <family val="2"/>
      <scheme val="minor"/>
    </font>
    <font>
      <b/>
      <sz val="10"/>
      <color theme="1"/>
      <name val="Calibri"/>
      <family val="2"/>
      <scheme val="minor"/>
    </font>
    <font>
      <b/>
      <sz val="10"/>
      <color indexed="9"/>
      <name val="Verdana"/>
      <family val="2"/>
    </font>
    <font>
      <b/>
      <sz val="16"/>
      <color theme="0"/>
      <name val="Arial"/>
      <family val="2"/>
    </font>
    <font>
      <b/>
      <sz val="12"/>
      <color theme="0"/>
      <name val="Arial"/>
      <family val="2"/>
    </font>
    <font>
      <b/>
      <sz val="11"/>
      <color theme="0"/>
      <name val="Arial"/>
      <family val="2"/>
    </font>
    <font>
      <b/>
      <sz val="8"/>
      <color theme="0"/>
      <name val="Verdana"/>
      <family val="2"/>
    </font>
    <font>
      <b/>
      <sz val="9"/>
      <color theme="0"/>
      <name val="Arial"/>
      <family val="2"/>
    </font>
    <font>
      <b/>
      <sz val="10"/>
      <color theme="0"/>
      <name val="Calibri"/>
      <family val="2"/>
      <scheme val="minor"/>
    </font>
    <font>
      <sz val="8"/>
      <color indexed="81"/>
      <name val="Tahoma"/>
      <family val="2"/>
    </font>
    <font>
      <b/>
      <sz val="8"/>
      <color indexed="81"/>
      <name val="Tahoma"/>
      <family val="2"/>
    </font>
    <font>
      <b/>
      <sz val="12"/>
      <color rgb="FF111111"/>
      <name val="Arial"/>
      <family val="2"/>
    </font>
    <font>
      <sz val="12"/>
      <color rgb="FF111111"/>
      <name val="Arial"/>
      <family val="2"/>
    </font>
    <font>
      <sz val="11"/>
      <color rgb="FFFF0000"/>
      <name val="Calibri"/>
      <family val="2"/>
      <scheme val="minor"/>
    </font>
    <font>
      <b/>
      <sz val="11"/>
      <name val="Calibri"/>
      <family val="2"/>
      <scheme val="minor"/>
    </font>
    <font>
      <b/>
      <u/>
      <sz val="11"/>
      <color theme="1"/>
      <name val="Calibri"/>
      <family val="2"/>
      <scheme val="minor"/>
    </font>
    <font>
      <b/>
      <sz val="11"/>
      <color rgb="FF111111"/>
      <name val="Calibri"/>
      <family val="2"/>
      <scheme val="minor"/>
    </font>
    <font>
      <sz val="12"/>
      <color theme="1"/>
      <name val="Calibri"/>
      <family val="2"/>
      <scheme val="minor"/>
    </font>
    <font>
      <b/>
      <sz val="12"/>
      <color theme="0"/>
      <name val="Calibri"/>
      <family val="2"/>
      <scheme val="minor"/>
    </font>
    <font>
      <b/>
      <u/>
      <sz val="10"/>
      <color theme="0"/>
      <name val="Arial"/>
      <family val="2"/>
    </font>
    <font>
      <b/>
      <i/>
      <sz val="11"/>
      <color theme="0"/>
      <name val="Calibri"/>
      <family val="2"/>
      <scheme val="minor"/>
    </font>
    <font>
      <b/>
      <sz val="18"/>
      <color theme="0"/>
      <name val="Times Roman"/>
    </font>
    <font>
      <b/>
      <u/>
      <sz val="11"/>
      <color theme="0"/>
      <name val="Calibri"/>
      <family val="2"/>
      <scheme val="minor"/>
    </font>
  </fonts>
  <fills count="24">
    <fill>
      <patternFill patternType="none"/>
    </fill>
    <fill>
      <patternFill patternType="gray125"/>
    </fill>
    <fill>
      <patternFill patternType="solid">
        <fgColor indexed="60"/>
        <bgColor indexed="64"/>
      </patternFill>
    </fill>
    <fill>
      <patternFill patternType="solid">
        <fgColor indexed="62"/>
        <bgColor indexed="64"/>
      </patternFill>
    </fill>
    <fill>
      <patternFill patternType="solid">
        <fgColor indexed="63"/>
        <bgColor indexed="64"/>
      </patternFill>
    </fill>
    <fill>
      <patternFill patternType="solid">
        <fgColor indexed="56"/>
        <bgColor indexed="64"/>
      </patternFill>
    </fill>
    <fill>
      <patternFill patternType="solid">
        <fgColor theme="4" tint="0.79995117038483843"/>
        <bgColor indexed="64"/>
      </patternFill>
    </fill>
    <fill>
      <patternFill patternType="solid">
        <fgColor theme="0"/>
        <bgColor indexed="64"/>
      </patternFill>
    </fill>
    <fill>
      <patternFill patternType="solid">
        <fgColor theme="3" tint="-0.24994659260841701"/>
        <bgColor indexed="64"/>
      </patternFill>
    </fill>
    <fill>
      <patternFill patternType="solid">
        <fgColor theme="3" tint="0.79995117038483843"/>
        <bgColor indexed="64"/>
      </patternFill>
    </fill>
    <fill>
      <patternFill patternType="solid">
        <fgColor theme="3"/>
        <bgColor indexed="64"/>
      </patternFill>
    </fill>
    <fill>
      <patternFill patternType="solid">
        <fgColor rgb="FFFFFFFF"/>
        <bgColor indexed="64"/>
      </patternFill>
    </fill>
    <fill>
      <patternFill patternType="solid">
        <fgColor rgb="FFC5D9F1"/>
        <bgColor indexed="64"/>
      </patternFill>
    </fill>
    <fill>
      <patternFill patternType="solid">
        <fgColor theme="4" tint="0.59996337778862885"/>
        <bgColor indexed="64"/>
      </patternFill>
    </fill>
    <fill>
      <patternFill patternType="solid">
        <fgColor rgb="FFF4F4F4"/>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6" tint="-0.249977111117893"/>
        <bgColor indexed="64"/>
      </patternFill>
    </fill>
    <fill>
      <patternFill patternType="solid">
        <fgColor theme="9" tint="-0.249977111117893"/>
        <bgColor indexed="64"/>
      </patternFill>
    </fill>
    <fill>
      <patternFill patternType="solid">
        <fgColor theme="5" tint="-0.249977111117893"/>
        <bgColor indexed="64"/>
      </patternFill>
    </fill>
    <fill>
      <patternFill patternType="solid">
        <fgColor theme="5"/>
        <bgColor indexed="64"/>
      </patternFill>
    </fill>
    <fill>
      <patternFill patternType="solid">
        <fgColor theme="3" tint="0.39997558519241921"/>
        <bgColor indexed="64"/>
      </patternFill>
    </fill>
    <fill>
      <patternFill patternType="solid">
        <fgColor theme="9"/>
        <bgColor indexed="64"/>
      </patternFill>
    </fill>
    <fill>
      <patternFill patternType="solid">
        <fgColor rgb="FFC0504D"/>
        <bgColor indexed="64"/>
      </patternFill>
    </fill>
  </fills>
  <borders count="41">
    <border>
      <left/>
      <right/>
      <top/>
      <bottom/>
      <diagonal/>
    </border>
    <border>
      <left/>
      <right/>
      <top style="thin">
        <color indexed="8"/>
      </top>
      <bottom/>
      <diagonal/>
    </border>
    <border>
      <left/>
      <right/>
      <top style="thin">
        <color indexed="64"/>
      </top>
      <bottom/>
      <diagonal/>
    </border>
    <border>
      <left/>
      <right/>
      <top style="thin">
        <color indexed="8"/>
      </top>
      <bottom style="thin">
        <color indexed="64"/>
      </bottom>
      <diagonal/>
    </border>
    <border>
      <left/>
      <right/>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thin">
        <color indexed="64"/>
      </top>
      <bottom style="double">
        <color indexed="64"/>
      </bottom>
      <diagonal/>
    </border>
    <border>
      <left/>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style="thin">
        <color rgb="FFFFFFFF"/>
      </left>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right/>
      <top style="thin">
        <color rgb="FFFFFFFF"/>
      </top>
      <bottom style="thin">
        <color rgb="FFFFFFFF"/>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right style="medium">
        <color rgb="FF000000"/>
      </right>
      <top style="medium">
        <color indexed="64"/>
      </top>
      <bottom/>
      <diagonal/>
    </border>
    <border>
      <left style="medium">
        <color indexed="64"/>
      </left>
      <right/>
      <top/>
      <bottom style="medium">
        <color indexed="64"/>
      </bottom>
      <diagonal/>
    </border>
    <border>
      <left/>
      <right style="medium">
        <color indexed="64"/>
      </right>
      <top/>
      <bottom/>
      <diagonal/>
    </border>
    <border>
      <left/>
      <right style="medium">
        <color rgb="FF000000"/>
      </right>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diagonal/>
    </border>
    <border>
      <left style="medium">
        <color rgb="FFD7D7D7"/>
      </left>
      <right style="medium">
        <color rgb="FFFFFFFF"/>
      </right>
      <top style="medium">
        <color rgb="FFD7D7D7"/>
      </top>
      <bottom/>
      <diagonal/>
    </border>
    <border>
      <left style="medium">
        <color rgb="FFEAEAEA"/>
      </left>
      <right style="medium">
        <color rgb="FFD7D7D7"/>
      </right>
      <top style="medium">
        <color rgb="FFD7D7D7"/>
      </top>
      <bottom/>
      <diagonal/>
    </border>
    <border>
      <left style="medium">
        <color rgb="FFD7D7D7"/>
      </left>
      <right style="medium">
        <color rgb="FFFFFFFF"/>
      </right>
      <top/>
      <bottom/>
      <diagonal/>
    </border>
    <border>
      <left style="medium">
        <color rgb="FFEAEAEA"/>
      </left>
      <right style="medium">
        <color rgb="FFD7D7D7"/>
      </right>
      <top/>
      <bottom/>
      <diagonal/>
    </border>
    <border>
      <left style="medium">
        <color rgb="FFD7D7D7"/>
      </left>
      <right style="medium">
        <color rgb="FFFFFFFF"/>
      </right>
      <top/>
      <bottom style="medium">
        <color rgb="FFD7D7D7"/>
      </bottom>
      <diagonal/>
    </border>
    <border>
      <left style="medium">
        <color rgb="FFEAEAEA"/>
      </left>
      <right style="medium">
        <color rgb="FFD7D7D7"/>
      </right>
      <top/>
      <bottom style="medium">
        <color rgb="FFD7D7D7"/>
      </bottom>
      <diagonal/>
    </border>
    <border>
      <left/>
      <right style="thin">
        <color indexed="64"/>
      </right>
      <top style="thin">
        <color indexed="8"/>
      </top>
      <bottom/>
      <diagonal/>
    </border>
    <border>
      <left/>
      <right style="thin">
        <color indexed="64"/>
      </right>
      <top style="thin">
        <color indexed="8"/>
      </top>
      <bottom style="thin">
        <color indexed="64"/>
      </bottom>
      <diagonal/>
    </border>
  </borders>
  <cellStyleXfs count="25">
    <xf numFmtId="0" fontId="0" fillId="0" borderId="0"/>
    <xf numFmtId="9" fontId="1" fillId="0" borderId="0" applyFont="0" applyFill="0" applyBorder="0" applyAlignment="0" applyProtection="0"/>
    <xf numFmtId="0" fontId="4" fillId="0" borderId="0"/>
    <xf numFmtId="0" fontId="18" fillId="0" borderId="0" applyAlignment="0"/>
    <xf numFmtId="0" fontId="19" fillId="0" borderId="0" applyAlignment="0"/>
    <xf numFmtId="0" fontId="11" fillId="2" borderId="0" applyAlignment="0"/>
    <xf numFmtId="44" fontId="4" fillId="0" borderId="0" applyFont="0" applyFill="0" applyBorder="0" applyAlignment="0" applyProtection="0"/>
    <xf numFmtId="0" fontId="17" fillId="0" borderId="0" applyAlignment="0"/>
    <xf numFmtId="0" fontId="9" fillId="3" borderId="0" applyAlignment="0"/>
    <xf numFmtId="0" fontId="8" fillId="4" borderId="0" applyAlignment="0"/>
    <xf numFmtId="0" fontId="7" fillId="0" borderId="0" applyAlignment="0"/>
    <xf numFmtId="0" fontId="23" fillId="0" borderId="0"/>
    <xf numFmtId="9" fontId="4" fillId="0" borderId="0" applyFont="0" applyFill="0" applyBorder="0" applyAlignment="0" applyProtection="0"/>
    <xf numFmtId="0" fontId="10" fillId="5" borderId="0" applyAlignment="0"/>
    <xf numFmtId="0" fontId="14" fillId="0" borderId="0" applyAlignment="0"/>
    <xf numFmtId="0" fontId="13" fillId="0" borderId="0" applyAlignment="0"/>
    <xf numFmtId="0" fontId="15" fillId="0" borderId="0" applyAlignment="0"/>
    <xf numFmtId="0" fontId="16" fillId="0" borderId="0" applyAlignment="0"/>
    <xf numFmtId="0" fontId="12" fillId="0" borderId="0" applyAlignment="0"/>
    <xf numFmtId="0" fontId="6" fillId="0" borderId="0" applyAlignment="0"/>
    <xf numFmtId="0" fontId="15" fillId="0" borderId="0" applyAlignment="0">
      <alignment wrapText="1"/>
    </xf>
    <xf numFmtId="44" fontId="1" fillId="0" borderId="0" applyFont="0" applyFill="0" applyBorder="0" applyAlignment="0" applyProtection="0"/>
    <xf numFmtId="0" fontId="65" fillId="0" borderId="0" applyNumberFormat="0" applyFill="0" applyBorder="0" applyAlignment="0" applyProtection="0">
      <alignment vertical="top"/>
      <protection locked="0"/>
    </xf>
    <xf numFmtId="43" fontId="1" fillId="0" borderId="0" applyFont="0" applyFill="0" applyBorder="0" applyAlignment="0" applyProtection="0"/>
    <xf numFmtId="0" fontId="91" fillId="0" borderId="0"/>
  </cellStyleXfs>
  <cellXfs count="1095">
    <xf numFmtId="0" fontId="0" fillId="0" borderId="0" xfId="0"/>
    <xf numFmtId="0" fontId="5" fillId="0" borderId="0" xfId="2" applyFont="1"/>
    <xf numFmtId="0" fontId="15" fillId="0" borderId="0" xfId="2" applyFont="1" applyAlignment="1">
      <alignment horizontal="left" vertical="top"/>
    </xf>
    <xf numFmtId="0" fontId="12" fillId="0" borderId="0" xfId="2" applyFont="1" applyAlignment="1">
      <alignment horizontal="left" vertical="top"/>
    </xf>
    <xf numFmtId="0" fontId="17" fillId="0" borderId="0" xfId="7" applyFont="1" applyAlignment="1"/>
    <xf numFmtId="0" fontId="5" fillId="0" borderId="0" xfId="2" applyFont="1" applyBorder="1"/>
    <xf numFmtId="0" fontId="10" fillId="0" borderId="0" xfId="2" applyFont="1" applyFill="1" applyBorder="1" applyAlignment="1"/>
    <xf numFmtId="0" fontId="12" fillId="0" borderId="0" xfId="2" applyFont="1" applyAlignment="1">
      <alignment horizontal="left" vertical="top" indent="1"/>
    </xf>
    <xf numFmtId="0" fontId="16" fillId="0" borderId="0" xfId="2" applyFont="1" applyAlignment="1">
      <alignment horizontal="left" vertical="top" indent="1"/>
    </xf>
    <xf numFmtId="0" fontId="12" fillId="0" borderId="0" xfId="2" applyFont="1" applyBorder="1" applyAlignment="1">
      <alignment horizontal="left" vertical="top" indent="1"/>
    </xf>
    <xf numFmtId="0" fontId="12" fillId="0" borderId="4" xfId="2" applyFont="1" applyBorder="1" applyAlignment="1">
      <alignment horizontal="left" vertical="top" indent="1"/>
    </xf>
    <xf numFmtId="0" fontId="5" fillId="7" borderId="0" xfId="2" applyFont="1" applyFill="1"/>
    <xf numFmtId="0" fontId="15" fillId="7" borderId="0" xfId="2" applyFont="1" applyFill="1" applyBorder="1" applyAlignment="1">
      <alignment horizontal="center" wrapText="1"/>
    </xf>
    <xf numFmtId="0" fontId="5" fillId="8" borderId="0" xfId="2" applyFont="1" applyFill="1"/>
    <xf numFmtId="0" fontId="10" fillId="8" borderId="0" xfId="2" applyFont="1" applyFill="1" applyAlignment="1">
      <alignment horizontal="centerContinuous"/>
    </xf>
    <xf numFmtId="0" fontId="5" fillId="7" borderId="0" xfId="2" applyFont="1" applyFill="1" applyBorder="1"/>
    <xf numFmtId="0" fontId="10" fillId="7" borderId="0" xfId="2" applyFont="1" applyFill="1" applyAlignment="1">
      <alignment horizontal="centerContinuous"/>
    </xf>
    <xf numFmtId="0" fontId="12" fillId="0" borderId="0" xfId="2" applyFont="1" applyBorder="1" applyAlignment="1">
      <alignment horizontal="left" vertical="top"/>
    </xf>
    <xf numFmtId="0" fontId="16" fillId="0" borderId="0" xfId="2" applyFont="1" applyBorder="1" applyAlignment="1">
      <alignment horizontal="left" vertical="top" indent="1"/>
    </xf>
    <xf numFmtId="0" fontId="16" fillId="0" borderId="0" xfId="2" applyFont="1" applyAlignment="1">
      <alignment horizontal="left" vertical="top" indent="2"/>
    </xf>
    <xf numFmtId="0" fontId="5" fillId="0" borderId="7" xfId="2" applyFont="1" applyBorder="1" applyAlignment="1">
      <alignment vertical="top" wrapText="1"/>
    </xf>
    <xf numFmtId="0" fontId="0" fillId="0" borderId="7" xfId="0" applyBorder="1"/>
    <xf numFmtId="0" fontId="0" fillId="8" borderId="0" xfId="0" applyFill="1"/>
    <xf numFmtId="0" fontId="28" fillId="0" borderId="0" xfId="0" applyFont="1"/>
    <xf numFmtId="0" fontId="29" fillId="0" borderId="0" xfId="0" applyFont="1"/>
    <xf numFmtId="0" fontId="29" fillId="0" borderId="0" xfId="0" applyFont="1" applyAlignment="1">
      <alignment horizontal="left" indent="1"/>
    </xf>
    <xf numFmtId="0" fontId="31" fillId="0" borderId="0" xfId="0" applyFont="1"/>
    <xf numFmtId="0" fontId="0" fillId="0" borderId="4" xfId="0" applyBorder="1"/>
    <xf numFmtId="0" fontId="33" fillId="0" borderId="0" xfId="0" applyFont="1" applyBorder="1" applyAlignment="1">
      <alignment horizontal="center"/>
    </xf>
    <xf numFmtId="0" fontId="33" fillId="0" borderId="0" xfId="0" applyFont="1" applyAlignment="1">
      <alignment horizontal="center"/>
    </xf>
    <xf numFmtId="0" fontId="35" fillId="0" borderId="0" xfId="2" applyFont="1" applyAlignment="1">
      <alignment horizontal="center" vertical="top"/>
    </xf>
    <xf numFmtId="0" fontId="34" fillId="0" borderId="0" xfId="2" applyFont="1" applyBorder="1" applyAlignment="1">
      <alignment horizontal="center" vertical="top"/>
    </xf>
    <xf numFmtId="0" fontId="2" fillId="0" borderId="0" xfId="0" applyFont="1"/>
    <xf numFmtId="0" fontId="12" fillId="8" borderId="0" xfId="2" applyFont="1" applyFill="1" applyAlignment="1">
      <alignment horizontal="left" vertical="top"/>
    </xf>
    <xf numFmtId="0" fontId="26" fillId="8" borderId="0" xfId="2" applyNumberFormat="1" applyFont="1" applyFill="1" applyAlignment="1">
      <alignment horizontal="left" wrapText="1"/>
    </xf>
    <xf numFmtId="0" fontId="36" fillId="8" borderId="0" xfId="2" applyNumberFormat="1" applyFont="1" applyFill="1" applyAlignment="1">
      <alignment horizontal="left" wrapText="1"/>
    </xf>
    <xf numFmtId="0" fontId="0" fillId="0" borderId="0" xfId="0" applyBorder="1"/>
    <xf numFmtId="44" fontId="3" fillId="8" borderId="0" xfId="21" applyFont="1" applyFill="1"/>
    <xf numFmtId="0" fontId="0" fillId="0" borderId="5" xfId="0" applyBorder="1"/>
    <xf numFmtId="0" fontId="24" fillId="7" borderId="0" xfId="2" applyFont="1" applyFill="1" applyAlignment="1">
      <alignment horizontal="center"/>
    </xf>
    <xf numFmtId="0" fontId="0" fillId="7" borderId="0" xfId="0" applyFill="1"/>
    <xf numFmtId="0" fontId="12" fillId="7" borderId="0" xfId="2" applyFont="1" applyFill="1" applyAlignment="1">
      <alignment horizontal="left" vertical="top"/>
    </xf>
    <xf numFmtId="0" fontId="12" fillId="7" borderId="0" xfId="2" applyFont="1" applyFill="1" applyBorder="1" applyAlignment="1">
      <alignment horizontal="center" vertical="top"/>
    </xf>
    <xf numFmtId="0" fontId="32" fillId="8" borderId="9" xfId="2" applyFont="1" applyFill="1" applyBorder="1" applyAlignment="1">
      <alignment horizontal="centerContinuous"/>
    </xf>
    <xf numFmtId="0" fontId="0" fillId="8" borderId="9" xfId="0" applyFill="1" applyBorder="1" applyAlignment="1">
      <alignment horizontal="centerContinuous"/>
    </xf>
    <xf numFmtId="0" fontId="24" fillId="8" borderId="0" xfId="2" applyFont="1" applyFill="1" applyAlignment="1">
      <alignment horizontal="centerContinuous"/>
    </xf>
    <xf numFmtId="0" fontId="0" fillId="8" borderId="0" xfId="0" applyFill="1" applyAlignment="1">
      <alignment horizontal="centerContinuous"/>
    </xf>
    <xf numFmtId="0" fontId="26" fillId="8" borderId="0" xfId="2" applyFont="1" applyFill="1" applyAlignment="1"/>
    <xf numFmtId="0" fontId="0" fillId="0" borderId="0" xfId="0" applyFill="1" applyBorder="1" applyAlignment="1">
      <alignment horizontal="centerContinuous"/>
    </xf>
    <xf numFmtId="0" fontId="0" fillId="0" borderId="0" xfId="0" applyFill="1"/>
    <xf numFmtId="0" fontId="29" fillId="0" borderId="0" xfId="0" applyFont="1" applyAlignment="1">
      <alignment horizontal="left" indent="2"/>
    </xf>
    <xf numFmtId="0" fontId="31" fillId="0" borderId="0" xfId="0" applyFont="1" applyAlignment="1">
      <alignment horizontal="left" indent="1"/>
    </xf>
    <xf numFmtId="0" fontId="20" fillId="0" borderId="0" xfId="2" applyFont="1" applyFill="1" applyBorder="1" applyAlignment="1">
      <alignment horizontal="left" indent="1"/>
    </xf>
    <xf numFmtId="0" fontId="37" fillId="0" borderId="0" xfId="0" applyFont="1" applyFill="1" applyBorder="1" applyAlignment="1">
      <alignment horizontal="centerContinuous"/>
    </xf>
    <xf numFmtId="0" fontId="37" fillId="0" borderId="0" xfId="0" applyFont="1" applyFill="1"/>
    <xf numFmtId="44" fontId="3" fillId="8" borderId="0" xfId="0" applyNumberFormat="1" applyFont="1" applyFill="1"/>
    <xf numFmtId="0" fontId="38" fillId="0" borderId="0" xfId="2" applyFont="1" applyFill="1" applyBorder="1" applyAlignment="1">
      <alignment horizontal="left"/>
    </xf>
    <xf numFmtId="43" fontId="29" fillId="0" borderId="0" xfId="0" applyNumberFormat="1" applyFont="1"/>
    <xf numFmtId="43" fontId="31" fillId="0" borderId="6" xfId="0" applyNumberFormat="1" applyFont="1" applyBorder="1"/>
    <xf numFmtId="0" fontId="41" fillId="0" borderId="0" xfId="0" applyFont="1" applyAlignment="1">
      <alignment horizontal="centerContinuous"/>
    </xf>
    <xf numFmtId="0" fontId="0" fillId="0" borderId="0" xfId="0" applyAlignment="1">
      <alignment horizontal="centerContinuous"/>
    </xf>
    <xf numFmtId="0" fontId="42" fillId="0" borderId="0" xfId="2" applyFont="1" applyAlignment="1">
      <alignment horizontal="center" wrapText="1"/>
    </xf>
    <xf numFmtId="0" fontId="43" fillId="0" borderId="0" xfId="0" applyFont="1"/>
    <xf numFmtId="0" fontId="39" fillId="0" borderId="0" xfId="0" applyFont="1" applyAlignment="1">
      <alignment horizontal="left" indent="1"/>
    </xf>
    <xf numFmtId="0" fontId="31" fillId="0" borderId="0" xfId="0" applyFont="1" applyAlignment="1">
      <alignment horizontal="left"/>
    </xf>
    <xf numFmtId="0" fontId="31" fillId="0" borderId="0" xfId="0" applyFont="1" applyAlignment="1">
      <alignment horizontal="left" indent="2"/>
    </xf>
    <xf numFmtId="0" fontId="29" fillId="0" borderId="0" xfId="0" applyFont="1" applyBorder="1"/>
    <xf numFmtId="2" fontId="29" fillId="0" borderId="0" xfId="0" applyNumberFormat="1" applyFont="1" applyBorder="1"/>
    <xf numFmtId="10" fontId="0" fillId="0" borderId="0" xfId="1" applyNumberFormat="1" applyFont="1"/>
    <xf numFmtId="0" fontId="29" fillId="0" borderId="0" xfId="0" applyFont="1" applyAlignment="1">
      <alignment horizontal="centerContinuous"/>
    </xf>
    <xf numFmtId="43" fontId="0" fillId="0" borderId="0" xfId="0" applyNumberFormat="1"/>
    <xf numFmtId="0" fontId="43" fillId="0" borderId="0" xfId="0" applyFont="1" applyAlignment="1">
      <alignment horizontal="centerContinuous"/>
    </xf>
    <xf numFmtId="2" fontId="0" fillId="0" borderId="10" xfId="0" applyNumberFormat="1" applyBorder="1"/>
    <xf numFmtId="2" fontId="0" fillId="0" borderId="2" xfId="0" applyNumberFormat="1" applyBorder="1"/>
    <xf numFmtId="2" fontId="0" fillId="0" borderId="11" xfId="0" applyNumberFormat="1" applyBorder="1"/>
    <xf numFmtId="2" fontId="0" fillId="0" borderId="12" xfId="0" applyNumberFormat="1" applyBorder="1"/>
    <xf numFmtId="2" fontId="0" fillId="0" borderId="0" xfId="0" applyNumberFormat="1" applyBorder="1"/>
    <xf numFmtId="2" fontId="0" fillId="0" borderId="13" xfId="0" applyNumberFormat="1" applyBorder="1"/>
    <xf numFmtId="2" fontId="0" fillId="0" borderId="14" xfId="0" applyNumberFormat="1" applyBorder="1"/>
    <xf numFmtId="2" fontId="0" fillId="0" borderId="5" xfId="0" applyNumberFormat="1" applyBorder="1"/>
    <xf numFmtId="2" fontId="0" fillId="0" borderId="15" xfId="0" applyNumberFormat="1" applyBorder="1"/>
    <xf numFmtId="0" fontId="39" fillId="0" borderId="0" xfId="0" applyFont="1" applyAlignment="1">
      <alignment horizontal="left" indent="2"/>
    </xf>
    <xf numFmtId="0" fontId="29" fillId="0" borderId="2" xfId="0" applyFont="1" applyBorder="1"/>
    <xf numFmtId="43" fontId="29" fillId="0" borderId="2" xfId="0" applyNumberFormat="1" applyFont="1" applyBorder="1"/>
    <xf numFmtId="0" fontId="0" fillId="0" borderId="2" xfId="0" applyBorder="1"/>
    <xf numFmtId="0" fontId="0" fillId="0" borderId="2" xfId="0" applyBorder="1" applyAlignment="1">
      <alignment horizontal="centerContinuous"/>
    </xf>
    <xf numFmtId="0" fontId="43" fillId="0" borderId="2" xfId="0" applyFont="1" applyBorder="1" applyAlignment="1">
      <alignment horizontal="centerContinuous"/>
    </xf>
    <xf numFmtId="0" fontId="0" fillId="0" borderId="11" xfId="0" applyBorder="1"/>
    <xf numFmtId="0" fontId="29" fillId="0" borderId="12" xfId="0" applyFont="1" applyBorder="1"/>
    <xf numFmtId="43" fontId="29" fillId="0" borderId="0" xfId="0" applyNumberFormat="1" applyFont="1" applyBorder="1"/>
    <xf numFmtId="0" fontId="2" fillId="0" borderId="0" xfId="0" applyFont="1" applyBorder="1" applyAlignment="1">
      <alignment horizontal="centerContinuous"/>
    </xf>
    <xf numFmtId="0" fontId="0" fillId="0" borderId="13" xfId="0" applyBorder="1"/>
    <xf numFmtId="0" fontId="29" fillId="0" borderId="12" xfId="0" applyFont="1" applyBorder="1" applyAlignment="1">
      <alignment horizontal="left" indent="1"/>
    </xf>
    <xf numFmtId="43" fontId="3" fillId="0" borderId="0" xfId="0" applyNumberFormat="1" applyFont="1" applyBorder="1"/>
    <xf numFmtId="10" fontId="45" fillId="0" borderId="0" xfId="1" applyNumberFormat="1" applyFont="1" applyBorder="1"/>
    <xf numFmtId="9" fontId="45" fillId="0" borderId="0" xfId="1" applyFont="1" applyBorder="1"/>
    <xf numFmtId="0" fontId="31" fillId="0" borderId="12" xfId="0" applyFont="1" applyBorder="1"/>
    <xf numFmtId="43" fontId="0" fillId="0" borderId="0" xfId="0" applyNumberFormat="1" applyBorder="1"/>
    <xf numFmtId="0" fontId="31" fillId="0" borderId="12" xfId="0" applyFont="1" applyBorder="1" applyAlignment="1">
      <alignment horizontal="left"/>
    </xf>
    <xf numFmtId="0" fontId="31" fillId="0" borderId="14" xfId="0" applyFont="1" applyBorder="1" applyAlignment="1">
      <alignment horizontal="left"/>
    </xf>
    <xf numFmtId="43" fontId="0" fillId="0" borderId="5" xfId="0" applyNumberFormat="1" applyBorder="1"/>
    <xf numFmtId="0" fontId="0" fillId="0" borderId="15" xfId="0" applyBorder="1"/>
    <xf numFmtId="0" fontId="43" fillId="0" borderId="0" xfId="0" applyFont="1" applyBorder="1" applyAlignment="1">
      <alignment vertical="center" textRotation="90" wrapText="1"/>
    </xf>
    <xf numFmtId="43" fontId="0" fillId="0" borderId="2" xfId="0" applyNumberFormat="1" applyBorder="1"/>
    <xf numFmtId="0" fontId="0" fillId="0" borderId="12" xfId="0" applyBorder="1"/>
    <xf numFmtId="0" fontId="44" fillId="0" borderId="10" xfId="0" applyFont="1" applyBorder="1" applyAlignment="1">
      <alignment horizontal="center"/>
    </xf>
    <xf numFmtId="2" fontId="0" fillId="0" borderId="5" xfId="0" applyNumberFormat="1" applyFont="1" applyBorder="1"/>
    <xf numFmtId="0" fontId="5" fillId="0" borderId="0" xfId="2" applyFont="1" applyFill="1" applyBorder="1" applyAlignment="1">
      <alignment horizontal="left" indent="1"/>
    </xf>
    <xf numFmtId="0" fontId="0" fillId="0" borderId="0" xfId="0" applyFont="1" applyAlignment="1">
      <alignment horizontal="left" indent="1"/>
    </xf>
    <xf numFmtId="164" fontId="15" fillId="7" borderId="0" xfId="2" applyNumberFormat="1" applyFont="1" applyFill="1" applyBorder="1" applyAlignment="1">
      <alignment horizontal="right" vertical="top" wrapText="1"/>
    </xf>
    <xf numFmtId="164" fontId="15" fillId="7" borderId="0" xfId="2" applyNumberFormat="1" applyFont="1" applyFill="1" applyBorder="1" applyAlignment="1">
      <alignment horizontal="center" vertical="top" wrapText="1"/>
    </xf>
    <xf numFmtId="10" fontId="15" fillId="7" borderId="0" xfId="2" applyNumberFormat="1" applyFont="1" applyFill="1" applyBorder="1" applyAlignment="1">
      <alignment horizontal="center" vertical="top" wrapText="1"/>
    </xf>
    <xf numFmtId="10" fontId="12" fillId="7" borderId="0" xfId="2" applyNumberFormat="1" applyFont="1" applyFill="1" applyAlignment="1">
      <alignment horizontal="right" vertical="top"/>
    </xf>
    <xf numFmtId="0" fontId="16" fillId="7" borderId="0" xfId="2" applyFont="1" applyFill="1" applyBorder="1" applyAlignment="1">
      <alignment horizontal="center" vertical="top"/>
    </xf>
    <xf numFmtId="0" fontId="12" fillId="7" borderId="0" xfId="2" applyFont="1" applyFill="1" applyBorder="1" applyAlignment="1">
      <alignment horizontal="left" vertical="top"/>
    </xf>
    <xf numFmtId="171" fontId="45" fillId="0" borderId="0" xfId="1" applyNumberFormat="1" applyFont="1" applyBorder="1"/>
    <xf numFmtId="0" fontId="0" fillId="9" borderId="0" xfId="0" applyFill="1"/>
    <xf numFmtId="0" fontId="48" fillId="7" borderId="0" xfId="2" applyFont="1" applyFill="1" applyAlignment="1">
      <alignment horizontal="left" indent="1"/>
    </xf>
    <xf numFmtId="0" fontId="37" fillId="7" borderId="0" xfId="0" applyFont="1" applyFill="1"/>
    <xf numFmtId="0" fontId="16" fillId="7" borderId="0" xfId="2" applyFont="1" applyFill="1" applyBorder="1" applyAlignment="1">
      <alignment horizontal="left" vertical="top"/>
    </xf>
    <xf numFmtId="0" fontId="49" fillId="7" borderId="0" xfId="2" applyFont="1" applyFill="1" applyBorder="1" applyAlignment="1">
      <alignment horizontal="center" wrapText="1"/>
    </xf>
    <xf numFmtId="0" fontId="20" fillId="7" borderId="0" xfId="2" applyFont="1" applyFill="1"/>
    <xf numFmtId="0" fontId="49" fillId="0" borderId="0" xfId="2" applyFont="1" applyAlignment="1">
      <alignment horizontal="left" vertical="top" indent="1"/>
    </xf>
    <xf numFmtId="43" fontId="12" fillId="7" borderId="0" xfId="2" applyNumberFormat="1" applyFont="1" applyFill="1" applyAlignment="1">
      <alignment horizontal="left" vertical="top"/>
    </xf>
    <xf numFmtId="43" fontId="16" fillId="7" borderId="0" xfId="2" applyNumberFormat="1" applyFont="1" applyFill="1" applyAlignment="1">
      <alignment horizontal="left" vertical="top"/>
    </xf>
    <xf numFmtId="0" fontId="50" fillId="0" borderId="0" xfId="2" applyFont="1" applyAlignment="1">
      <alignment horizontal="left" vertical="top" indent="2"/>
    </xf>
    <xf numFmtId="0" fontId="3" fillId="7" borderId="0" xfId="0" applyFont="1" applyFill="1"/>
    <xf numFmtId="0" fontId="51" fillId="7" borderId="0" xfId="2" applyFont="1" applyFill="1" applyAlignment="1">
      <alignment horizontal="center" vertical="top"/>
    </xf>
    <xf numFmtId="0" fontId="51" fillId="7" borderId="0" xfId="2" applyFont="1" applyFill="1" applyBorder="1" applyAlignment="1">
      <alignment horizontal="left" vertical="top"/>
    </xf>
    <xf numFmtId="0" fontId="51" fillId="7" borderId="0" xfId="2" applyFont="1" applyFill="1" applyBorder="1" applyAlignment="1">
      <alignment horizontal="center" vertical="top"/>
    </xf>
    <xf numFmtId="0" fontId="52" fillId="7" borderId="0" xfId="2" applyFont="1" applyFill="1" applyBorder="1" applyAlignment="1">
      <alignment horizontal="center" wrapText="1"/>
    </xf>
    <xf numFmtId="0" fontId="51" fillId="7" borderId="0" xfId="2" applyFont="1" applyFill="1"/>
    <xf numFmtId="10" fontId="16" fillId="7" borderId="0" xfId="1" applyNumberFormat="1" applyFont="1" applyFill="1" applyAlignment="1">
      <alignment horizontal="right" vertical="top"/>
    </xf>
    <xf numFmtId="0" fontId="15" fillId="9" borderId="0" xfId="2" applyFont="1" applyFill="1" applyAlignment="1">
      <alignment wrapText="1"/>
    </xf>
    <xf numFmtId="0" fontId="15" fillId="9" borderId="5" xfId="2" applyFont="1" applyFill="1" applyBorder="1" applyAlignment="1">
      <alignment horizontal="center" wrapText="1"/>
    </xf>
    <xf numFmtId="0" fontId="15" fillId="9" borderId="0" xfId="2" applyFont="1" applyFill="1" applyBorder="1" applyAlignment="1">
      <alignment horizontal="center" wrapText="1"/>
    </xf>
    <xf numFmtId="0" fontId="10" fillId="5" borderId="0" xfId="0" applyFont="1" applyFill="1" applyAlignment="1"/>
    <xf numFmtId="0" fontId="15" fillId="0" borderId="0" xfId="0" applyFont="1" applyAlignment="1">
      <alignment horizontal="left" vertical="top"/>
    </xf>
    <xf numFmtId="0" fontId="12" fillId="0" borderId="0" xfId="0" applyFont="1" applyAlignment="1">
      <alignment horizontal="left" vertical="top"/>
    </xf>
    <xf numFmtId="164" fontId="12" fillId="0" borderId="0" xfId="0" applyNumberFormat="1" applyFont="1" applyAlignment="1">
      <alignment horizontal="right" vertical="top" wrapText="1"/>
    </xf>
    <xf numFmtId="164" fontId="15" fillId="0" borderId="1" xfId="0" applyNumberFormat="1" applyFont="1" applyBorder="1" applyAlignment="1">
      <alignment horizontal="right" vertical="top" wrapText="1"/>
    </xf>
    <xf numFmtId="164" fontId="15" fillId="0" borderId="0" xfId="0" applyNumberFormat="1" applyFont="1" applyAlignment="1">
      <alignment horizontal="right" vertical="top" wrapText="1"/>
    </xf>
    <xf numFmtId="164" fontId="22" fillId="0" borderId="1" xfId="0" applyNumberFormat="1" applyFont="1" applyBorder="1" applyAlignment="1">
      <alignment horizontal="right" vertical="top" wrapText="1"/>
    </xf>
    <xf numFmtId="167" fontId="12" fillId="0" borderId="0" xfId="0" applyNumberFormat="1" applyFont="1" applyAlignment="1">
      <alignment horizontal="right" vertical="top" wrapText="1"/>
    </xf>
    <xf numFmtId="166" fontId="12" fillId="0" borderId="0" xfId="0" applyNumberFormat="1" applyFont="1" applyAlignment="1">
      <alignment horizontal="right" vertical="top" wrapText="1"/>
    </xf>
    <xf numFmtId="165" fontId="12" fillId="0" borderId="0" xfId="0" applyNumberFormat="1" applyFont="1" applyAlignment="1">
      <alignment horizontal="right" vertical="top" wrapText="1"/>
    </xf>
    <xf numFmtId="164" fontId="53" fillId="0" borderId="0" xfId="0" applyNumberFormat="1" applyFont="1" applyAlignment="1">
      <alignment horizontal="right" vertical="top" wrapText="1"/>
    </xf>
    <xf numFmtId="164" fontId="22" fillId="0" borderId="0" xfId="0" applyNumberFormat="1" applyFont="1" applyAlignment="1">
      <alignment horizontal="right" vertical="top" wrapText="1"/>
    </xf>
    <xf numFmtId="0" fontId="15" fillId="9" borderId="0" xfId="0" applyFont="1" applyFill="1" applyAlignment="1">
      <alignment wrapText="1"/>
    </xf>
    <xf numFmtId="0" fontId="15" fillId="9" borderId="0" xfId="0" applyFont="1" applyFill="1" applyAlignment="1">
      <alignment horizontal="right" wrapText="1"/>
    </xf>
    <xf numFmtId="0" fontId="15" fillId="9" borderId="0" xfId="0" applyFont="1" applyFill="1" applyAlignment="1">
      <alignment horizontal="center" wrapText="1"/>
    </xf>
    <xf numFmtId="0" fontId="0" fillId="0" borderId="0" xfId="0" applyAlignment="1">
      <alignment horizontal="center"/>
    </xf>
    <xf numFmtId="164" fontId="0" fillId="0" borderId="0" xfId="0" applyNumberFormat="1"/>
    <xf numFmtId="169" fontId="0" fillId="0" borderId="0" xfId="0" applyNumberFormat="1"/>
    <xf numFmtId="10" fontId="0" fillId="0" borderId="0" xfId="0" applyNumberFormat="1"/>
    <xf numFmtId="0" fontId="0" fillId="6" borderId="0" xfId="0" applyFill="1"/>
    <xf numFmtId="44" fontId="21" fillId="0" borderId="6" xfId="1" applyNumberFormat="1" applyFont="1" applyBorder="1"/>
    <xf numFmtId="43" fontId="5" fillId="0" borderId="0" xfId="1" applyNumberFormat="1" applyFont="1" applyBorder="1"/>
    <xf numFmtId="43" fontId="31" fillId="7" borderId="7" xfId="0" applyNumberFormat="1" applyFont="1" applyFill="1" applyBorder="1"/>
    <xf numFmtId="43" fontId="31" fillId="7" borderId="0" xfId="0" applyNumberFormat="1" applyFont="1" applyFill="1" applyBorder="1"/>
    <xf numFmtId="43" fontId="31" fillId="7" borderId="6" xfId="0" applyNumberFormat="1" applyFont="1" applyFill="1" applyBorder="1"/>
    <xf numFmtId="44" fontId="31" fillId="0" borderId="7" xfId="21" applyFont="1" applyBorder="1"/>
    <xf numFmtId="173" fontId="29" fillId="7" borderId="6" xfId="0" applyNumberFormat="1" applyFont="1" applyFill="1" applyBorder="1"/>
    <xf numFmtId="44" fontId="29" fillId="0" borderId="0" xfId="0" applyNumberFormat="1" applyFont="1" applyBorder="1"/>
    <xf numFmtId="173" fontId="29" fillId="7" borderId="2" xfId="0" applyNumberFormat="1" applyFont="1" applyFill="1" applyBorder="1"/>
    <xf numFmtId="173" fontId="45" fillId="7" borderId="0" xfId="0" applyNumberFormat="1" applyFont="1" applyFill="1" applyBorder="1"/>
    <xf numFmtId="0" fontId="37" fillId="0" borderId="0" xfId="0" applyFont="1"/>
    <xf numFmtId="0" fontId="55" fillId="0" borderId="0" xfId="0" applyFont="1" applyAlignment="1">
      <alignment horizontal="left" wrapText="1"/>
    </xf>
    <xf numFmtId="0" fontId="2" fillId="0" borderId="6" xfId="0" applyFont="1" applyBorder="1"/>
    <xf numFmtId="0" fontId="0" fillId="7" borderId="0" xfId="0" applyFill="1" applyBorder="1"/>
    <xf numFmtId="0" fontId="0" fillId="7" borderId="5" xfId="0" applyFill="1" applyBorder="1"/>
    <xf numFmtId="10" fontId="16" fillId="7" borderId="0" xfId="2" applyNumberFormat="1" applyFont="1" applyFill="1" applyBorder="1" applyAlignment="1">
      <alignment horizontal="center" vertical="top" wrapText="1"/>
    </xf>
    <xf numFmtId="43" fontId="16" fillId="7" borderId="0" xfId="2" applyNumberFormat="1" applyFont="1" applyFill="1" applyAlignment="1">
      <alignment horizontal="right" vertical="top"/>
    </xf>
    <xf numFmtId="10" fontId="12" fillId="7" borderId="0" xfId="1" applyNumberFormat="1" applyFont="1" applyFill="1" applyAlignment="1">
      <alignment horizontal="right" vertical="top"/>
    </xf>
    <xf numFmtId="0" fontId="16" fillId="7" borderId="0" xfId="2" applyFont="1" applyFill="1" applyAlignment="1">
      <alignment horizontal="left" vertical="top"/>
    </xf>
    <xf numFmtId="43" fontId="12" fillId="7" borderId="0" xfId="2" applyNumberFormat="1" applyFont="1" applyFill="1" applyAlignment="1">
      <alignment horizontal="right" vertical="top"/>
    </xf>
    <xf numFmtId="0" fontId="16" fillId="7" borderId="0" xfId="2" applyFont="1" applyFill="1" applyAlignment="1">
      <alignment horizontal="right" vertical="top"/>
    </xf>
    <xf numFmtId="0" fontId="51" fillId="7" borderId="0" xfId="2" applyFont="1" applyFill="1" applyAlignment="1">
      <alignment horizontal="left" vertical="top"/>
    </xf>
    <xf numFmtId="44" fontId="15" fillId="7" borderId="2" xfId="2" applyNumberFormat="1" applyFont="1" applyFill="1" applyBorder="1" applyAlignment="1">
      <alignment horizontal="right" vertical="top" wrapText="1"/>
    </xf>
    <xf numFmtId="10" fontId="12" fillId="7" borderId="2" xfId="2" applyNumberFormat="1" applyFont="1" applyFill="1" applyBorder="1" applyAlignment="1">
      <alignment horizontal="right" vertical="top" wrapText="1"/>
    </xf>
    <xf numFmtId="10" fontId="45" fillId="7" borderId="2" xfId="2" applyNumberFormat="1" applyFont="1" applyFill="1" applyBorder="1" applyAlignment="1">
      <alignment horizontal="right" vertical="top" wrapText="1"/>
    </xf>
    <xf numFmtId="0" fontId="12" fillId="7" borderId="0" xfId="2" applyFont="1" applyFill="1" applyAlignment="1">
      <alignment horizontal="center" vertical="top"/>
    </xf>
    <xf numFmtId="0" fontId="12" fillId="7" borderId="0" xfId="2" applyFont="1" applyFill="1" applyAlignment="1">
      <alignment horizontal="right" vertical="top"/>
    </xf>
    <xf numFmtId="164" fontId="12" fillId="7" borderId="5" xfId="2" applyNumberFormat="1" applyFont="1" applyFill="1" applyBorder="1" applyAlignment="1">
      <alignment horizontal="right" vertical="top" wrapText="1"/>
    </xf>
    <xf numFmtId="164" fontId="12" fillId="7" borderId="0" xfId="2" applyNumberFormat="1" applyFont="1" applyFill="1" applyAlignment="1">
      <alignment horizontal="right" vertical="top" wrapText="1"/>
    </xf>
    <xf numFmtId="10" fontId="12" fillId="7" borderId="0" xfId="12" applyNumberFormat="1" applyFont="1" applyFill="1" applyBorder="1" applyAlignment="1">
      <alignment horizontal="center" vertical="top" wrapText="1"/>
    </xf>
    <xf numFmtId="164" fontId="15" fillId="7" borderId="5" xfId="2" applyNumberFormat="1" applyFont="1" applyFill="1" applyBorder="1" applyAlignment="1">
      <alignment horizontal="right" vertical="top" wrapText="1"/>
    </xf>
    <xf numFmtId="10" fontId="16" fillId="7" borderId="0" xfId="2" applyNumberFormat="1" applyFont="1" applyFill="1" applyAlignment="1">
      <alignment horizontal="right" vertical="top" wrapText="1"/>
    </xf>
    <xf numFmtId="10" fontId="16" fillId="7" borderId="0" xfId="12" applyNumberFormat="1" applyFont="1" applyFill="1" applyBorder="1" applyAlignment="1">
      <alignment horizontal="center" vertical="top" wrapText="1"/>
    </xf>
    <xf numFmtId="10" fontId="20" fillId="7" borderId="0" xfId="2" applyNumberFormat="1" applyFont="1" applyFill="1" applyAlignment="1">
      <alignment horizontal="right" vertical="top" wrapText="1"/>
    </xf>
    <xf numFmtId="10" fontId="12" fillId="7" borderId="0" xfId="2" applyNumberFormat="1" applyFont="1" applyFill="1" applyAlignment="1">
      <alignment horizontal="right" vertical="top" wrapText="1"/>
    </xf>
    <xf numFmtId="10" fontId="12" fillId="7" borderId="0" xfId="2" applyNumberFormat="1" applyFont="1" applyFill="1" applyAlignment="1">
      <alignment horizontal="center" vertical="top" wrapText="1"/>
    </xf>
    <xf numFmtId="164" fontId="15" fillId="7" borderId="2" xfId="2" applyNumberFormat="1" applyFont="1" applyFill="1" applyBorder="1" applyAlignment="1">
      <alignment horizontal="right" vertical="top" wrapText="1"/>
    </xf>
    <xf numFmtId="10" fontId="15" fillId="7" borderId="0" xfId="12" applyNumberFormat="1" applyFont="1" applyFill="1" applyBorder="1" applyAlignment="1">
      <alignment horizontal="center" vertical="top" wrapText="1"/>
    </xf>
    <xf numFmtId="164" fontId="15" fillId="7" borderId="6" xfId="2" applyNumberFormat="1" applyFont="1" applyFill="1" applyBorder="1" applyAlignment="1">
      <alignment horizontal="right" vertical="top" wrapText="1"/>
    </xf>
    <xf numFmtId="10" fontId="16" fillId="7" borderId="0" xfId="12" applyNumberFormat="1" applyFont="1" applyFill="1" applyBorder="1" applyAlignment="1">
      <alignment horizontal="center" vertical="top"/>
    </xf>
    <xf numFmtId="10" fontId="12" fillId="7" borderId="0" xfId="12" applyNumberFormat="1" applyFont="1" applyFill="1" applyBorder="1" applyAlignment="1">
      <alignment horizontal="center" vertical="top"/>
    </xf>
    <xf numFmtId="10" fontId="12" fillId="7" borderId="0" xfId="12" applyNumberFormat="1" applyFont="1" applyFill="1" applyAlignment="1">
      <alignment horizontal="right" vertical="top" wrapText="1"/>
    </xf>
    <xf numFmtId="10" fontId="27" fillId="7" borderId="0" xfId="12" applyNumberFormat="1" applyFont="1" applyFill="1" applyAlignment="1">
      <alignment horizontal="right" vertical="top" wrapText="1"/>
    </xf>
    <xf numFmtId="43" fontId="16" fillId="7" borderId="0" xfId="2" applyNumberFormat="1" applyFont="1" applyFill="1" applyAlignment="1">
      <alignment horizontal="right" vertical="top" wrapText="1"/>
    </xf>
    <xf numFmtId="164" fontId="16" fillId="7" borderId="0" xfId="2" applyNumberFormat="1" applyFont="1" applyFill="1" applyAlignment="1">
      <alignment horizontal="right" vertical="top" wrapText="1"/>
    </xf>
    <xf numFmtId="164" fontId="16" fillId="7" borderId="0" xfId="2" applyNumberFormat="1" applyFont="1" applyFill="1" applyAlignment="1">
      <alignment horizontal="center" vertical="top" wrapText="1"/>
    </xf>
    <xf numFmtId="164" fontId="27" fillId="7" borderId="0" xfId="2" applyNumberFormat="1" applyFont="1" applyFill="1" applyAlignment="1">
      <alignment horizontal="right" vertical="top" wrapText="1"/>
    </xf>
    <xf numFmtId="164" fontId="12" fillId="7" borderId="0" xfId="2" applyNumberFormat="1" applyFont="1" applyFill="1" applyAlignment="1">
      <alignment horizontal="center" vertical="top" wrapText="1"/>
    </xf>
    <xf numFmtId="10" fontId="16" fillId="7" borderId="0" xfId="12" applyNumberFormat="1" applyFont="1" applyFill="1" applyAlignment="1">
      <alignment horizontal="right" vertical="top" wrapText="1"/>
    </xf>
    <xf numFmtId="10" fontId="5" fillId="7" borderId="2" xfId="2" applyNumberFormat="1" applyFont="1" applyFill="1" applyBorder="1" applyAlignment="1">
      <alignment horizontal="right" vertical="top" wrapText="1"/>
    </xf>
    <xf numFmtId="43" fontId="15" fillId="7" borderId="6" xfId="2" applyNumberFormat="1" applyFont="1" applyFill="1" applyBorder="1" applyAlignment="1">
      <alignment horizontal="right" vertical="top" wrapText="1"/>
    </xf>
    <xf numFmtId="43" fontId="12" fillId="7" borderId="0" xfId="2" applyNumberFormat="1" applyFont="1" applyFill="1" applyAlignment="1">
      <alignment horizontal="right" vertical="top" wrapText="1"/>
    </xf>
    <xf numFmtId="43" fontId="5" fillId="7" borderId="0" xfId="2" applyNumberFormat="1" applyFont="1" applyFill="1"/>
    <xf numFmtId="2" fontId="12" fillId="7" borderId="0" xfId="2" applyNumberFormat="1" applyFont="1" applyFill="1" applyAlignment="1">
      <alignment horizontal="right" vertical="top" wrapText="1"/>
    </xf>
    <xf numFmtId="2" fontId="45" fillId="7" borderId="0" xfId="12" applyNumberFormat="1" applyFont="1" applyFill="1" applyAlignment="1">
      <alignment horizontal="right" vertical="top" wrapText="1"/>
    </xf>
    <xf numFmtId="164" fontId="15" fillId="7" borderId="0" xfId="2" applyNumberFormat="1" applyFont="1" applyFill="1" applyAlignment="1">
      <alignment horizontal="right" vertical="top" wrapText="1"/>
    </xf>
    <xf numFmtId="164" fontId="15" fillId="7" borderId="3" xfId="2" applyNumberFormat="1" applyFont="1" applyFill="1" applyBorder="1" applyAlignment="1">
      <alignment horizontal="right" vertical="top" wrapText="1"/>
    </xf>
    <xf numFmtId="10" fontId="46" fillId="7" borderId="0" xfId="1" applyNumberFormat="1" applyFont="1" applyFill="1" applyBorder="1" applyAlignment="1">
      <alignment horizontal="right" vertical="top" wrapText="1"/>
    </xf>
    <xf numFmtId="169" fontId="27" fillId="7" borderId="0" xfId="2" applyNumberFormat="1" applyFont="1" applyFill="1" applyAlignment="1">
      <alignment horizontal="right" vertical="top" wrapText="1"/>
    </xf>
    <xf numFmtId="43" fontId="21" fillId="7" borderId="6" xfId="2" applyNumberFormat="1" applyFont="1" applyFill="1" applyBorder="1" applyAlignment="1">
      <alignment horizontal="right" vertical="top" wrapText="1"/>
    </xf>
    <xf numFmtId="9" fontId="16" fillId="7" borderId="0" xfId="12" applyFont="1" applyFill="1" applyBorder="1" applyAlignment="1">
      <alignment horizontal="center" vertical="top" wrapText="1"/>
    </xf>
    <xf numFmtId="9" fontId="15" fillId="7" borderId="0" xfId="12" applyFont="1" applyFill="1" applyBorder="1" applyAlignment="1">
      <alignment horizontal="center" vertical="top" wrapText="1"/>
    </xf>
    <xf numFmtId="10" fontId="12" fillId="7" borderId="0" xfId="2" applyNumberFormat="1" applyFont="1" applyFill="1" applyBorder="1" applyAlignment="1">
      <alignment horizontal="right" vertical="top" wrapText="1"/>
    </xf>
    <xf numFmtId="44" fontId="16" fillId="7" borderId="0" xfId="6" applyFont="1" applyFill="1" applyBorder="1" applyAlignment="1">
      <alignment horizontal="center" vertical="top" wrapText="1"/>
    </xf>
    <xf numFmtId="44" fontId="12" fillId="7" borderId="0" xfId="6" applyFont="1" applyFill="1" applyBorder="1" applyAlignment="1">
      <alignment horizontal="center" vertical="top" wrapText="1"/>
    </xf>
    <xf numFmtId="10" fontId="45" fillId="7" borderId="0" xfId="1" applyNumberFormat="1" applyFont="1" applyFill="1" applyAlignment="1">
      <alignment horizontal="right" vertical="top" wrapText="1"/>
    </xf>
    <xf numFmtId="43" fontId="27" fillId="7" borderId="0" xfId="2" applyNumberFormat="1" applyFont="1" applyFill="1" applyAlignment="1">
      <alignment horizontal="right" vertical="top" wrapText="1"/>
    </xf>
    <xf numFmtId="164" fontId="15" fillId="7" borderId="1" xfId="2" applyNumberFormat="1" applyFont="1" applyFill="1" applyBorder="1" applyAlignment="1">
      <alignment horizontal="right" vertical="top" wrapText="1"/>
    </xf>
    <xf numFmtId="170" fontId="15" fillId="7" borderId="1" xfId="2" applyNumberFormat="1" applyFont="1" applyFill="1" applyBorder="1" applyAlignment="1">
      <alignment horizontal="right" vertical="top" wrapText="1"/>
    </xf>
    <xf numFmtId="169" fontId="15" fillId="7" borderId="1" xfId="2" applyNumberFormat="1" applyFont="1" applyFill="1" applyBorder="1" applyAlignment="1">
      <alignment horizontal="right" vertical="top" wrapText="1"/>
    </xf>
    <xf numFmtId="164" fontId="12" fillId="7" borderId="0" xfId="2" applyNumberFormat="1" applyFont="1" applyFill="1" applyAlignment="1">
      <alignment horizontal="right" vertical="top"/>
    </xf>
    <xf numFmtId="164" fontId="45" fillId="7" borderId="0" xfId="2" applyNumberFormat="1" applyFont="1" applyFill="1" applyAlignment="1">
      <alignment horizontal="right" vertical="top" wrapText="1"/>
    </xf>
    <xf numFmtId="2" fontId="12" fillId="7" borderId="0" xfId="2" applyNumberFormat="1" applyFont="1" applyFill="1" applyBorder="1" applyAlignment="1">
      <alignment horizontal="right" vertical="top" wrapText="1"/>
    </xf>
    <xf numFmtId="170" fontId="15" fillId="7" borderId="8" xfId="2" applyNumberFormat="1" applyFont="1" applyFill="1" applyBorder="1" applyAlignment="1">
      <alignment horizontal="right" vertical="top" wrapText="1"/>
    </xf>
    <xf numFmtId="164" fontId="22" fillId="7" borderId="0" xfId="2" applyNumberFormat="1" applyFont="1" applyFill="1" applyBorder="1" applyAlignment="1">
      <alignment horizontal="right" vertical="top" wrapText="1"/>
    </xf>
    <xf numFmtId="10" fontId="22" fillId="7" borderId="0" xfId="12" applyNumberFormat="1" applyFont="1" applyFill="1" applyBorder="1" applyAlignment="1">
      <alignment horizontal="center" vertical="top" wrapText="1"/>
    </xf>
    <xf numFmtId="164" fontId="15" fillId="7" borderId="8" xfId="2" applyNumberFormat="1" applyFont="1" applyFill="1" applyBorder="1" applyAlignment="1">
      <alignment horizontal="right" vertical="top" wrapText="1"/>
    </xf>
    <xf numFmtId="10" fontId="16" fillId="7" borderId="0" xfId="2" applyNumberFormat="1" applyFont="1" applyFill="1" applyBorder="1" applyAlignment="1">
      <alignment horizontal="right" vertical="top"/>
    </xf>
    <xf numFmtId="10" fontId="12" fillId="7" borderId="0" xfId="12" applyNumberFormat="1" applyFont="1" applyFill="1" applyBorder="1" applyAlignment="1">
      <alignment horizontal="right" vertical="top" wrapText="1"/>
    </xf>
    <xf numFmtId="164" fontId="12" fillId="7" borderId="0" xfId="2" applyNumberFormat="1" applyFont="1" applyFill="1" applyBorder="1" applyAlignment="1">
      <alignment horizontal="right" vertical="top" wrapText="1"/>
    </xf>
    <xf numFmtId="43" fontId="12" fillId="7" borderId="0" xfId="2" applyNumberFormat="1" applyFont="1" applyFill="1" applyBorder="1" applyAlignment="1">
      <alignment horizontal="left" vertical="top"/>
    </xf>
    <xf numFmtId="167" fontId="12" fillId="7" borderId="0" xfId="2" applyNumberFormat="1" applyFont="1" applyFill="1" applyAlignment="1">
      <alignment horizontal="right" vertical="top" wrapText="1"/>
    </xf>
    <xf numFmtId="167" fontId="12" fillId="7" borderId="0" xfId="2" applyNumberFormat="1" applyFont="1" applyFill="1" applyBorder="1" applyAlignment="1">
      <alignment horizontal="right" vertical="top" wrapText="1"/>
    </xf>
    <xf numFmtId="166" fontId="16" fillId="7" borderId="0" xfId="2" applyNumberFormat="1" applyFont="1" applyFill="1" applyAlignment="1">
      <alignment horizontal="right" vertical="top" wrapText="1"/>
    </xf>
    <xf numFmtId="166" fontId="16" fillId="7" borderId="0" xfId="2" applyNumberFormat="1" applyFont="1" applyFill="1" applyBorder="1" applyAlignment="1">
      <alignment horizontal="right" vertical="top" wrapText="1"/>
    </xf>
    <xf numFmtId="10" fontId="5" fillId="7" borderId="0" xfId="1" applyNumberFormat="1" applyFont="1" applyFill="1"/>
    <xf numFmtId="166" fontId="12" fillId="7" borderId="0" xfId="2" applyNumberFormat="1" applyFont="1" applyFill="1" applyAlignment="1">
      <alignment horizontal="right" vertical="top" wrapText="1"/>
    </xf>
    <xf numFmtId="166" fontId="12" fillId="7" borderId="0" xfId="2" applyNumberFormat="1" applyFont="1" applyFill="1" applyBorder="1" applyAlignment="1">
      <alignment horizontal="right" vertical="top" wrapText="1"/>
    </xf>
    <xf numFmtId="165" fontId="12" fillId="7" borderId="4" xfId="2" applyNumberFormat="1" applyFont="1" applyFill="1" applyBorder="1" applyAlignment="1">
      <alignment horizontal="right" vertical="top" wrapText="1"/>
    </xf>
    <xf numFmtId="0" fontId="5" fillId="7" borderId="4" xfId="2" applyFont="1" applyFill="1" applyBorder="1"/>
    <xf numFmtId="10" fontId="12" fillId="7" borderId="0" xfId="1" applyNumberFormat="1" applyFont="1" applyFill="1" applyAlignment="1">
      <alignment horizontal="left" vertical="top"/>
    </xf>
    <xf numFmtId="164" fontId="12" fillId="7" borderId="0" xfId="2" applyNumberFormat="1" applyFont="1" applyFill="1" applyAlignment="1">
      <alignment horizontal="left" vertical="top"/>
    </xf>
    <xf numFmtId="165" fontId="12" fillId="7" borderId="0" xfId="2" applyNumberFormat="1" applyFont="1" applyFill="1" applyAlignment="1">
      <alignment horizontal="right" vertical="top" wrapText="1"/>
    </xf>
    <xf numFmtId="165" fontId="12" fillId="7" borderId="0" xfId="2" applyNumberFormat="1" applyFont="1" applyFill="1" applyBorder="1" applyAlignment="1">
      <alignment horizontal="right" vertical="top" wrapText="1"/>
    </xf>
    <xf numFmtId="168" fontId="12" fillId="7" borderId="0" xfId="2" applyNumberFormat="1" applyFont="1" applyFill="1" applyAlignment="1">
      <alignment horizontal="right" vertical="top" wrapText="1"/>
    </xf>
    <xf numFmtId="168" fontId="12" fillId="7" borderId="0" xfId="2" applyNumberFormat="1" applyFont="1" applyFill="1" applyBorder="1" applyAlignment="1">
      <alignment horizontal="right" vertical="top" wrapText="1"/>
    </xf>
    <xf numFmtId="49" fontId="12" fillId="7" borderId="0" xfId="2" applyNumberFormat="1" applyFont="1" applyFill="1" applyAlignment="1">
      <alignment horizontal="right" vertical="top" wrapText="1"/>
    </xf>
    <xf numFmtId="49" fontId="12" fillId="7" borderId="0" xfId="2" applyNumberFormat="1" applyFont="1" applyFill="1" applyBorder="1" applyAlignment="1">
      <alignment horizontal="right" vertical="top" wrapText="1"/>
    </xf>
    <xf numFmtId="0" fontId="5" fillId="7" borderId="7" xfId="2" applyFont="1" applyFill="1" applyBorder="1" applyAlignment="1">
      <alignment vertical="top" wrapText="1"/>
    </xf>
    <xf numFmtId="0" fontId="0" fillId="7" borderId="7" xfId="0" applyFill="1" applyBorder="1"/>
    <xf numFmtId="10" fontId="5" fillId="7" borderId="0" xfId="1" applyNumberFormat="1" applyFont="1" applyFill="1" applyBorder="1"/>
    <xf numFmtId="10" fontId="20" fillId="7" borderId="0" xfId="1" applyNumberFormat="1" applyFont="1" applyFill="1" applyBorder="1"/>
    <xf numFmtId="10" fontId="45" fillId="7" borderId="0" xfId="1" applyNumberFormat="1" applyFont="1" applyFill="1" applyBorder="1"/>
    <xf numFmtId="2" fontId="20" fillId="7" borderId="0" xfId="2" applyNumberFormat="1" applyFont="1" applyFill="1" applyBorder="1"/>
    <xf numFmtId="0" fontId="20" fillId="7" borderId="0" xfId="2" applyFont="1" applyFill="1" applyBorder="1"/>
    <xf numFmtId="2" fontId="45" fillId="7" borderId="0" xfId="0" applyNumberFormat="1" applyFont="1" applyFill="1" applyBorder="1"/>
    <xf numFmtId="172" fontId="20" fillId="7" borderId="0" xfId="2" applyNumberFormat="1" applyFont="1" applyFill="1" applyBorder="1"/>
    <xf numFmtId="0" fontId="37" fillId="7" borderId="0" xfId="0" applyFont="1" applyFill="1" applyBorder="1"/>
    <xf numFmtId="2" fontId="47" fillId="7" borderId="0" xfId="0" applyNumberFormat="1" applyFont="1" applyFill="1" applyBorder="1"/>
    <xf numFmtId="10" fontId="20" fillId="7" borderId="0" xfId="2" applyNumberFormat="1" applyFont="1" applyFill="1" applyBorder="1"/>
    <xf numFmtId="10" fontId="47" fillId="7" borderId="0" xfId="1" applyNumberFormat="1" applyFont="1" applyFill="1" applyBorder="1"/>
    <xf numFmtId="0" fontId="29" fillId="7" borderId="0" xfId="0" applyFont="1" applyFill="1"/>
    <xf numFmtId="0" fontId="28" fillId="7" borderId="0" xfId="0" applyFont="1" applyFill="1"/>
    <xf numFmtId="0" fontId="30" fillId="7" borderId="0" xfId="0" applyFont="1" applyFill="1"/>
    <xf numFmtId="43" fontId="29" fillId="7" borderId="0" xfId="0" applyNumberFormat="1" applyFont="1" applyFill="1"/>
    <xf numFmtId="44" fontId="29" fillId="7" borderId="0" xfId="0" applyNumberFormat="1" applyFont="1" applyFill="1"/>
    <xf numFmtId="44" fontId="30" fillId="7" borderId="0" xfId="0" applyNumberFormat="1" applyFont="1" applyFill="1"/>
    <xf numFmtId="0" fontId="31" fillId="7" borderId="6" xfId="0" applyFont="1" applyFill="1" applyBorder="1"/>
    <xf numFmtId="44" fontId="31" fillId="7" borderId="6" xfId="0" applyNumberFormat="1" applyFont="1" applyFill="1" applyBorder="1"/>
    <xf numFmtId="2" fontId="31" fillId="7" borderId="6" xfId="0" applyNumberFormat="1" applyFont="1" applyFill="1" applyBorder="1"/>
    <xf numFmtId="2" fontId="29" fillId="7" borderId="0" xfId="0" applyNumberFormat="1" applyFont="1" applyFill="1"/>
    <xf numFmtId="4" fontId="31" fillId="7" borderId="6" xfId="0" applyNumberFormat="1" applyFont="1" applyFill="1" applyBorder="1"/>
    <xf numFmtId="4" fontId="29" fillId="7" borderId="0" xfId="0" applyNumberFormat="1" applyFont="1" applyFill="1"/>
    <xf numFmtId="43" fontId="40" fillId="7" borderId="0" xfId="0" applyNumberFormat="1" applyFont="1" applyFill="1"/>
    <xf numFmtId="0" fontId="45" fillId="7" borderId="0" xfId="0" applyFont="1" applyFill="1"/>
    <xf numFmtId="4" fontId="30" fillId="7" borderId="0" xfId="0" applyNumberFormat="1" applyFont="1" applyFill="1"/>
    <xf numFmtId="4" fontId="31" fillId="7" borderId="7" xfId="0" applyNumberFormat="1" applyFont="1" applyFill="1" applyBorder="1"/>
    <xf numFmtId="4" fontId="31" fillId="7" borderId="0" xfId="0" applyNumberFormat="1" applyFont="1" applyFill="1" applyBorder="1"/>
    <xf numFmtId="172" fontId="39" fillId="7" borderId="0" xfId="0" applyNumberFormat="1" applyFont="1" applyFill="1"/>
    <xf numFmtId="172" fontId="30" fillId="7" borderId="0" xfId="0" applyNumberFormat="1" applyFont="1" applyFill="1"/>
    <xf numFmtId="0" fontId="47" fillId="7" borderId="0" xfId="0" applyFont="1" applyFill="1"/>
    <xf numFmtId="10" fontId="29" fillId="7" borderId="0" xfId="1" applyNumberFormat="1" applyFont="1" applyFill="1"/>
    <xf numFmtId="10" fontId="30" fillId="7" borderId="0" xfId="1" applyNumberFormat="1" applyFont="1" applyFill="1"/>
    <xf numFmtId="10" fontId="47" fillId="7" borderId="0" xfId="1" applyNumberFormat="1" applyFont="1" applyFill="1"/>
    <xf numFmtId="2" fontId="29" fillId="7" borderId="0" xfId="0" applyNumberFormat="1" applyFont="1" applyFill="1" applyAlignment="1">
      <alignment horizontal="right"/>
    </xf>
    <xf numFmtId="2" fontId="30" fillId="7" borderId="0" xfId="0" applyNumberFormat="1" applyFont="1" applyFill="1"/>
    <xf numFmtId="2" fontId="45" fillId="7" borderId="0" xfId="0" applyNumberFormat="1" applyFont="1" applyFill="1"/>
    <xf numFmtId="0" fontId="29" fillId="7" borderId="0" xfId="0" applyFont="1" applyFill="1" applyBorder="1"/>
    <xf numFmtId="43" fontId="29" fillId="7" borderId="0" xfId="0" applyNumberFormat="1" applyFont="1" applyFill="1" applyBorder="1"/>
    <xf numFmtId="2" fontId="29" fillId="7" borderId="0" xfId="0" applyNumberFormat="1" applyFont="1" applyFill="1" applyBorder="1"/>
    <xf numFmtId="0" fontId="31" fillId="7" borderId="2" xfId="0" applyFont="1" applyFill="1" applyBorder="1"/>
    <xf numFmtId="2" fontId="31" fillId="7" borderId="2" xfId="0" applyNumberFormat="1" applyFont="1" applyFill="1" applyBorder="1"/>
    <xf numFmtId="8" fontId="29" fillId="7" borderId="0" xfId="0" applyNumberFormat="1" applyFont="1" applyFill="1"/>
    <xf numFmtId="3" fontId="29" fillId="7" borderId="0" xfId="0" applyNumberFormat="1" applyFont="1" applyFill="1"/>
    <xf numFmtId="0" fontId="29" fillId="7" borderId="7" xfId="0" applyFont="1" applyFill="1" applyBorder="1"/>
    <xf numFmtId="171" fontId="45" fillId="7" borderId="0" xfId="1" applyNumberFormat="1" applyFont="1" applyFill="1"/>
    <xf numFmtId="0" fontId="31" fillId="7" borderId="0" xfId="0" applyFont="1" applyFill="1"/>
    <xf numFmtId="43" fontId="31" fillId="7" borderId="0" xfId="0" applyNumberFormat="1" applyFont="1" applyFill="1"/>
    <xf numFmtId="164" fontId="29" fillId="7" borderId="0" xfId="0" applyNumberFormat="1" applyFont="1" applyFill="1"/>
    <xf numFmtId="0" fontId="27" fillId="7" borderId="0" xfId="0" applyFont="1" applyFill="1"/>
    <xf numFmtId="164" fontId="31" fillId="7" borderId="6" xfId="0" applyNumberFormat="1" applyFont="1" applyFill="1" applyBorder="1"/>
    <xf numFmtId="10" fontId="39" fillId="7" borderId="0" xfId="1" applyNumberFormat="1" applyFont="1" applyFill="1" applyBorder="1"/>
    <xf numFmtId="10" fontId="0" fillId="7" borderId="0" xfId="1" applyNumberFormat="1" applyFont="1" applyFill="1"/>
    <xf numFmtId="10" fontId="45" fillId="7" borderId="0" xfId="0" applyNumberFormat="1" applyFont="1" applyFill="1"/>
    <xf numFmtId="0" fontId="31" fillId="7" borderId="8" xfId="0" applyFont="1" applyFill="1" applyBorder="1"/>
    <xf numFmtId="0" fontId="29" fillId="7" borderId="8" xfId="0" applyFont="1" applyFill="1" applyBorder="1"/>
    <xf numFmtId="0" fontId="0" fillId="7" borderId="4" xfId="0" applyFill="1" applyBorder="1"/>
    <xf numFmtId="44" fontId="0" fillId="7" borderId="0" xfId="0" applyNumberFormat="1" applyFill="1"/>
    <xf numFmtId="0" fontId="15" fillId="9" borderId="5" xfId="2" applyFont="1" applyFill="1" applyBorder="1" applyAlignment="1">
      <alignment horizontal="center"/>
    </xf>
    <xf numFmtId="8" fontId="0" fillId="0" borderId="0" xfId="0" applyNumberFormat="1" applyBorder="1"/>
    <xf numFmtId="173" fontId="0" fillId="7" borderId="0" xfId="0" applyNumberFormat="1" applyFill="1"/>
    <xf numFmtId="0" fontId="5" fillId="0" borderId="0" xfId="0" applyFont="1"/>
    <xf numFmtId="0" fontId="21" fillId="0" borderId="0" xfId="0" applyFont="1"/>
    <xf numFmtId="176" fontId="12" fillId="0" borderId="0" xfId="0" applyNumberFormat="1" applyFont="1" applyAlignment="1">
      <alignment horizontal="right" vertical="top" wrapText="1"/>
    </xf>
    <xf numFmtId="168" fontId="12" fillId="0" borderId="0" xfId="0" applyNumberFormat="1" applyFont="1" applyAlignment="1">
      <alignment horizontal="right" vertical="top" wrapText="1"/>
    </xf>
    <xf numFmtId="49" fontId="12" fillId="0" borderId="0" xfId="0" applyNumberFormat="1" applyFont="1" applyAlignment="1">
      <alignment horizontal="right" vertical="top" wrapText="1"/>
    </xf>
    <xf numFmtId="0" fontId="5" fillId="0" borderId="0" xfId="0" applyFont="1" applyAlignment="1">
      <alignment horizontal="right" wrapText="1"/>
    </xf>
    <xf numFmtId="177" fontId="12" fillId="0" borderId="0" xfId="0" applyNumberFormat="1" applyFont="1" applyAlignment="1">
      <alignment horizontal="right" vertical="top" wrapText="1"/>
    </xf>
    <xf numFmtId="168" fontId="15" fillId="9" borderId="0" xfId="0" applyNumberFormat="1" applyFont="1" applyFill="1" applyAlignment="1">
      <alignment horizontal="right" wrapText="1"/>
    </xf>
    <xf numFmtId="174" fontId="0" fillId="7" borderId="0" xfId="1" applyNumberFormat="1" applyFont="1" applyFill="1"/>
    <xf numFmtId="14" fontId="0" fillId="0" borderId="0" xfId="0" applyNumberFormat="1"/>
    <xf numFmtId="175" fontId="0" fillId="0" borderId="0" xfId="0" applyNumberFormat="1"/>
    <xf numFmtId="10" fontId="29" fillId="0" borderId="0" xfId="1" applyNumberFormat="1" applyFont="1"/>
    <xf numFmtId="2" fontId="29" fillId="0" borderId="0" xfId="0" applyNumberFormat="1" applyFont="1"/>
    <xf numFmtId="10" fontId="31" fillId="0" borderId="6" xfId="1" applyNumberFormat="1" applyFont="1" applyBorder="1"/>
    <xf numFmtId="0" fontId="53" fillId="0" borderId="0" xfId="0" applyFont="1" applyAlignment="1">
      <alignment horizontal="center" vertical="top"/>
    </xf>
    <xf numFmtId="0" fontId="12" fillId="0" borderId="0" xfId="0" applyFont="1" applyAlignment="1">
      <alignment horizontal="left" vertical="top" indent="1"/>
    </xf>
    <xf numFmtId="44" fontId="2" fillId="7" borderId="0" xfId="0" applyNumberFormat="1" applyFont="1" applyFill="1"/>
    <xf numFmtId="0" fontId="12" fillId="0" borderId="0" xfId="0" applyFont="1" applyAlignment="1">
      <alignment horizontal="left" vertical="top" indent="2"/>
    </xf>
    <xf numFmtId="0" fontId="29" fillId="10" borderId="0" xfId="0" applyFont="1" applyFill="1"/>
    <xf numFmtId="0" fontId="29" fillId="10" borderId="0" xfId="0" applyFont="1" applyFill="1" applyAlignment="1">
      <alignment horizontal="centerContinuous"/>
    </xf>
    <xf numFmtId="0" fontId="29" fillId="6" borderId="0" xfId="0" applyFont="1" applyFill="1"/>
    <xf numFmtId="0" fontId="16" fillId="0" borderId="0" xfId="0" applyFont="1" applyAlignment="1">
      <alignment horizontal="left" vertical="top" indent="1"/>
    </xf>
    <xf numFmtId="10" fontId="16" fillId="0" borderId="0" xfId="1" applyNumberFormat="1" applyFont="1" applyBorder="1" applyAlignment="1">
      <alignment horizontal="right" vertical="top" wrapText="1"/>
    </xf>
    <xf numFmtId="10" fontId="16" fillId="0" borderId="0" xfId="1" applyNumberFormat="1" applyFont="1" applyAlignment="1">
      <alignment horizontal="right" vertical="top"/>
    </xf>
    <xf numFmtId="0" fontId="8" fillId="8" borderId="0" xfId="2" applyFont="1" applyFill="1" applyAlignment="1">
      <alignment wrapText="1"/>
    </xf>
    <xf numFmtId="0" fontId="62" fillId="8" borderId="0" xfId="2" applyFont="1" applyFill="1" applyAlignment="1">
      <alignment wrapText="1"/>
    </xf>
    <xf numFmtId="0" fontId="62" fillId="8" borderId="0" xfId="2" applyFont="1" applyFill="1" applyAlignment="1"/>
    <xf numFmtId="10" fontId="5" fillId="0" borderId="0" xfId="0" applyNumberFormat="1" applyFont="1"/>
    <xf numFmtId="10" fontId="5" fillId="0" borderId="0" xfId="1" applyNumberFormat="1" applyFont="1"/>
    <xf numFmtId="0" fontId="62" fillId="8" borderId="0" xfId="2" applyFont="1" applyFill="1" applyAlignment="1">
      <alignment horizontal="centerContinuous"/>
    </xf>
    <xf numFmtId="0" fontId="62" fillId="8" borderId="0" xfId="2" applyFont="1" applyFill="1" applyAlignment="1">
      <alignment horizontal="centerContinuous" wrapText="1"/>
    </xf>
    <xf numFmtId="175" fontId="29" fillId="0" borderId="0" xfId="1" applyNumberFormat="1" applyFont="1"/>
    <xf numFmtId="10" fontId="29" fillId="0" borderId="0" xfId="0" applyNumberFormat="1" applyFont="1"/>
    <xf numFmtId="175" fontId="29" fillId="0" borderId="0" xfId="0" applyNumberFormat="1" applyFont="1"/>
    <xf numFmtId="10" fontId="29" fillId="0" borderId="0" xfId="1" applyNumberFormat="1" applyFont="1" applyBorder="1"/>
    <xf numFmtId="175" fontId="29" fillId="0" borderId="0" xfId="1" applyNumberFormat="1" applyFont="1" applyBorder="1"/>
    <xf numFmtId="10" fontId="29" fillId="0" borderId="0" xfId="0" applyNumberFormat="1" applyFont="1" applyBorder="1"/>
    <xf numFmtId="0" fontId="4" fillId="11" borderId="0" xfId="0" applyFont="1" applyFill="1" applyAlignment="1">
      <alignment horizontal="left" wrapText="1"/>
    </xf>
    <xf numFmtId="0" fontId="4" fillId="11" borderId="0" xfId="0" applyFont="1" applyFill="1" applyAlignment="1">
      <alignment horizontal="center" wrapText="1"/>
    </xf>
    <xf numFmtId="0" fontId="4" fillId="11" borderId="13" xfId="0" applyFont="1" applyFill="1" applyBorder="1" applyAlignment="1">
      <alignment horizontal="center" wrapText="1"/>
    </xf>
    <xf numFmtId="0" fontId="21" fillId="11" borderId="11" xfId="0" applyFont="1" applyFill="1" applyBorder="1" applyAlignment="1">
      <alignment horizontal="right" wrapText="1"/>
    </xf>
    <xf numFmtId="0" fontId="65" fillId="0" borderId="20" xfId="22" applyBorder="1" applyAlignment="1" applyProtection="1">
      <alignment vertical="top" wrapText="1"/>
    </xf>
    <xf numFmtId="0" fontId="65" fillId="0" borderId="21" xfId="22" applyBorder="1" applyAlignment="1" applyProtection="1">
      <alignment vertical="top" wrapText="1"/>
    </xf>
    <xf numFmtId="0" fontId="65" fillId="0" borderId="22" xfId="22" applyBorder="1" applyAlignment="1" applyProtection="1">
      <alignment vertical="top" wrapText="1"/>
    </xf>
    <xf numFmtId="0" fontId="4" fillId="11" borderId="0" xfId="0" applyFont="1" applyFill="1" applyAlignment="1">
      <alignment wrapText="1"/>
    </xf>
    <xf numFmtId="0" fontId="4" fillId="11" borderId="0" xfId="0" applyFont="1" applyFill="1"/>
    <xf numFmtId="0" fontId="65" fillId="11" borderId="23" xfId="22" applyFill="1" applyBorder="1" applyAlignment="1" applyProtection="1">
      <alignment horizontal="center" wrapText="1"/>
    </xf>
    <xf numFmtId="0" fontId="4" fillId="0" borderId="27" xfId="0" applyFont="1" applyBorder="1" applyAlignment="1">
      <alignment horizontal="center"/>
    </xf>
    <xf numFmtId="0" fontId="4" fillId="11" borderId="27" xfId="0" applyFont="1" applyFill="1" applyBorder="1" applyAlignment="1">
      <alignment horizontal="center"/>
    </xf>
    <xf numFmtId="0" fontId="65" fillId="11" borderId="0" xfId="22" applyFill="1" applyAlignment="1" applyProtection="1">
      <alignment wrapText="1"/>
    </xf>
    <xf numFmtId="0" fontId="0" fillId="0" borderId="0" xfId="0" applyAlignment="1">
      <alignment horizontal="left" wrapText="1"/>
    </xf>
    <xf numFmtId="178" fontId="3" fillId="8" borderId="0" xfId="0" applyNumberFormat="1" applyFont="1" applyFill="1" applyAlignment="1">
      <alignment horizontal="right"/>
    </xf>
    <xf numFmtId="0" fontId="36" fillId="8" borderId="0" xfId="0" applyFont="1" applyFill="1"/>
    <xf numFmtId="0" fontId="4" fillId="0" borderId="16" xfId="0" applyFont="1" applyBorder="1" applyAlignment="1">
      <alignment horizontal="right" vertical="top" wrapText="1"/>
    </xf>
    <xf numFmtId="0" fontId="4" fillId="0" borderId="18" xfId="0" applyFont="1" applyBorder="1" applyAlignment="1">
      <alignment horizontal="right" vertical="top" wrapText="1"/>
    </xf>
    <xf numFmtId="3" fontId="4" fillId="0" borderId="18" xfId="0" applyNumberFormat="1" applyFont="1" applyBorder="1" applyAlignment="1">
      <alignment horizontal="right" vertical="top" wrapText="1"/>
    </xf>
    <xf numFmtId="10" fontId="4" fillId="0" borderId="18" xfId="0" applyNumberFormat="1" applyFont="1" applyBorder="1" applyAlignment="1">
      <alignment horizontal="right" vertical="top" wrapText="1"/>
    </xf>
    <xf numFmtId="0" fontId="15" fillId="12" borderId="0" xfId="0" applyFont="1" applyFill="1" applyAlignment="1">
      <alignment wrapText="1"/>
    </xf>
    <xf numFmtId="0" fontId="15" fillId="12" borderId="0" xfId="0" applyFont="1" applyFill="1" applyAlignment="1">
      <alignment horizontal="right" wrapText="1"/>
    </xf>
    <xf numFmtId="3" fontId="0" fillId="0" borderId="0" xfId="0" applyNumberFormat="1"/>
    <xf numFmtId="4" fontId="0" fillId="0" borderId="0" xfId="0" applyNumberFormat="1"/>
    <xf numFmtId="0" fontId="0" fillId="0" borderId="0" xfId="0" applyFont="1" applyFill="1"/>
    <xf numFmtId="3" fontId="0" fillId="0" borderId="0" xfId="0" applyNumberFormat="1" applyFont="1" applyFill="1"/>
    <xf numFmtId="4" fontId="0" fillId="0" borderId="0" xfId="0" applyNumberFormat="1" applyFont="1" applyFill="1"/>
    <xf numFmtId="0" fontId="67" fillId="0" borderId="19" xfId="22" applyFont="1" applyFill="1" applyBorder="1" applyAlignment="1" applyProtection="1">
      <alignment wrapText="1"/>
    </xf>
    <xf numFmtId="0" fontId="68" fillId="0" borderId="7" xfId="0" applyFont="1" applyFill="1" applyBorder="1" applyAlignment="1">
      <alignment wrapText="1"/>
    </xf>
    <xf numFmtId="0" fontId="69" fillId="0" borderId="0" xfId="0" applyFont="1" applyFill="1" applyAlignment="1">
      <alignment horizontal="center" wrapText="1"/>
    </xf>
    <xf numFmtId="0" fontId="69" fillId="0" borderId="13" xfId="0" applyFont="1" applyFill="1" applyBorder="1" applyAlignment="1">
      <alignment horizontal="center" wrapText="1"/>
    </xf>
    <xf numFmtId="0" fontId="63" fillId="0" borderId="0" xfId="0" applyFont="1" applyFill="1" applyBorder="1" applyAlignment="1">
      <alignment wrapText="1"/>
    </xf>
    <xf numFmtId="0" fontId="65" fillId="0" borderId="0" xfId="22" applyFill="1" applyBorder="1" applyAlignment="1" applyProtection="1">
      <alignment wrapText="1"/>
    </xf>
    <xf numFmtId="0" fontId="4" fillId="0" borderId="0" xfId="0" applyFont="1" applyFill="1" applyBorder="1" applyAlignment="1">
      <alignment horizontal="left" wrapText="1"/>
    </xf>
    <xf numFmtId="0" fontId="37" fillId="0" borderId="0" xfId="0" applyFont="1" applyFill="1" applyBorder="1" applyAlignment="1">
      <alignment wrapText="1"/>
    </xf>
    <xf numFmtId="0" fontId="4" fillId="0" borderId="0" xfId="0" applyFont="1" applyFill="1" applyBorder="1" applyAlignment="1">
      <alignment wrapText="1"/>
    </xf>
    <xf numFmtId="0" fontId="65" fillId="0" borderId="0" xfId="22" applyFill="1" applyBorder="1" applyAlignment="1" applyProtection="1">
      <alignment horizontal="center" wrapText="1"/>
    </xf>
    <xf numFmtId="0" fontId="64" fillId="0" borderId="0" xfId="0" applyFont="1" applyFill="1" applyBorder="1" applyAlignment="1">
      <alignment vertical="top" wrapText="1"/>
    </xf>
    <xf numFmtId="0" fontId="0" fillId="0" borderId="0" xfId="0" applyFill="1" applyBorder="1"/>
    <xf numFmtId="0" fontId="21" fillId="0" borderId="0" xfId="0" applyFont="1" applyFill="1" applyBorder="1" applyAlignment="1">
      <alignment horizontal="right" wrapText="1"/>
    </xf>
    <xf numFmtId="0" fontId="66" fillId="0" borderId="0" xfId="0" applyFont="1" applyFill="1" applyBorder="1" applyAlignment="1">
      <alignment horizontal="right" vertical="top" wrapText="1"/>
    </xf>
    <xf numFmtId="3" fontId="66" fillId="0" borderId="0" xfId="0" applyNumberFormat="1" applyFont="1" applyFill="1" applyBorder="1" applyAlignment="1">
      <alignment horizontal="right" vertical="top" wrapText="1"/>
    </xf>
    <xf numFmtId="10" fontId="66" fillId="0" borderId="0" xfId="0" applyNumberFormat="1" applyFont="1" applyFill="1" applyBorder="1" applyAlignment="1">
      <alignment horizontal="right" vertical="top" wrapText="1"/>
    </xf>
    <xf numFmtId="0" fontId="4" fillId="0" borderId="0" xfId="0" applyFont="1" applyFill="1" applyBorder="1"/>
    <xf numFmtId="0" fontId="4" fillId="0" borderId="0" xfId="0" applyFont="1" applyFill="1" applyBorder="1" applyAlignment="1">
      <alignment horizontal="center"/>
    </xf>
    <xf numFmtId="168" fontId="15" fillId="12" borderId="0" xfId="0" applyNumberFormat="1" applyFont="1" applyFill="1" applyAlignment="1">
      <alignment horizontal="right" wrapText="1"/>
    </xf>
    <xf numFmtId="44" fontId="3" fillId="10" borderId="0" xfId="0" applyNumberFormat="1" applyFont="1" applyFill="1"/>
    <xf numFmtId="178" fontId="3" fillId="10" borderId="0" xfId="0" applyNumberFormat="1" applyFont="1" applyFill="1" applyAlignment="1">
      <alignment horizontal="right"/>
    </xf>
    <xf numFmtId="44" fontId="3" fillId="10" borderId="0" xfId="21" applyFont="1" applyFill="1"/>
    <xf numFmtId="0" fontId="26" fillId="10" borderId="0" xfId="2" applyNumberFormat="1" applyFont="1" applyFill="1" applyAlignment="1">
      <alignment horizontal="left" wrapText="1"/>
    </xf>
    <xf numFmtId="0" fontId="0" fillId="10" borderId="0" xfId="0" applyFill="1"/>
    <xf numFmtId="0" fontId="29" fillId="13" borderId="0" xfId="0" applyFont="1" applyFill="1"/>
    <xf numFmtId="0" fontId="29" fillId="13" borderId="0" xfId="0" applyFont="1" applyFill="1" applyAlignment="1">
      <alignment horizontal="centerContinuous"/>
    </xf>
    <xf numFmtId="10" fontId="39" fillId="0" borderId="0" xfId="0" applyNumberFormat="1" applyFont="1"/>
    <xf numFmtId="0" fontId="31" fillId="0" borderId="0" xfId="0" applyFont="1" applyAlignment="1">
      <alignment horizontal="centerContinuous"/>
    </xf>
    <xf numFmtId="0" fontId="31" fillId="0" borderId="0" xfId="0" applyFont="1" applyAlignment="1">
      <alignment horizontal="center"/>
    </xf>
    <xf numFmtId="174" fontId="0" fillId="7" borderId="0" xfId="0" applyNumberFormat="1" applyFill="1"/>
    <xf numFmtId="43" fontId="0" fillId="7" borderId="0" xfId="0" applyNumberFormat="1" applyFill="1"/>
    <xf numFmtId="7" fontId="0" fillId="7" borderId="0" xfId="0" applyNumberFormat="1" applyFill="1"/>
    <xf numFmtId="43" fontId="12" fillId="7" borderId="0" xfId="23" applyFont="1" applyFill="1" applyAlignment="1">
      <alignment horizontal="right" vertical="top"/>
    </xf>
    <xf numFmtId="0" fontId="2" fillId="7" borderId="0" xfId="0" applyFont="1" applyFill="1"/>
    <xf numFmtId="0" fontId="0" fillId="7" borderId="0" xfId="0" applyFont="1" applyFill="1" applyAlignment="1">
      <alignment horizontal="left" indent="1"/>
    </xf>
    <xf numFmtId="173" fontId="2" fillId="7" borderId="0" xfId="0" applyNumberFormat="1" applyFont="1" applyFill="1"/>
    <xf numFmtId="174" fontId="2" fillId="7" borderId="0" xfId="0" applyNumberFormat="1" applyFont="1" applyFill="1"/>
    <xf numFmtId="0" fontId="31" fillId="7" borderId="0" xfId="0" applyFont="1" applyFill="1" applyBorder="1"/>
    <xf numFmtId="0" fontId="29" fillId="7" borderId="5" xfId="0" applyFont="1" applyFill="1" applyBorder="1"/>
    <xf numFmtId="174" fontId="0" fillId="7" borderId="0" xfId="0" applyNumberFormat="1" applyFill="1" applyAlignment="1">
      <alignment horizontal="right"/>
    </xf>
    <xf numFmtId="44" fontId="2" fillId="7" borderId="5" xfId="0" applyNumberFormat="1" applyFont="1" applyFill="1" applyBorder="1"/>
    <xf numFmtId="0" fontId="2" fillId="0" borderId="5" xfId="0" applyFont="1" applyBorder="1"/>
    <xf numFmtId="10" fontId="0" fillId="7" borderId="0" xfId="1" applyNumberFormat="1" applyFont="1" applyFill="1" applyBorder="1"/>
    <xf numFmtId="10" fontId="0" fillId="0" borderId="11" xfId="0" applyNumberFormat="1" applyBorder="1"/>
    <xf numFmtId="180" fontId="12" fillId="7" borderId="0" xfId="2" applyNumberFormat="1" applyFont="1" applyFill="1" applyBorder="1" applyAlignment="1">
      <alignment horizontal="right" vertical="top" wrapText="1"/>
    </xf>
    <xf numFmtId="181" fontId="12" fillId="7" borderId="0" xfId="2" applyNumberFormat="1" applyFont="1" applyFill="1" applyBorder="1" applyAlignment="1">
      <alignment horizontal="right" vertical="top" wrapText="1"/>
    </xf>
    <xf numFmtId="44" fontId="12" fillId="7" borderId="0" xfId="21" applyFont="1" applyFill="1" applyAlignment="1">
      <alignment horizontal="right" vertical="top"/>
    </xf>
    <xf numFmtId="0" fontId="5" fillId="0" borderId="7" xfId="0" applyFont="1" applyBorder="1"/>
    <xf numFmtId="0" fontId="5" fillId="0" borderId="0" xfId="0" applyFont="1" applyBorder="1"/>
    <xf numFmtId="10" fontId="5" fillId="0" borderId="0" xfId="1" applyNumberFormat="1" applyFont="1" applyBorder="1"/>
    <xf numFmtId="0" fontId="5" fillId="0" borderId="5" xfId="0" applyFont="1" applyBorder="1"/>
    <xf numFmtId="0" fontId="60" fillId="8" borderId="0" xfId="0" applyNumberFormat="1" applyFont="1" applyFill="1" applyAlignment="1">
      <alignment horizontal="centerContinuous" vertical="center"/>
    </xf>
    <xf numFmtId="0" fontId="5" fillId="8" borderId="0" xfId="0" applyFont="1" applyFill="1"/>
    <xf numFmtId="0" fontId="5" fillId="8" borderId="0" xfId="0" applyFont="1" applyFill="1" applyAlignment="1">
      <alignment horizontal="centerContinuous"/>
    </xf>
    <xf numFmtId="0" fontId="10" fillId="8" borderId="0" xfId="0" applyFont="1" applyFill="1" applyAlignment="1"/>
    <xf numFmtId="0" fontId="76" fillId="8" borderId="0" xfId="0" applyFont="1" applyFill="1" applyAlignment="1">
      <alignment horizontal="center"/>
    </xf>
    <xf numFmtId="0" fontId="77" fillId="8" borderId="0" xfId="0" applyNumberFormat="1" applyFont="1" applyFill="1" applyAlignment="1">
      <alignment horizontal="centerContinuous" vertical="center"/>
    </xf>
    <xf numFmtId="0" fontId="78" fillId="8" borderId="0" xfId="0" applyNumberFormat="1" applyFont="1" applyFill="1" applyAlignment="1">
      <alignment horizontal="centerContinuous" vertical="center"/>
    </xf>
    <xf numFmtId="0" fontId="5" fillId="0" borderId="2" xfId="0" applyFont="1" applyBorder="1"/>
    <xf numFmtId="0" fontId="5" fillId="0" borderId="4" xfId="0" applyFont="1" applyBorder="1"/>
    <xf numFmtId="0" fontId="51" fillId="8" borderId="0" xfId="0" applyFont="1" applyFill="1"/>
    <xf numFmtId="0" fontId="51" fillId="8" borderId="0" xfId="0" applyFont="1" applyFill="1" applyAlignment="1">
      <alignment horizontal="centerContinuous"/>
    </xf>
    <xf numFmtId="0" fontId="79" fillId="8" borderId="0" xfId="0" applyNumberFormat="1" applyFont="1" applyFill="1" applyAlignment="1">
      <alignment horizontal="centerContinuous" vertical="center"/>
    </xf>
    <xf numFmtId="0" fontId="80" fillId="8" borderId="0" xfId="0" applyFont="1" applyFill="1" applyAlignment="1"/>
    <xf numFmtId="0" fontId="81" fillId="8" borderId="0" xfId="2" applyFont="1" applyFill="1" applyAlignment="1">
      <alignment horizontal="centerContinuous"/>
    </xf>
    <xf numFmtId="0" fontId="81" fillId="8" borderId="0" xfId="2" applyFont="1" applyFill="1" applyAlignment="1">
      <alignment horizontal="centerContinuous" wrapText="1"/>
    </xf>
    <xf numFmtId="0" fontId="80" fillId="8" borderId="0" xfId="0" applyFont="1" applyFill="1" applyAlignment="1">
      <alignment horizontal="center"/>
    </xf>
    <xf numFmtId="0" fontId="5" fillId="0" borderId="30" xfId="0" applyFont="1" applyBorder="1"/>
    <xf numFmtId="0" fontId="5" fillId="0" borderId="29" xfId="0" applyFont="1" applyBorder="1"/>
    <xf numFmtId="8" fontId="36" fillId="8" borderId="0" xfId="2" applyNumberFormat="1" applyFont="1" applyFill="1" applyAlignment="1">
      <alignment horizontal="right" wrapText="1"/>
    </xf>
    <xf numFmtId="43" fontId="36" fillId="8" borderId="0" xfId="23" applyFont="1" applyFill="1"/>
    <xf numFmtId="44" fontId="36" fillId="8" borderId="0" xfId="21" applyFont="1" applyFill="1" applyAlignment="1">
      <alignment horizontal="left" wrapText="1"/>
    </xf>
    <xf numFmtId="0" fontId="51" fillId="8" borderId="0" xfId="0" applyFont="1" applyFill="1" applyAlignment="1">
      <alignment horizontal="right"/>
    </xf>
    <xf numFmtId="44" fontId="51" fillId="8" borderId="0" xfId="21" applyFont="1" applyFill="1"/>
    <xf numFmtId="43" fontId="51" fillId="8" borderId="0" xfId="23" applyFont="1" applyFill="1"/>
    <xf numFmtId="44" fontId="51" fillId="8" borderId="0" xfId="0" applyNumberFormat="1" applyFont="1" applyFill="1"/>
    <xf numFmtId="44" fontId="21" fillId="0" borderId="29" xfId="0" applyNumberFormat="1" applyFont="1" applyBorder="1"/>
    <xf numFmtId="174" fontId="5" fillId="0" borderId="29" xfId="0" applyNumberFormat="1" applyFont="1" applyBorder="1"/>
    <xf numFmtId="44" fontId="5" fillId="0" borderId="29" xfId="21" applyFont="1" applyBorder="1"/>
    <xf numFmtId="174" fontId="21" fillId="0" borderId="29" xfId="0" applyNumberFormat="1" applyFont="1" applyBorder="1"/>
    <xf numFmtId="2" fontId="21" fillId="0" borderId="29" xfId="0" applyNumberFormat="1" applyFont="1" applyBorder="1"/>
    <xf numFmtId="10" fontId="16" fillId="0" borderId="0" xfId="1" applyNumberFormat="1" applyFont="1" applyAlignment="1">
      <alignment horizontal="right" vertical="top" wrapText="1"/>
    </xf>
    <xf numFmtId="0" fontId="5" fillId="0" borderId="0" xfId="0" applyFont="1" applyAlignment="1">
      <alignment horizontal="right"/>
    </xf>
    <xf numFmtId="0" fontId="5" fillId="0" borderId="32" xfId="0" applyFont="1" applyBorder="1"/>
    <xf numFmtId="10" fontId="5" fillId="0" borderId="29" xfId="1" applyNumberFormat="1" applyFont="1" applyBorder="1"/>
    <xf numFmtId="0" fontId="5" fillId="0" borderId="31" xfId="0" applyFont="1" applyBorder="1"/>
    <xf numFmtId="174" fontId="5" fillId="0" borderId="29" xfId="1" applyNumberFormat="1" applyFont="1" applyBorder="1"/>
    <xf numFmtId="44" fontId="21" fillId="0" borderId="29" xfId="21" applyFont="1" applyBorder="1"/>
    <xf numFmtId="174" fontId="21" fillId="0" borderId="29" xfId="1" applyNumberFormat="1" applyFont="1" applyBorder="1"/>
    <xf numFmtId="44" fontId="5" fillId="0" borderId="29" xfId="21" applyNumberFormat="1" applyFont="1" applyBorder="1"/>
    <xf numFmtId="0" fontId="2" fillId="0" borderId="0" xfId="0" applyFont="1" applyBorder="1"/>
    <xf numFmtId="0" fontId="0" fillId="7" borderId="16" xfId="0" applyFill="1" applyBorder="1"/>
    <xf numFmtId="44" fontId="0" fillId="7" borderId="16" xfId="0" applyNumberFormat="1" applyFill="1" applyBorder="1"/>
    <xf numFmtId="9" fontId="0" fillId="7" borderId="16" xfId="1" applyFont="1" applyFill="1" applyBorder="1"/>
    <xf numFmtId="10" fontId="0" fillId="7" borderId="16" xfId="0" applyNumberFormat="1" applyFill="1" applyBorder="1"/>
    <xf numFmtId="174" fontId="0" fillId="7" borderId="16" xfId="0" applyNumberFormat="1" applyFill="1" applyBorder="1"/>
    <xf numFmtId="44" fontId="0" fillId="7" borderId="18" xfId="0" applyNumberFormat="1" applyFill="1" applyBorder="1"/>
    <xf numFmtId="9" fontId="0" fillId="7" borderId="18" xfId="1" applyFont="1" applyFill="1" applyBorder="1"/>
    <xf numFmtId="10" fontId="0" fillId="7" borderId="18" xfId="0" applyNumberFormat="1" applyFill="1" applyBorder="1"/>
    <xf numFmtId="0" fontId="0" fillId="7" borderId="18" xfId="0" applyFill="1" applyBorder="1"/>
    <xf numFmtId="174" fontId="0" fillId="7" borderId="18" xfId="0" applyNumberFormat="1" applyFill="1" applyBorder="1"/>
    <xf numFmtId="0" fontId="75" fillId="6" borderId="10" xfId="0" applyFont="1" applyFill="1" applyBorder="1"/>
    <xf numFmtId="44" fontId="74" fillId="7" borderId="30" xfId="0" applyNumberFormat="1" applyFont="1" applyFill="1" applyBorder="1"/>
    <xf numFmtId="44" fontId="74" fillId="7" borderId="11" xfId="0" applyNumberFormat="1" applyFont="1" applyFill="1" applyBorder="1"/>
    <xf numFmtId="0" fontId="75" fillId="6" borderId="14" xfId="0" applyFont="1" applyFill="1" applyBorder="1"/>
    <xf numFmtId="10" fontId="74" fillId="7" borderId="31" xfId="1" applyNumberFormat="1" applyFont="1" applyFill="1" applyBorder="1"/>
    <xf numFmtId="10" fontId="74" fillId="7" borderId="15" xfId="1" applyNumberFormat="1" applyFont="1" applyFill="1" applyBorder="1"/>
    <xf numFmtId="10" fontId="74" fillId="7" borderId="30" xfId="0" applyNumberFormat="1" applyFont="1" applyFill="1" applyBorder="1"/>
    <xf numFmtId="10" fontId="74" fillId="7" borderId="30" xfId="1" applyNumberFormat="1" applyFont="1" applyFill="1" applyBorder="1"/>
    <xf numFmtId="10" fontId="74" fillId="7" borderId="11" xfId="1" applyNumberFormat="1" applyFont="1" applyFill="1" applyBorder="1"/>
    <xf numFmtId="0" fontId="75" fillId="6" borderId="12" xfId="0" applyFont="1" applyFill="1" applyBorder="1"/>
    <xf numFmtId="10" fontId="74" fillId="7" borderId="31" xfId="0" applyNumberFormat="1" applyFont="1" applyFill="1" applyBorder="1"/>
    <xf numFmtId="0" fontId="75" fillId="6" borderId="17" xfId="0" applyFont="1" applyFill="1" applyBorder="1"/>
    <xf numFmtId="174" fontId="74" fillId="7" borderId="30" xfId="0" applyNumberFormat="1" applyFont="1" applyFill="1" applyBorder="1"/>
    <xf numFmtId="174" fontId="74" fillId="7" borderId="11" xfId="0" applyNumberFormat="1" applyFont="1" applyFill="1" applyBorder="1"/>
    <xf numFmtId="174" fontId="74" fillId="7" borderId="31" xfId="0" applyNumberFormat="1" applyFont="1" applyFill="1" applyBorder="1"/>
    <xf numFmtId="174" fontId="74" fillId="7" borderId="15" xfId="0" applyNumberFormat="1" applyFont="1" applyFill="1" applyBorder="1"/>
    <xf numFmtId="0" fontId="73" fillId="8" borderId="17" xfId="0" applyFont="1" applyFill="1" applyBorder="1" applyAlignment="1">
      <alignment horizontal="centerContinuous"/>
    </xf>
    <xf numFmtId="0" fontId="73" fillId="8" borderId="18" xfId="0" applyFont="1" applyFill="1" applyBorder="1" applyAlignment="1">
      <alignment horizontal="centerContinuous"/>
    </xf>
    <xf numFmtId="0" fontId="75" fillId="7" borderId="10" xfId="0" applyFont="1" applyFill="1" applyBorder="1"/>
    <xf numFmtId="0" fontId="75" fillId="7" borderId="14" xfId="0" applyFont="1" applyFill="1" applyBorder="1"/>
    <xf numFmtId="10" fontId="74" fillId="6" borderId="31" xfId="1" applyNumberFormat="1" applyFont="1" applyFill="1" applyBorder="1"/>
    <xf numFmtId="10" fontId="74" fillId="6" borderId="15" xfId="1" applyNumberFormat="1" applyFont="1" applyFill="1" applyBorder="1"/>
    <xf numFmtId="10" fontId="74" fillId="6" borderId="29" xfId="0" applyNumberFormat="1" applyFont="1" applyFill="1" applyBorder="1"/>
    <xf numFmtId="10" fontId="74" fillId="6" borderId="29" xfId="1" applyNumberFormat="1" applyFont="1" applyFill="1" applyBorder="1"/>
    <xf numFmtId="10" fontId="74" fillId="6" borderId="13" xfId="1" applyNumberFormat="1" applyFont="1" applyFill="1" applyBorder="1"/>
    <xf numFmtId="10" fontId="74" fillId="6" borderId="30" xfId="0" applyNumberFormat="1" applyFont="1" applyFill="1" applyBorder="1"/>
    <xf numFmtId="10" fontId="74" fillId="6" borderId="30" xfId="1" applyNumberFormat="1" applyFont="1" applyFill="1" applyBorder="1"/>
    <xf numFmtId="10" fontId="74" fillId="6" borderId="11" xfId="1" applyNumberFormat="1" applyFont="1" applyFill="1" applyBorder="1"/>
    <xf numFmtId="44" fontId="74" fillId="6" borderId="16" xfId="21" applyFont="1" applyFill="1" applyBorder="1"/>
    <xf numFmtId="44" fontId="74" fillId="6" borderId="18" xfId="21" applyFont="1" applyFill="1" applyBorder="1"/>
    <xf numFmtId="174" fontId="74" fillId="6" borderId="29" xfId="0" applyNumberFormat="1" applyFont="1" applyFill="1" applyBorder="1"/>
    <xf numFmtId="174" fontId="74" fillId="6" borderId="13" xfId="0" applyNumberFormat="1" applyFont="1" applyFill="1" applyBorder="1"/>
    <xf numFmtId="0" fontId="0" fillId="9" borderId="13" xfId="0" applyFill="1" applyBorder="1" applyAlignment="1">
      <alignment horizontal="right"/>
    </xf>
    <xf numFmtId="2" fontId="0" fillId="7" borderId="13" xfId="23" applyNumberFormat="1" applyFont="1" applyFill="1" applyBorder="1" applyAlignment="1">
      <alignment horizontal="right"/>
    </xf>
    <xf numFmtId="10" fontId="0" fillId="7" borderId="13" xfId="1" applyNumberFormat="1" applyFont="1" applyFill="1" applyBorder="1" applyAlignment="1">
      <alignment horizontal="right"/>
    </xf>
    <xf numFmtId="44" fontId="0" fillId="7" borderId="0" xfId="21" applyFont="1" applyFill="1" applyAlignment="1">
      <alignment horizontal="right"/>
    </xf>
    <xf numFmtId="44" fontId="0" fillId="7" borderId="0" xfId="21" applyFont="1" applyFill="1"/>
    <xf numFmtId="44" fontId="0" fillId="9" borderId="13" xfId="0" applyNumberFormat="1" applyFill="1" applyBorder="1" applyAlignment="1">
      <alignment horizontal="right"/>
    </xf>
    <xf numFmtId="0" fontId="0" fillId="7" borderId="0" xfId="0" applyFill="1" applyAlignment="1">
      <alignment horizontal="left" indent="1"/>
    </xf>
    <xf numFmtId="182" fontId="21" fillId="0" borderId="29" xfId="0" applyNumberFormat="1" applyFont="1" applyBorder="1"/>
    <xf numFmtId="182" fontId="5" fillId="0" borderId="29" xfId="1" applyNumberFormat="1" applyFont="1" applyBorder="1"/>
    <xf numFmtId="174" fontId="70" fillId="7" borderId="0" xfId="0" applyNumberFormat="1" applyFont="1" applyFill="1"/>
    <xf numFmtId="2" fontId="2" fillId="7" borderId="5" xfId="0" applyNumberFormat="1" applyFont="1" applyFill="1" applyBorder="1"/>
    <xf numFmtId="44" fontId="0" fillId="0" borderId="0" xfId="21" applyFont="1" applyBorder="1"/>
    <xf numFmtId="44" fontId="0" fillId="7" borderId="0" xfId="21" applyFont="1" applyFill="1" applyBorder="1"/>
    <xf numFmtId="44" fontId="0" fillId="7" borderId="5" xfId="0" applyNumberFormat="1" applyFill="1" applyBorder="1"/>
    <xf numFmtId="174" fontId="0" fillId="0" borderId="2" xfId="0" applyNumberFormat="1" applyBorder="1"/>
    <xf numFmtId="174" fontId="0" fillId="0" borderId="0" xfId="0" applyNumberFormat="1" applyBorder="1"/>
    <xf numFmtId="174" fontId="0" fillId="0" borderId="0" xfId="0" applyNumberFormat="1" applyFill="1" applyBorder="1"/>
    <xf numFmtId="174" fontId="0" fillId="0" borderId="5" xfId="0" applyNumberFormat="1" applyFill="1" applyBorder="1"/>
    <xf numFmtId="0" fontId="85" fillId="14" borderId="33" xfId="0" applyFont="1" applyFill="1" applyBorder="1" applyAlignment="1">
      <alignment horizontal="left" vertical="center" wrapText="1" indent="1"/>
    </xf>
    <xf numFmtId="0" fontId="85" fillId="14" borderId="34" xfId="0" applyFont="1" applyFill="1" applyBorder="1" applyAlignment="1">
      <alignment horizontal="left" vertical="center" wrapText="1" indent="1"/>
    </xf>
    <xf numFmtId="15" fontId="86" fillId="11" borderId="35" xfId="0" applyNumberFormat="1" applyFont="1" applyFill="1" applyBorder="1" applyAlignment="1">
      <alignment horizontal="right" vertical="center" wrapText="1" indent="1"/>
    </xf>
    <xf numFmtId="0" fontId="86" fillId="11" borderId="36" xfId="0" applyFont="1" applyFill="1" applyBorder="1" applyAlignment="1">
      <alignment horizontal="right" vertical="center" wrapText="1" indent="1"/>
    </xf>
    <xf numFmtId="15" fontId="86" fillId="14" borderId="35" xfId="0" applyNumberFormat="1" applyFont="1" applyFill="1" applyBorder="1" applyAlignment="1">
      <alignment horizontal="right" vertical="center" wrapText="1" indent="1"/>
    </xf>
    <xf numFmtId="0" fontId="86" fillId="14" borderId="36" xfId="0" applyFont="1" applyFill="1" applyBorder="1" applyAlignment="1">
      <alignment horizontal="right" vertical="center" wrapText="1" indent="1"/>
    </xf>
    <xf numFmtId="15" fontId="86" fillId="14" borderId="37" xfId="0" applyNumberFormat="1" applyFont="1" applyFill="1" applyBorder="1" applyAlignment="1">
      <alignment horizontal="right" vertical="center" wrapText="1" indent="1"/>
    </xf>
    <xf numFmtId="0" fontId="86" fillId="14" borderId="38" xfId="0" applyFont="1" applyFill="1" applyBorder="1" applyAlignment="1">
      <alignment horizontal="right" vertical="center" wrapText="1" indent="1"/>
    </xf>
    <xf numFmtId="174" fontId="0" fillId="0" borderId="0" xfId="0" applyNumberFormat="1"/>
    <xf numFmtId="0" fontId="2" fillId="0" borderId="0" xfId="0" applyFont="1" applyAlignment="1">
      <alignment horizontal="center"/>
    </xf>
    <xf numFmtId="174" fontId="0" fillId="0" borderId="0" xfId="0" applyNumberFormat="1" applyAlignment="1">
      <alignment horizontal="center"/>
    </xf>
    <xf numFmtId="0" fontId="2" fillId="0" borderId="5" xfId="0" applyFont="1" applyBorder="1" applyAlignment="1">
      <alignment horizontal="centerContinuous" wrapText="1"/>
    </xf>
    <xf numFmtId="172" fontId="29" fillId="0" borderId="0" xfId="0" applyNumberFormat="1" applyFont="1" applyBorder="1"/>
    <xf numFmtId="0" fontId="29" fillId="7" borderId="0" xfId="0" applyFont="1" applyFill="1" applyAlignment="1">
      <alignment horizontal="left" indent="1"/>
    </xf>
    <xf numFmtId="2" fontId="0" fillId="7" borderId="0" xfId="0" applyNumberFormat="1" applyFill="1"/>
    <xf numFmtId="172" fontId="0" fillId="7" borderId="0" xfId="0" applyNumberFormat="1" applyFill="1"/>
    <xf numFmtId="0" fontId="31" fillId="7" borderId="0" xfId="0" applyFont="1" applyFill="1" applyAlignment="1">
      <alignment horizontal="left"/>
    </xf>
    <xf numFmtId="0" fontId="29" fillId="7" borderId="0" xfId="0" applyFont="1" applyFill="1" applyAlignment="1">
      <alignment horizontal="right"/>
    </xf>
    <xf numFmtId="43" fontId="29" fillId="7" borderId="0" xfId="21" applyNumberFormat="1" applyFont="1" applyFill="1"/>
    <xf numFmtId="43" fontId="0" fillId="7" borderId="0" xfId="21" applyNumberFormat="1" applyFont="1" applyFill="1"/>
    <xf numFmtId="0" fontId="87" fillId="0" borderId="0" xfId="0" applyFont="1"/>
    <xf numFmtId="43" fontId="29" fillId="0" borderId="0" xfId="0" applyNumberFormat="1" applyFont="1" applyFill="1"/>
    <xf numFmtId="171" fontId="31" fillId="7" borderId="0" xfId="1" applyNumberFormat="1" applyFont="1" applyFill="1" applyBorder="1"/>
    <xf numFmtId="0" fontId="69" fillId="7" borderId="0" xfId="0" applyFont="1" applyFill="1"/>
    <xf numFmtId="0" fontId="36" fillId="8" borderId="0" xfId="0" applyFont="1" applyFill="1" applyAlignment="1">
      <alignment wrapText="1"/>
    </xf>
    <xf numFmtId="0" fontId="15" fillId="6" borderId="0" xfId="0" applyFont="1" applyFill="1" applyAlignment="1">
      <alignment vertical="center" wrapText="1"/>
    </xf>
    <xf numFmtId="0" fontId="69" fillId="6" borderId="0" xfId="0" applyFont="1" applyFill="1"/>
    <xf numFmtId="168" fontId="15" fillId="6" borderId="0" xfId="0" applyNumberFormat="1" applyFont="1" applyFill="1" applyAlignment="1">
      <alignment horizontal="right" wrapText="1"/>
    </xf>
    <xf numFmtId="0" fontId="15" fillId="6" borderId="0" xfId="0" applyFont="1" applyFill="1" applyAlignment="1">
      <alignment wrapText="1"/>
    </xf>
    <xf numFmtId="0" fontId="69" fillId="7" borderId="5" xfId="0" applyFont="1" applyFill="1" applyBorder="1"/>
    <xf numFmtId="0" fontId="69" fillId="7" borderId="30" xfId="0" applyFont="1" applyFill="1" applyBorder="1"/>
    <xf numFmtId="0" fontId="69" fillId="7" borderId="29" xfId="0" applyFont="1" applyFill="1" applyBorder="1"/>
    <xf numFmtId="0" fontId="69" fillId="7" borderId="31" xfId="0" applyFont="1" applyFill="1" applyBorder="1"/>
    <xf numFmtId="174" fontId="69" fillId="7" borderId="29" xfId="0" applyNumberFormat="1" applyFont="1" applyFill="1" applyBorder="1"/>
    <xf numFmtId="44" fontId="69" fillId="7" borderId="29" xfId="21" applyFont="1" applyFill="1" applyBorder="1"/>
    <xf numFmtId="164" fontId="69" fillId="7" borderId="29" xfId="0" applyNumberFormat="1" applyFont="1" applyFill="1" applyBorder="1"/>
    <xf numFmtId="10" fontId="69" fillId="7" borderId="0" xfId="1" applyNumberFormat="1" applyFont="1" applyFill="1"/>
    <xf numFmtId="164" fontId="16" fillId="0" borderId="0" xfId="0" applyNumberFormat="1" applyFont="1" applyBorder="1" applyAlignment="1">
      <alignment horizontal="right" vertical="top" wrapText="1"/>
    </xf>
    <xf numFmtId="10" fontId="69" fillId="7" borderId="0" xfId="1" applyNumberFormat="1" applyFont="1" applyFill="1" applyBorder="1"/>
    <xf numFmtId="10" fontId="69" fillId="7" borderId="0" xfId="0" applyNumberFormat="1" applyFont="1" applyFill="1"/>
    <xf numFmtId="10" fontId="88" fillId="7" borderId="29" xfId="1" applyNumberFormat="1" applyFont="1" applyFill="1" applyBorder="1"/>
    <xf numFmtId="44" fontId="88" fillId="7" borderId="29" xfId="0" applyNumberFormat="1" applyFont="1" applyFill="1" applyBorder="1"/>
    <xf numFmtId="174" fontId="88" fillId="7" borderId="29" xfId="0" applyNumberFormat="1" applyFont="1" applyFill="1" applyBorder="1"/>
    <xf numFmtId="0" fontId="55" fillId="0" borderId="17" xfId="0" applyFont="1" applyBorder="1" applyAlignment="1">
      <alignment horizontal="center" wrapText="1"/>
    </xf>
    <xf numFmtId="0" fontId="37" fillId="0" borderId="13" xfId="0" applyFont="1" applyBorder="1" applyAlignment="1">
      <alignment horizontal="center" vertical="center" wrapText="1"/>
    </xf>
    <xf numFmtId="0" fontId="55" fillId="0" borderId="0" xfId="0" applyFont="1" applyAlignment="1">
      <alignment horizontal="center" wrapText="1"/>
    </xf>
    <xf numFmtId="0" fontId="12" fillId="7" borderId="0" xfId="2" applyFont="1" applyFill="1" applyAlignment="1">
      <alignment horizontal="left" vertical="top" indent="2"/>
    </xf>
    <xf numFmtId="171" fontId="12" fillId="7" borderId="0" xfId="1" applyNumberFormat="1" applyFont="1" applyFill="1" applyAlignment="1">
      <alignment horizontal="center" vertical="top" wrapText="1"/>
    </xf>
    <xf numFmtId="0" fontId="15" fillId="7" borderId="0" xfId="2" applyFont="1" applyFill="1" applyAlignment="1">
      <alignment horizontal="left" vertical="top" indent="1"/>
    </xf>
    <xf numFmtId="0" fontId="16" fillId="7" borderId="0" xfId="2" applyFont="1" applyFill="1" applyAlignment="1">
      <alignment horizontal="left" vertical="top" indent="2"/>
    </xf>
    <xf numFmtId="10" fontId="16" fillId="7" borderId="0" xfId="1" applyNumberFormat="1" applyFont="1" applyFill="1" applyBorder="1" applyAlignment="1">
      <alignment horizontal="right" vertical="top" wrapText="1"/>
    </xf>
    <xf numFmtId="0" fontId="12" fillId="7" borderId="0" xfId="2" applyFont="1" applyFill="1" applyAlignment="1">
      <alignment horizontal="left" vertical="top" indent="1"/>
    </xf>
    <xf numFmtId="2" fontId="12" fillId="7" borderId="0" xfId="2" applyNumberFormat="1" applyFont="1" applyFill="1" applyAlignment="1">
      <alignment horizontal="right" vertical="top"/>
    </xf>
    <xf numFmtId="0" fontId="5" fillId="7" borderId="2" xfId="2" applyFont="1" applyFill="1" applyBorder="1"/>
    <xf numFmtId="43" fontId="12" fillId="7" borderId="0" xfId="2" applyNumberFormat="1" applyFont="1" applyFill="1" applyAlignment="1">
      <alignment horizontal="center" vertical="top"/>
    </xf>
    <xf numFmtId="10" fontId="45" fillId="7" borderId="0" xfId="1" applyNumberFormat="1" applyFont="1" applyFill="1" applyBorder="1" applyAlignment="1">
      <alignment horizontal="right" vertical="top" wrapText="1"/>
    </xf>
    <xf numFmtId="2" fontId="2" fillId="0" borderId="16" xfId="0" applyNumberFormat="1" applyFont="1" applyBorder="1"/>
    <xf numFmtId="2" fontId="0" fillId="0" borderId="0" xfId="0" applyNumberFormat="1" applyFont="1" applyBorder="1" applyAlignment="1">
      <alignment horizontal="right"/>
    </xf>
    <xf numFmtId="2" fontId="0" fillId="0" borderId="0" xfId="0" applyNumberFormat="1" applyFont="1" applyBorder="1"/>
    <xf numFmtId="2" fontId="31" fillId="7" borderId="0" xfId="0" applyNumberFormat="1" applyFont="1" applyFill="1" applyBorder="1"/>
    <xf numFmtId="0" fontId="39" fillId="7" borderId="0" xfId="0" applyFont="1" applyFill="1" applyBorder="1" applyAlignment="1">
      <alignment horizontal="right"/>
    </xf>
    <xf numFmtId="0" fontId="39" fillId="0" borderId="0" xfId="0" applyFont="1" applyAlignment="1">
      <alignment horizontal="left" indent="3"/>
    </xf>
    <xf numFmtId="0" fontId="55" fillId="0" borderId="10" xfId="0" applyFont="1" applyBorder="1" applyAlignment="1">
      <alignment horizontal="center" wrapText="1"/>
    </xf>
    <xf numFmtId="0" fontId="55" fillId="9" borderId="12" xfId="0" applyFont="1" applyFill="1" applyBorder="1" applyAlignment="1">
      <alignment horizontal="center" vertical="center" wrapText="1"/>
    </xf>
    <xf numFmtId="0" fontId="55" fillId="9" borderId="14" xfId="0" applyFont="1" applyFill="1" applyBorder="1" applyAlignment="1">
      <alignment horizontal="center" vertical="center" wrapText="1"/>
    </xf>
    <xf numFmtId="0" fontId="55" fillId="7" borderId="12" xfId="0" applyFont="1" applyFill="1" applyBorder="1" applyAlignment="1">
      <alignment horizontal="center" vertical="center" wrapText="1"/>
    </xf>
    <xf numFmtId="0" fontId="73" fillId="8" borderId="0" xfId="0" applyFont="1" applyFill="1" applyBorder="1" applyAlignment="1">
      <alignment horizontal="center" vertical="center" wrapText="1"/>
    </xf>
    <xf numFmtId="10" fontId="0" fillId="0" borderId="10" xfId="0" applyNumberFormat="1" applyBorder="1" applyAlignment="1">
      <alignment horizontal="center" vertical="center"/>
    </xf>
    <xf numFmtId="10" fontId="0" fillId="0" borderId="2" xfId="0" applyNumberFormat="1" applyBorder="1" applyAlignment="1">
      <alignment horizontal="center" vertical="center"/>
    </xf>
    <xf numFmtId="10" fontId="0" fillId="0" borderId="11" xfId="0" applyNumberFormat="1" applyBorder="1" applyAlignment="1">
      <alignment horizontal="center" vertical="center"/>
    </xf>
    <xf numFmtId="10" fontId="0" fillId="9" borderId="12" xfId="0" applyNumberFormat="1" applyFill="1" applyBorder="1" applyAlignment="1">
      <alignment horizontal="center" vertical="center"/>
    </xf>
    <xf numFmtId="10" fontId="0" fillId="9" borderId="0" xfId="0" applyNumberFormat="1" applyFill="1" applyBorder="1" applyAlignment="1">
      <alignment horizontal="center" vertical="center"/>
    </xf>
    <xf numFmtId="10" fontId="0" fillId="9" borderId="13" xfId="0" applyNumberFormat="1" applyFill="1" applyBorder="1" applyAlignment="1">
      <alignment horizontal="center" vertical="center"/>
    </xf>
    <xf numFmtId="10" fontId="0" fillId="0" borderId="12" xfId="0" applyNumberFormat="1" applyBorder="1" applyAlignment="1">
      <alignment horizontal="center" vertical="center"/>
    </xf>
    <xf numFmtId="10" fontId="0" fillId="0" borderId="0" xfId="0" applyNumberFormat="1" applyBorder="1" applyAlignment="1">
      <alignment horizontal="center" vertical="center"/>
    </xf>
    <xf numFmtId="10" fontId="0" fillId="0" borderId="13" xfId="0" applyNumberFormat="1" applyBorder="1" applyAlignment="1">
      <alignment horizontal="center" vertical="center"/>
    </xf>
    <xf numFmtId="10" fontId="0" fillId="9" borderId="14" xfId="0" applyNumberFormat="1" applyFill="1" applyBorder="1" applyAlignment="1">
      <alignment horizontal="center" vertical="center"/>
    </xf>
    <xf numFmtId="10" fontId="0" fillId="9" borderId="5" xfId="0" applyNumberFormat="1" applyFill="1" applyBorder="1" applyAlignment="1">
      <alignment horizontal="center" vertical="center"/>
    </xf>
    <xf numFmtId="10" fontId="0" fillId="9" borderId="15" xfId="0" applyNumberFormat="1" applyFill="1" applyBorder="1" applyAlignment="1">
      <alignment horizontal="center" vertical="center"/>
    </xf>
    <xf numFmtId="43" fontId="45" fillId="7" borderId="0" xfId="23" applyFont="1" applyFill="1"/>
    <xf numFmtId="0" fontId="50" fillId="7" borderId="0" xfId="2" applyFont="1" applyFill="1"/>
    <xf numFmtId="164" fontId="50" fillId="7" borderId="0" xfId="2" applyNumberFormat="1" applyFont="1" applyFill="1"/>
    <xf numFmtId="43" fontId="50" fillId="7" borderId="0" xfId="2" applyNumberFormat="1" applyFont="1" applyFill="1"/>
    <xf numFmtId="43" fontId="51" fillId="7" borderId="0" xfId="2" applyNumberFormat="1" applyFont="1" applyFill="1"/>
    <xf numFmtId="10" fontId="45" fillId="7" borderId="0" xfId="12" applyNumberFormat="1" applyFont="1" applyFill="1" applyAlignment="1">
      <alignment horizontal="right" vertical="top" wrapText="1"/>
    </xf>
    <xf numFmtId="164" fontId="47" fillId="7" borderId="0" xfId="2" applyNumberFormat="1" applyFont="1" applyFill="1" applyAlignment="1">
      <alignment horizontal="right" vertical="top" wrapText="1"/>
    </xf>
    <xf numFmtId="0" fontId="2" fillId="9" borderId="30" xfId="0" applyFont="1" applyFill="1" applyBorder="1" applyAlignment="1">
      <alignment horizontal="center"/>
    </xf>
    <xf numFmtId="0" fontId="2" fillId="7" borderId="29" xfId="0" applyFont="1" applyFill="1" applyBorder="1" applyAlignment="1">
      <alignment horizontal="center"/>
    </xf>
    <xf numFmtId="43" fontId="0" fillId="7" borderId="13" xfId="23" applyFont="1" applyFill="1" applyBorder="1" applyAlignment="1">
      <alignment horizontal="right"/>
    </xf>
    <xf numFmtId="0" fontId="2" fillId="9" borderId="29" xfId="0" applyFont="1" applyFill="1" applyBorder="1" applyAlignment="1">
      <alignment horizontal="center"/>
    </xf>
    <xf numFmtId="44" fontId="0" fillId="9" borderId="13" xfId="21" applyFont="1" applyFill="1" applyBorder="1" applyAlignment="1">
      <alignment horizontal="right"/>
    </xf>
    <xf numFmtId="10" fontId="0" fillId="7" borderId="13" xfId="0" applyNumberFormat="1" applyFill="1" applyBorder="1" applyAlignment="1">
      <alignment horizontal="right"/>
    </xf>
    <xf numFmtId="10" fontId="0" fillId="9" borderId="13" xfId="0" applyNumberFormat="1" applyFill="1" applyBorder="1" applyAlignment="1">
      <alignment horizontal="right"/>
    </xf>
    <xf numFmtId="9" fontId="0" fillId="7" borderId="13" xfId="0" applyNumberFormat="1" applyFill="1" applyBorder="1" applyAlignment="1">
      <alignment horizontal="right"/>
    </xf>
    <xf numFmtId="0" fontId="2" fillId="9" borderId="31" xfId="0" applyFont="1" applyFill="1" applyBorder="1" applyAlignment="1">
      <alignment horizontal="center"/>
    </xf>
    <xf numFmtId="10" fontId="0" fillId="9" borderId="15" xfId="0" applyNumberFormat="1" applyFill="1" applyBorder="1" applyAlignment="1">
      <alignment horizontal="right"/>
    </xf>
    <xf numFmtId="9" fontId="0" fillId="0" borderId="0" xfId="0" applyNumberFormat="1"/>
    <xf numFmtId="9" fontId="0" fillId="0" borderId="5" xfId="0" applyNumberFormat="1" applyBorder="1"/>
    <xf numFmtId="0" fontId="37" fillId="0" borderId="0" xfId="0" applyFont="1" applyAlignment="1">
      <alignment horizontal="left" indent="1"/>
    </xf>
    <xf numFmtId="0" fontId="2" fillId="0" borderId="0" xfId="0" applyFont="1" applyAlignment="1">
      <alignment wrapText="1"/>
    </xf>
    <xf numFmtId="0" fontId="2" fillId="0" borderId="0" xfId="0" applyFont="1" applyAlignment="1">
      <alignment horizontal="centerContinuous"/>
    </xf>
    <xf numFmtId="10" fontId="0" fillId="0" borderId="5" xfId="0" applyNumberFormat="1" applyBorder="1"/>
    <xf numFmtId="2" fontId="0" fillId="0" borderId="0" xfId="0" applyNumberFormat="1"/>
    <xf numFmtId="2" fontId="2" fillId="0" borderId="0" xfId="0" applyNumberFormat="1" applyFont="1"/>
    <xf numFmtId="10" fontId="2" fillId="0" borderId="5" xfId="1" applyNumberFormat="1" applyFont="1" applyBorder="1"/>
    <xf numFmtId="0" fontId="2" fillId="0" borderId="0" xfId="0" applyFont="1" applyAlignment="1">
      <alignment horizontal="right"/>
    </xf>
    <xf numFmtId="0" fontId="15" fillId="7" borderId="5" xfId="2" applyFont="1" applyFill="1" applyBorder="1" applyAlignment="1">
      <alignment horizontal="center" wrapText="1"/>
    </xf>
    <xf numFmtId="0" fontId="5" fillId="8" borderId="9" xfId="2" applyFont="1" applyFill="1" applyBorder="1"/>
    <xf numFmtId="0" fontId="0" fillId="8" borderId="9" xfId="0" applyFill="1" applyBorder="1"/>
    <xf numFmtId="0" fontId="29" fillId="8" borderId="9" xfId="0" applyFont="1" applyFill="1" applyBorder="1"/>
    <xf numFmtId="0" fontId="29" fillId="8" borderId="0" xfId="0" applyFont="1" applyFill="1"/>
    <xf numFmtId="0" fontId="32" fillId="8" borderId="0" xfId="2" applyFont="1" applyFill="1" applyAlignment="1">
      <alignment horizontal="centerContinuous"/>
    </xf>
    <xf numFmtId="0" fontId="90" fillId="7" borderId="0" xfId="0" applyNumberFormat="1" applyFont="1" applyFill="1" applyBorder="1" applyAlignment="1">
      <alignment horizontal="center" vertical="center" wrapText="1"/>
    </xf>
    <xf numFmtId="174" fontId="90" fillId="7" borderId="0" xfId="0" applyNumberFormat="1" applyFont="1" applyFill="1" applyBorder="1" applyAlignment="1">
      <alignment horizontal="center" vertical="center" wrapText="1"/>
    </xf>
    <xf numFmtId="0" fontId="2" fillId="0" borderId="0" xfId="0" applyFont="1" applyBorder="1" applyAlignment="1">
      <alignment horizontal="center"/>
    </xf>
    <xf numFmtId="174" fontId="2" fillId="0" borderId="0" xfId="0" applyNumberFormat="1" applyFont="1" applyAlignment="1">
      <alignment horizontal="center"/>
    </xf>
    <xf numFmtId="9" fontId="0" fillId="0" borderId="0" xfId="1" applyFont="1"/>
    <xf numFmtId="171" fontId="0" fillId="0" borderId="0" xfId="1" applyNumberFormat="1" applyFont="1"/>
    <xf numFmtId="0" fontId="0" fillId="0" borderId="0" xfId="0" applyAlignment="1">
      <alignment horizontal="right"/>
    </xf>
    <xf numFmtId="10" fontId="74" fillId="6" borderId="31" xfId="1" applyNumberFormat="1" applyFont="1" applyFill="1" applyBorder="1" applyAlignment="1">
      <alignment horizontal="right"/>
    </xf>
    <xf numFmtId="0" fontId="0" fillId="0" borderId="0" xfId="0" pivotButton="1"/>
    <xf numFmtId="0" fontId="0" fillId="0" borderId="0" xfId="0" applyAlignment="1">
      <alignment horizontal="left"/>
    </xf>
    <xf numFmtId="0" fontId="31" fillId="0" borderId="0" xfId="0" applyFont="1" applyAlignment="1">
      <alignment horizontal="center" vertical="center"/>
    </xf>
    <xf numFmtId="0" fontId="31" fillId="0" borderId="0" xfId="0" applyFont="1" applyAlignment="1">
      <alignment vertical="center"/>
    </xf>
    <xf numFmtId="0" fontId="29" fillId="7" borderId="0" xfId="0" applyFont="1" applyFill="1" applyAlignment="1">
      <alignment horizontal="centerContinuous"/>
    </xf>
    <xf numFmtId="9" fontId="0" fillId="7" borderId="5" xfId="1" applyFont="1" applyFill="1" applyBorder="1"/>
    <xf numFmtId="44" fontId="26" fillId="8" borderId="0" xfId="2" applyNumberFormat="1" applyFont="1" applyFill="1" applyAlignment="1"/>
    <xf numFmtId="0" fontId="0" fillId="0" borderId="0" xfId="1" applyNumberFormat="1" applyFont="1"/>
    <xf numFmtId="0" fontId="0" fillId="0" borderId="0" xfId="0" applyNumberFormat="1"/>
    <xf numFmtId="2" fontId="0" fillId="0" borderId="0" xfId="1" applyNumberFormat="1" applyFont="1"/>
    <xf numFmtId="2" fontId="0" fillId="7" borderId="0" xfId="1" applyNumberFormat="1" applyFont="1" applyFill="1"/>
    <xf numFmtId="2" fontId="20" fillId="7" borderId="0" xfId="1" applyNumberFormat="1" applyFont="1" applyFill="1" applyBorder="1"/>
    <xf numFmtId="10" fontId="5" fillId="0" borderId="4" xfId="1" applyNumberFormat="1" applyFont="1" applyBorder="1"/>
    <xf numFmtId="10" fontId="69" fillId="7" borderId="5" xfId="1" applyNumberFormat="1" applyFont="1" applyFill="1" applyBorder="1"/>
    <xf numFmtId="0" fontId="73" fillId="10" borderId="0" xfId="0" applyFont="1" applyFill="1" applyAlignment="1">
      <alignment horizontal="center"/>
    </xf>
    <xf numFmtId="0" fontId="73" fillId="10" borderId="0" xfId="0" applyFont="1" applyFill="1" applyAlignment="1">
      <alignment horizontal="center" vertical="center"/>
    </xf>
    <xf numFmtId="44" fontId="0" fillId="0" borderId="16" xfId="0" applyNumberFormat="1" applyBorder="1"/>
    <xf numFmtId="2" fontId="0" fillId="0" borderId="16" xfId="0" applyNumberFormat="1" applyBorder="1"/>
    <xf numFmtId="0" fontId="2" fillId="15" borderId="16" xfId="0" applyFont="1" applyFill="1" applyBorder="1"/>
    <xf numFmtId="2" fontId="0" fillId="15" borderId="16" xfId="0" applyNumberFormat="1" applyFill="1" applyBorder="1"/>
    <xf numFmtId="10" fontId="2" fillId="15" borderId="16" xfId="1" applyNumberFormat="1" applyFont="1" applyFill="1" applyBorder="1"/>
    <xf numFmtId="0" fontId="73" fillId="10" borderId="16" xfId="0" applyFont="1" applyFill="1" applyBorder="1" applyAlignment="1">
      <alignment horizontal="center" wrapText="1"/>
    </xf>
    <xf numFmtId="0" fontId="73" fillId="10" borderId="16" xfId="0" applyFont="1" applyFill="1" applyBorder="1" applyAlignment="1">
      <alignment horizontal="center" vertical="center"/>
    </xf>
    <xf numFmtId="0" fontId="2" fillId="0" borderId="16" xfId="0" applyFont="1" applyBorder="1" applyAlignment="1">
      <alignment horizontal="center"/>
    </xf>
    <xf numFmtId="0" fontId="0" fillId="0" borderId="16" xfId="0" applyBorder="1"/>
    <xf numFmtId="0" fontId="0" fillId="0" borderId="16" xfId="0" applyNumberFormat="1" applyBorder="1"/>
    <xf numFmtId="0" fontId="73" fillId="10" borderId="16" xfId="0" applyFont="1" applyFill="1" applyBorder="1" applyAlignment="1">
      <alignment horizontal="center"/>
    </xf>
    <xf numFmtId="0" fontId="0" fillId="0" borderId="16" xfId="0" applyBorder="1" applyAlignment="1">
      <alignment horizontal="left" indent="1"/>
    </xf>
    <xf numFmtId="0" fontId="0" fillId="0" borderId="16" xfId="0" applyNumberFormat="1" applyBorder="1" applyAlignment="1">
      <alignment horizontal="left" indent="1"/>
    </xf>
    <xf numFmtId="0" fontId="0" fillId="0" borderId="16" xfId="0" applyFont="1" applyBorder="1" applyAlignment="1">
      <alignment horizontal="left" indent="1"/>
    </xf>
    <xf numFmtId="10" fontId="0" fillId="0" borderId="16" xfId="1" applyNumberFormat="1" applyFont="1" applyBorder="1" applyAlignment="1">
      <alignment horizontal="left" indent="1"/>
    </xf>
    <xf numFmtId="0" fontId="0" fillId="15" borderId="16" xfId="1" applyNumberFormat="1" applyFont="1" applyFill="1" applyBorder="1"/>
    <xf numFmtId="174" fontId="0" fillId="15" borderId="16" xfId="0" applyNumberFormat="1" applyFill="1" applyBorder="1"/>
    <xf numFmtId="0" fontId="2" fillId="15" borderId="16" xfId="0" applyFont="1" applyFill="1" applyBorder="1" applyAlignment="1">
      <alignment horizontal="center"/>
    </xf>
    <xf numFmtId="0" fontId="0" fillId="7" borderId="16" xfId="0" applyFont="1" applyFill="1" applyBorder="1"/>
    <xf numFmtId="44" fontId="0" fillId="15" borderId="16" xfId="0" applyNumberFormat="1" applyFill="1" applyBorder="1"/>
    <xf numFmtId="183" fontId="29" fillId="7" borderId="0" xfId="21" applyNumberFormat="1" applyFont="1" applyFill="1"/>
    <xf numFmtId="1" fontId="2" fillId="15" borderId="16" xfId="0" applyNumberFormat="1" applyFont="1" applyFill="1" applyBorder="1"/>
    <xf numFmtId="1" fontId="0" fillId="0" borderId="16" xfId="0" applyNumberFormat="1" applyBorder="1"/>
    <xf numFmtId="43" fontId="73" fillId="10" borderId="16" xfId="23" applyFont="1" applyFill="1" applyBorder="1" applyAlignment="1">
      <alignment horizontal="center" wrapText="1"/>
    </xf>
    <xf numFmtId="43" fontId="73" fillId="10" borderId="16" xfId="23" applyFont="1" applyFill="1" applyBorder="1" applyAlignment="1">
      <alignment horizontal="center" vertical="center"/>
    </xf>
    <xf numFmtId="43" fontId="2" fillId="15" borderId="16" xfId="23" applyFont="1" applyFill="1" applyBorder="1"/>
    <xf numFmtId="43" fontId="0" fillId="0" borderId="16" xfId="23" applyFont="1" applyBorder="1" applyAlignment="1">
      <alignment horizontal="left" indent="1"/>
    </xf>
    <xf numFmtId="1" fontId="2" fillId="15" borderId="16" xfId="23" applyNumberFormat="1" applyFont="1" applyFill="1" applyBorder="1"/>
    <xf numFmtId="1" fontId="0" fillId="0" borderId="16" xfId="23" applyNumberFormat="1" applyFont="1" applyBorder="1"/>
    <xf numFmtId="1" fontId="0" fillId="0" borderId="16" xfId="1" applyNumberFormat="1" applyFont="1" applyBorder="1"/>
    <xf numFmtId="171" fontId="0" fillId="0" borderId="16" xfId="1" applyNumberFormat="1" applyFont="1" applyBorder="1"/>
    <xf numFmtId="171" fontId="2" fillId="15" borderId="16" xfId="1" applyNumberFormat="1" applyFont="1" applyFill="1" applyBorder="1"/>
    <xf numFmtId="1" fontId="2" fillId="15" borderId="16" xfId="1" applyNumberFormat="1" applyFont="1" applyFill="1" applyBorder="1"/>
    <xf numFmtId="171" fontId="0" fillId="7" borderId="16" xfId="1" applyNumberFormat="1" applyFont="1" applyFill="1" applyBorder="1"/>
    <xf numFmtId="173" fontId="0" fillId="7" borderId="16" xfId="0" applyNumberFormat="1" applyFill="1" applyBorder="1"/>
    <xf numFmtId="0" fontId="5" fillId="7" borderId="0" xfId="2" applyFont="1" applyFill="1" applyAlignment="1">
      <alignment horizontal="center" vertical="top"/>
    </xf>
    <xf numFmtId="43" fontId="5" fillId="7" borderId="0" xfId="2" applyNumberFormat="1" applyFont="1" applyFill="1" applyAlignment="1">
      <alignment horizontal="center" vertical="top"/>
    </xf>
    <xf numFmtId="171" fontId="16" fillId="7" borderId="0" xfId="1" applyNumberFormat="1" applyFont="1" applyFill="1" applyAlignment="1">
      <alignment horizontal="right" vertical="top"/>
    </xf>
    <xf numFmtId="0" fontId="29" fillId="0" borderId="10" xfId="0" applyFont="1" applyBorder="1" applyAlignment="1">
      <alignment horizontal="left" indent="1"/>
    </xf>
    <xf numFmtId="44" fontId="29" fillId="0" borderId="2" xfId="0" applyNumberFormat="1" applyFont="1" applyBorder="1"/>
    <xf numFmtId="44" fontId="29" fillId="0" borderId="11" xfId="0" applyNumberFormat="1" applyFont="1" applyBorder="1"/>
    <xf numFmtId="43" fontId="40" fillId="0" borderId="0" xfId="0" applyNumberFormat="1" applyFont="1" applyBorder="1"/>
    <xf numFmtId="43" fontId="40" fillId="0" borderId="13" xfId="0" applyNumberFormat="1" applyFont="1" applyBorder="1"/>
    <xf numFmtId="43" fontId="29" fillId="0" borderId="13" xfId="0" applyNumberFormat="1" applyFont="1" applyBorder="1"/>
    <xf numFmtId="0" fontId="31" fillId="16" borderId="17" xfId="0" applyFont="1" applyFill="1" applyBorder="1"/>
    <xf numFmtId="0" fontId="29" fillId="16" borderId="6" xfId="0" applyFont="1" applyFill="1" applyBorder="1"/>
    <xf numFmtId="43" fontId="31" fillId="16" borderId="6" xfId="0" applyNumberFormat="1" applyFont="1" applyFill="1" applyBorder="1"/>
    <xf numFmtId="43" fontId="31" fillId="16" borderId="18" xfId="0" applyNumberFormat="1" applyFont="1" applyFill="1" applyBorder="1"/>
    <xf numFmtId="0" fontId="29" fillId="0" borderId="0" xfId="0" applyFont="1" applyBorder="1" applyAlignment="1">
      <alignment horizontal="center"/>
    </xf>
    <xf numFmtId="171" fontId="45" fillId="0" borderId="13" xfId="1" applyNumberFormat="1" applyFont="1" applyBorder="1"/>
    <xf numFmtId="9" fontId="45" fillId="0" borderId="13" xfId="1" applyFont="1" applyBorder="1"/>
    <xf numFmtId="44" fontId="31" fillId="16" borderId="16" xfId="21" applyFont="1" applyFill="1" applyBorder="1"/>
    <xf numFmtId="0" fontId="2" fillId="0" borderId="10" xfId="0" applyFont="1" applyBorder="1" applyAlignment="1">
      <alignment horizontal="center"/>
    </xf>
    <xf numFmtId="0" fontId="2" fillId="0" borderId="12" xfId="0" applyFont="1" applyBorder="1" applyAlignment="1">
      <alignment horizontal="center"/>
    </xf>
    <xf numFmtId="0" fontId="31" fillId="0" borderId="12" xfId="0" applyFont="1" applyBorder="1" applyAlignment="1">
      <alignment horizontal="centerContinuous" vertical="center"/>
    </xf>
    <xf numFmtId="0" fontId="31" fillId="0" borderId="12" xfId="0" applyFont="1" applyBorder="1" applyAlignment="1">
      <alignment horizontal="center" vertical="center"/>
    </xf>
    <xf numFmtId="0" fontId="31" fillId="0" borderId="12" xfId="0" applyFont="1" applyBorder="1" applyAlignment="1">
      <alignment vertical="center"/>
    </xf>
    <xf numFmtId="0" fontId="29" fillId="0" borderId="14" xfId="0" applyFont="1" applyBorder="1"/>
    <xf numFmtId="175" fontId="29" fillId="0" borderId="30" xfId="1" applyNumberFormat="1" applyFont="1" applyBorder="1" applyAlignment="1">
      <alignment horizontal="center"/>
    </xf>
    <xf numFmtId="10" fontId="29" fillId="0" borderId="0" xfId="1" applyNumberFormat="1" applyFont="1" applyBorder="1" applyAlignment="1">
      <alignment horizontal="center"/>
    </xf>
    <xf numFmtId="10" fontId="29" fillId="0" borderId="29" xfId="1" applyNumberFormat="1" applyFont="1" applyBorder="1" applyAlignment="1">
      <alignment horizontal="center"/>
    </xf>
    <xf numFmtId="10" fontId="29" fillId="0" borderId="0" xfId="0" applyNumberFormat="1" applyFont="1" applyBorder="1" applyAlignment="1">
      <alignment horizontal="center"/>
    </xf>
    <xf numFmtId="10" fontId="29" fillId="0" borderId="29" xfId="0" applyNumberFormat="1" applyFont="1" applyBorder="1" applyAlignment="1">
      <alignment horizontal="center"/>
    </xf>
    <xf numFmtId="10" fontId="39" fillId="0" borderId="5" xfId="1" applyNumberFormat="1" applyFont="1" applyBorder="1" applyAlignment="1">
      <alignment horizontal="center"/>
    </xf>
    <xf numFmtId="0" fontId="29" fillId="0" borderId="31" xfId="0" applyFont="1" applyBorder="1" applyAlignment="1">
      <alignment horizontal="center"/>
    </xf>
    <xf numFmtId="175" fontId="29" fillId="16" borderId="30" xfId="1" applyNumberFormat="1" applyFont="1" applyFill="1" applyBorder="1" applyAlignment="1">
      <alignment horizontal="center"/>
    </xf>
    <xf numFmtId="0" fontId="51" fillId="10" borderId="2" xfId="0" applyFont="1" applyFill="1" applyBorder="1" applyAlignment="1">
      <alignment horizontal="centerContinuous"/>
    </xf>
    <xf numFmtId="0" fontId="51" fillId="10" borderId="11" xfId="0" applyFont="1" applyFill="1" applyBorder="1"/>
    <xf numFmtId="0" fontId="51" fillId="10" borderId="14" xfId="0" applyFont="1" applyFill="1" applyBorder="1"/>
    <xf numFmtId="0" fontId="51" fillId="10" borderId="5" xfId="0" applyFont="1" applyFill="1" applyBorder="1"/>
    <xf numFmtId="0" fontId="52" fillId="10" borderId="5" xfId="0" applyFont="1" applyFill="1" applyBorder="1" applyAlignment="1">
      <alignment horizontal="center"/>
    </xf>
    <xf numFmtId="0" fontId="52" fillId="10" borderId="15" xfId="0" applyFont="1" applyFill="1" applyBorder="1" applyAlignment="1">
      <alignment horizontal="center"/>
    </xf>
    <xf numFmtId="0" fontId="52" fillId="10" borderId="0" xfId="0" applyFont="1" applyFill="1" applyBorder="1" applyAlignment="1">
      <alignment horizontal="center"/>
    </xf>
    <xf numFmtId="0" fontId="31" fillId="0" borderId="0" xfId="0" applyFont="1" applyBorder="1" applyAlignment="1">
      <alignment horizontal="center" vertical="center"/>
    </xf>
    <xf numFmtId="0" fontId="29" fillId="10" borderId="10" xfId="0" applyFont="1" applyFill="1" applyBorder="1"/>
    <xf numFmtId="0" fontId="61" fillId="10" borderId="2" xfId="0" applyFont="1" applyFill="1" applyBorder="1" applyAlignment="1">
      <alignment horizontal="centerContinuous"/>
    </xf>
    <xf numFmtId="0" fontId="52" fillId="10" borderId="13" xfId="0" applyFont="1" applyFill="1" applyBorder="1" applyAlignment="1">
      <alignment horizontal="center"/>
    </xf>
    <xf numFmtId="10" fontId="29" fillId="0" borderId="13" xfId="1" applyNumberFormat="1" applyFont="1" applyBorder="1" applyAlignment="1">
      <alignment horizontal="center"/>
    </xf>
    <xf numFmtId="0" fontId="39" fillId="0" borderId="5" xfId="0" applyFont="1" applyBorder="1" applyAlignment="1">
      <alignment horizontal="left" vertical="center" indent="4"/>
    </xf>
    <xf numFmtId="0" fontId="73" fillId="10" borderId="6" xfId="0" applyFont="1" applyFill="1" applyBorder="1" applyAlignment="1">
      <alignment horizontal="centerContinuous"/>
    </xf>
    <xf numFmtId="0" fontId="3" fillId="10" borderId="6" xfId="0" applyFont="1" applyFill="1" applyBorder="1" applyAlignment="1">
      <alignment horizontal="centerContinuous"/>
    </xf>
    <xf numFmtId="0" fontId="0" fillId="16" borderId="0" xfId="0" applyFill="1"/>
    <xf numFmtId="0" fontId="2" fillId="16" borderId="12" xfId="0" applyFont="1" applyFill="1" applyBorder="1" applyAlignment="1">
      <alignment horizontal="center"/>
    </xf>
    <xf numFmtId="10" fontId="0" fillId="16" borderId="13" xfId="0" applyNumberFormat="1" applyFill="1" applyBorder="1"/>
    <xf numFmtId="0" fontId="2" fillId="16" borderId="14" xfId="0" applyFont="1" applyFill="1" applyBorder="1" applyAlignment="1">
      <alignment horizontal="center"/>
    </xf>
    <xf numFmtId="10" fontId="2" fillId="16" borderId="15" xfId="0" applyNumberFormat="1" applyFont="1" applyFill="1" applyBorder="1"/>
    <xf numFmtId="8" fontId="0" fillId="0" borderId="11" xfId="0" applyNumberFormat="1" applyBorder="1" applyAlignment="1">
      <alignment horizontal="center"/>
    </xf>
    <xf numFmtId="10" fontId="0" fillId="0" borderId="13" xfId="0" applyNumberFormat="1" applyBorder="1" applyAlignment="1">
      <alignment horizontal="center"/>
    </xf>
    <xf numFmtId="0" fontId="0" fillId="0" borderId="11" xfId="0" applyBorder="1" applyAlignment="1">
      <alignment horizontal="center"/>
    </xf>
    <xf numFmtId="10" fontId="0" fillId="0" borderId="13" xfId="1" applyNumberFormat="1" applyFont="1" applyBorder="1" applyAlignment="1">
      <alignment horizontal="center"/>
    </xf>
    <xf numFmtId="0" fontId="0" fillId="0" borderId="13" xfId="0" applyBorder="1" applyAlignment="1">
      <alignment horizontal="center"/>
    </xf>
    <xf numFmtId="8" fontId="0" fillId="16" borderId="13" xfId="0" applyNumberFormat="1" applyFill="1" applyBorder="1" applyAlignment="1">
      <alignment horizontal="center"/>
    </xf>
    <xf numFmtId="9" fontId="0" fillId="16" borderId="15" xfId="1" applyFont="1" applyFill="1" applyBorder="1" applyAlignment="1">
      <alignment horizontal="center"/>
    </xf>
    <xf numFmtId="10" fontId="0" fillId="16" borderId="13" xfId="0" applyNumberFormat="1" applyFill="1" applyBorder="1" applyAlignment="1">
      <alignment horizontal="center"/>
    </xf>
    <xf numFmtId="179" fontId="0" fillId="16" borderId="13" xfId="0" applyNumberFormat="1" applyFill="1" applyBorder="1" applyAlignment="1">
      <alignment horizontal="center"/>
    </xf>
    <xf numFmtId="175" fontId="2" fillId="16" borderId="15" xfId="0" applyNumberFormat="1" applyFont="1" applyFill="1" applyBorder="1" applyAlignment="1">
      <alignment horizontal="center"/>
    </xf>
    <xf numFmtId="0" fontId="73" fillId="10" borderId="10" xfId="0" applyFont="1" applyFill="1" applyBorder="1" applyAlignment="1">
      <alignment horizontal="centerContinuous"/>
    </xf>
    <xf numFmtId="0" fontId="31" fillId="16" borderId="10" xfId="0" applyFont="1" applyFill="1" applyBorder="1" applyAlignment="1">
      <alignment horizontal="centerContinuous" vertical="center"/>
    </xf>
    <xf numFmtId="0" fontId="31" fillId="16" borderId="2" xfId="0" applyFont="1" applyFill="1" applyBorder="1" applyAlignment="1">
      <alignment horizontal="center" vertical="center"/>
    </xf>
    <xf numFmtId="175" fontId="29" fillId="16" borderId="2" xfId="1" applyNumberFormat="1" applyFont="1" applyFill="1" applyBorder="1" applyAlignment="1">
      <alignment horizontal="center"/>
    </xf>
    <xf numFmtId="0" fontId="31" fillId="0" borderId="14" xfId="0" applyFont="1" applyBorder="1" applyAlignment="1">
      <alignment horizontal="center" vertical="center"/>
    </xf>
    <xf numFmtId="0" fontId="31" fillId="16" borderId="10" xfId="0" applyFont="1" applyFill="1" applyBorder="1" applyAlignment="1">
      <alignment horizontal="center" vertical="center"/>
    </xf>
    <xf numFmtId="175" fontId="29" fillId="16" borderId="2" xfId="0" applyNumberFormat="1" applyFont="1" applyFill="1" applyBorder="1" applyAlignment="1">
      <alignment horizontal="center"/>
    </xf>
    <xf numFmtId="10" fontId="29" fillId="0" borderId="31" xfId="1" applyNumberFormat="1" applyFont="1" applyBorder="1" applyAlignment="1">
      <alignment horizontal="center"/>
    </xf>
    <xf numFmtId="10" fontId="29" fillId="0" borderId="31" xfId="0" applyNumberFormat="1" applyFont="1" applyBorder="1" applyAlignment="1">
      <alignment horizontal="center"/>
    </xf>
    <xf numFmtId="175" fontId="29" fillId="0" borderId="30" xfId="0" applyNumberFormat="1" applyFont="1" applyBorder="1" applyAlignment="1">
      <alignment horizontal="center"/>
    </xf>
    <xf numFmtId="175" fontId="31" fillId="0" borderId="30" xfId="1" applyNumberFormat="1" applyFont="1" applyBorder="1" applyAlignment="1">
      <alignment horizontal="center"/>
    </xf>
    <xf numFmtId="0" fontId="3" fillId="10" borderId="0" xfId="0" applyFont="1" applyFill="1"/>
    <xf numFmtId="0" fontId="29" fillId="0" borderId="30" xfId="0" applyFont="1" applyBorder="1" applyAlignment="1">
      <alignment horizontal="left" indent="1"/>
    </xf>
    <xf numFmtId="0" fontId="29" fillId="0" borderId="29" xfId="0" applyFont="1" applyBorder="1" applyAlignment="1">
      <alignment horizontal="left" indent="1"/>
    </xf>
    <xf numFmtId="0" fontId="3" fillId="10" borderId="0" xfId="0" applyFont="1" applyFill="1" applyAlignment="1">
      <alignment horizontal="center"/>
    </xf>
    <xf numFmtId="0" fontId="0" fillId="0" borderId="0" xfId="0" applyBorder="1" applyAlignment="1">
      <alignment horizontal="center"/>
    </xf>
    <xf numFmtId="0" fontId="31" fillId="16" borderId="16" xfId="0" applyFont="1" applyFill="1" applyBorder="1"/>
    <xf numFmtId="0" fontId="31" fillId="16" borderId="16" xfId="0" applyFont="1" applyFill="1" applyBorder="1" applyAlignment="1">
      <alignment horizontal="left"/>
    </xf>
    <xf numFmtId="0" fontId="29" fillId="0" borderId="29" xfId="0" applyFont="1" applyBorder="1" applyAlignment="1">
      <alignment horizontal="left" indent="2"/>
    </xf>
    <xf numFmtId="0" fontId="31" fillId="16" borderId="16" xfId="0" applyFont="1" applyFill="1" applyBorder="1" applyAlignment="1">
      <alignment horizontal="left" indent="1"/>
    </xf>
    <xf numFmtId="0" fontId="92" fillId="10" borderId="0" xfId="0" applyFont="1" applyFill="1" applyAlignment="1">
      <alignment horizontal="centerContinuous"/>
    </xf>
    <xf numFmtId="0" fontId="59" fillId="10" borderId="2" xfId="0" applyFont="1" applyFill="1" applyBorder="1" applyAlignment="1">
      <alignment horizontal="centerContinuous"/>
    </xf>
    <xf numFmtId="0" fontId="59" fillId="10" borderId="11" xfId="0" applyFont="1" applyFill="1" applyBorder="1" applyAlignment="1">
      <alignment horizontal="centerContinuous"/>
    </xf>
    <xf numFmtId="10" fontId="29" fillId="0" borderId="12" xfId="1" applyNumberFormat="1" applyFont="1" applyBorder="1" applyAlignment="1">
      <alignment horizontal="center"/>
    </xf>
    <xf numFmtId="2" fontId="29" fillId="0" borderId="12" xfId="0" applyNumberFormat="1" applyFont="1" applyBorder="1" applyAlignment="1">
      <alignment horizontal="center"/>
    </xf>
    <xf numFmtId="2" fontId="29" fillId="0" borderId="0" xfId="0" applyNumberFormat="1" applyFont="1" applyBorder="1" applyAlignment="1">
      <alignment horizontal="center"/>
    </xf>
    <xf numFmtId="2" fontId="29" fillId="0" borderId="13" xfId="0" applyNumberFormat="1" applyFont="1" applyBorder="1" applyAlignment="1">
      <alignment horizontal="center"/>
    </xf>
    <xf numFmtId="0" fontId="29" fillId="0" borderId="12" xfId="0" applyFont="1" applyBorder="1" applyAlignment="1">
      <alignment horizontal="center"/>
    </xf>
    <xf numFmtId="0" fontId="29" fillId="0" borderId="13" xfId="0" applyFont="1" applyBorder="1" applyAlignment="1">
      <alignment horizontal="center"/>
    </xf>
    <xf numFmtId="0" fontId="31" fillId="16" borderId="12" xfId="0" applyFont="1" applyFill="1" applyBorder="1"/>
    <xf numFmtId="10" fontId="29" fillId="16" borderId="12" xfId="1" applyNumberFormat="1" applyFont="1" applyFill="1" applyBorder="1" applyAlignment="1">
      <alignment horizontal="center"/>
    </xf>
    <xf numFmtId="10" fontId="29" fillId="16" borderId="0" xfId="1" applyNumberFormat="1" applyFont="1" applyFill="1" applyBorder="1" applyAlignment="1">
      <alignment horizontal="center"/>
    </xf>
    <xf numFmtId="10" fontId="29" fillId="16" borderId="13" xfId="1" applyNumberFormat="1" applyFont="1" applyFill="1" applyBorder="1" applyAlignment="1">
      <alignment horizontal="center"/>
    </xf>
    <xf numFmtId="2" fontId="29" fillId="16" borderId="12" xfId="0" applyNumberFormat="1" applyFont="1" applyFill="1" applyBorder="1" applyAlignment="1">
      <alignment horizontal="center"/>
    </xf>
    <xf numFmtId="2" fontId="29" fillId="16" borderId="0" xfId="0" applyNumberFormat="1" applyFont="1" applyFill="1" applyBorder="1" applyAlignment="1">
      <alignment horizontal="center"/>
    </xf>
    <xf numFmtId="2" fontId="29" fillId="16" borderId="13" xfId="0" applyNumberFormat="1" applyFont="1" applyFill="1" applyBorder="1" applyAlignment="1">
      <alignment horizontal="center"/>
    </xf>
    <xf numFmtId="10" fontId="31" fillId="16" borderId="17" xfId="1" applyNumberFormat="1" applyFont="1" applyFill="1" applyBorder="1" applyAlignment="1">
      <alignment horizontal="center"/>
    </xf>
    <xf numFmtId="10" fontId="31" fillId="16" borderId="6" xfId="1" applyNumberFormat="1" applyFont="1" applyFill="1" applyBorder="1" applyAlignment="1">
      <alignment horizontal="center"/>
    </xf>
    <xf numFmtId="10" fontId="31" fillId="16" borderId="18" xfId="1" applyNumberFormat="1" applyFont="1" applyFill="1" applyBorder="1" applyAlignment="1">
      <alignment horizontal="center"/>
    </xf>
    <xf numFmtId="0" fontId="31" fillId="0" borderId="10" xfId="0" applyFont="1" applyBorder="1"/>
    <xf numFmtId="10" fontId="29" fillId="0" borderId="10" xfId="1" applyNumberFormat="1" applyFont="1" applyBorder="1" applyAlignment="1">
      <alignment horizontal="center"/>
    </xf>
    <xf numFmtId="10" fontId="29" fillId="0" borderId="2" xfId="1" applyNumberFormat="1" applyFont="1" applyBorder="1" applyAlignment="1">
      <alignment horizontal="center"/>
    </xf>
    <xf numFmtId="10" fontId="29" fillId="0" borderId="11" xfId="1" applyNumberFormat="1" applyFont="1" applyBorder="1" applyAlignment="1">
      <alignment horizontal="center"/>
    </xf>
    <xf numFmtId="0" fontId="93" fillId="10" borderId="2" xfId="0" applyFont="1" applyFill="1" applyBorder="1" applyAlignment="1">
      <alignment horizontal="centerContinuous"/>
    </xf>
    <xf numFmtId="0" fontId="31" fillId="0" borderId="0" xfId="0" applyFont="1" applyBorder="1"/>
    <xf numFmtId="0" fontId="55" fillId="0" borderId="18" xfId="0" applyFont="1" applyBorder="1" applyAlignment="1">
      <alignment horizontal="center" wrapText="1"/>
    </xf>
    <xf numFmtId="0" fontId="55" fillId="0" borderId="29" xfId="0" applyFont="1" applyBorder="1" applyAlignment="1">
      <alignment horizontal="center" wrapText="1"/>
    </xf>
    <xf numFmtId="0" fontId="55" fillId="0" borderId="29" xfId="0" applyFont="1" applyBorder="1" applyAlignment="1">
      <alignment horizontal="center"/>
    </xf>
    <xf numFmtId="0" fontId="55" fillId="0" borderId="12" xfId="0" applyFont="1" applyBorder="1" applyAlignment="1">
      <alignment horizontal="center" vertical="center" wrapText="1"/>
    </xf>
    <xf numFmtId="0" fontId="94" fillId="10" borderId="17" xfId="0" applyFont="1" applyFill="1" applyBorder="1" applyAlignment="1">
      <alignment horizontal="center" vertical="center"/>
    </xf>
    <xf numFmtId="0" fontId="94" fillId="10" borderId="18" xfId="0" applyFont="1" applyFill="1" applyBorder="1" applyAlignment="1">
      <alignment horizontal="center" vertical="center"/>
    </xf>
    <xf numFmtId="0" fontId="73" fillId="10" borderId="17" xfId="0" applyFont="1" applyFill="1" applyBorder="1" applyAlignment="1">
      <alignment horizontal="center" wrapText="1"/>
    </xf>
    <xf numFmtId="0" fontId="73" fillId="10" borderId="6" xfId="0" applyFont="1" applyFill="1" applyBorder="1" applyAlignment="1">
      <alignment horizontal="center" wrapText="1"/>
    </xf>
    <xf numFmtId="0" fontId="73" fillId="10" borderId="18" xfId="0" applyFont="1" applyFill="1" applyBorder="1" applyAlignment="1">
      <alignment horizontal="center" wrapText="1"/>
    </xf>
    <xf numFmtId="0" fontId="94" fillId="10" borderId="5" xfId="0" applyFont="1" applyFill="1" applyBorder="1" applyAlignment="1">
      <alignment horizontal="center" wrapText="1"/>
    </xf>
    <xf numFmtId="0" fontId="73" fillId="10" borderId="5" xfId="0" applyFont="1" applyFill="1" applyBorder="1" applyAlignment="1">
      <alignment horizontal="center" wrapText="1"/>
    </xf>
    <xf numFmtId="0" fontId="55" fillId="16" borderId="10" xfId="0" applyFont="1" applyFill="1" applyBorder="1" applyAlignment="1">
      <alignment horizontal="center" vertical="center" wrapText="1"/>
    </xf>
    <xf numFmtId="0" fontId="37" fillId="16" borderId="11" xfId="0" applyFont="1" applyFill="1" applyBorder="1" applyAlignment="1">
      <alignment horizontal="center" vertical="center" wrapText="1"/>
    </xf>
    <xf numFmtId="0" fontId="55" fillId="16" borderId="12" xfId="0" applyFont="1" applyFill="1" applyBorder="1" applyAlignment="1">
      <alignment horizontal="center" vertical="center" wrapText="1"/>
    </xf>
    <xf numFmtId="0" fontId="37" fillId="16" borderId="13" xfId="0" applyFont="1" applyFill="1" applyBorder="1" applyAlignment="1">
      <alignment horizontal="center" vertical="center" wrapText="1"/>
    </xf>
    <xf numFmtId="0" fontId="55" fillId="16" borderId="14" xfId="0" applyFont="1" applyFill="1" applyBorder="1" applyAlignment="1">
      <alignment horizontal="center" vertical="center" wrapText="1"/>
    </xf>
    <xf numFmtId="0" fontId="37" fillId="16" borderId="15" xfId="0" applyFont="1" applyFill="1" applyBorder="1" applyAlignment="1">
      <alignment horizontal="center" vertical="center" wrapText="1"/>
    </xf>
    <xf numFmtId="0" fontId="55" fillId="16" borderId="29" xfId="0" applyFont="1" applyFill="1" applyBorder="1" applyAlignment="1">
      <alignment horizontal="center" wrapText="1"/>
    </xf>
    <xf numFmtId="0" fontId="55" fillId="16" borderId="31" xfId="0" applyFont="1" applyFill="1" applyBorder="1" applyAlignment="1">
      <alignment horizontal="center"/>
    </xf>
    <xf numFmtId="0" fontId="25" fillId="8" borderId="0" xfId="2" applyNumberFormat="1" applyFont="1" applyFill="1" applyAlignment="1">
      <alignment horizontal="center" wrapText="1"/>
    </xf>
    <xf numFmtId="0" fontId="43" fillId="0" borderId="0" xfId="0" applyFont="1" applyBorder="1" applyAlignment="1">
      <alignment horizontal="center" vertical="center" textRotation="90" wrapText="1"/>
    </xf>
    <xf numFmtId="0" fontId="73" fillId="10" borderId="17" xfId="0" applyFont="1" applyFill="1" applyBorder="1" applyAlignment="1">
      <alignment horizontal="center"/>
    </xf>
    <xf numFmtId="0" fontId="73" fillId="10" borderId="18" xfId="0" applyFont="1" applyFill="1" applyBorder="1" applyAlignment="1">
      <alignment horizontal="center"/>
    </xf>
    <xf numFmtId="0" fontId="25" fillId="10" borderId="0" xfId="2" applyNumberFormat="1" applyFont="1" applyFill="1" applyAlignment="1">
      <alignment horizontal="center" wrapText="1"/>
    </xf>
    <xf numFmtId="0" fontId="36" fillId="10" borderId="0" xfId="0" applyFont="1" applyFill="1" applyAlignment="1">
      <alignment vertical="center"/>
    </xf>
    <xf numFmtId="0" fontId="36" fillId="10" borderId="0" xfId="2" applyNumberFormat="1" applyFont="1" applyFill="1" applyAlignment="1">
      <alignment horizontal="left" vertical="center" wrapText="1"/>
    </xf>
    <xf numFmtId="0" fontId="78" fillId="8" borderId="0" xfId="0" applyNumberFormat="1" applyFont="1" applyFill="1" applyAlignment="1">
      <alignment horizontal="center" vertical="center"/>
    </xf>
    <xf numFmtId="0" fontId="0" fillId="0" borderId="0" xfId="0" applyAlignment="1">
      <alignment horizontal="left" vertical="center" wrapText="1"/>
    </xf>
    <xf numFmtId="0" fontId="65" fillId="0" borderId="19" xfId="22" applyBorder="1" applyAlignment="1" applyProtection="1">
      <alignment wrapText="1"/>
    </xf>
    <xf numFmtId="0" fontId="65" fillId="11" borderId="24" xfId="22" applyFill="1" applyBorder="1" applyAlignment="1" applyProtection="1">
      <alignment horizontal="center" wrapText="1"/>
    </xf>
    <xf numFmtId="0" fontId="65" fillId="11" borderId="19" xfId="22" applyFill="1" applyBorder="1" applyAlignment="1" applyProtection="1">
      <alignment horizontal="center" wrapText="1"/>
    </xf>
    <xf numFmtId="0" fontId="65" fillId="11" borderId="25" xfId="22" applyFill="1" applyBorder="1" applyAlignment="1" applyProtection="1">
      <alignment horizontal="center" wrapText="1"/>
    </xf>
    <xf numFmtId="0" fontId="65" fillId="11" borderId="0" xfId="22" applyFill="1" applyAlignment="1" applyProtection="1">
      <alignment wrapText="1"/>
    </xf>
    <xf numFmtId="0" fontId="64" fillId="0" borderId="0" xfId="0" applyFont="1" applyFill="1" applyBorder="1" applyAlignment="1">
      <alignment vertical="top" wrapText="1"/>
    </xf>
    <xf numFmtId="0" fontId="65" fillId="0" borderId="0" xfId="22" applyFill="1" applyBorder="1" applyAlignment="1" applyProtection="1">
      <alignment horizontal="center" wrapText="1"/>
    </xf>
    <xf numFmtId="2" fontId="54" fillId="16" borderId="0" xfId="0" applyNumberFormat="1" applyFont="1" applyFill="1" applyBorder="1" applyAlignment="1">
      <alignment horizontal="center" vertical="center"/>
    </xf>
    <xf numFmtId="2" fontId="54" fillId="0" borderId="0" xfId="0" applyNumberFormat="1" applyFont="1" applyBorder="1" applyAlignment="1">
      <alignment horizontal="center" vertical="center"/>
    </xf>
    <xf numFmtId="175" fontId="43" fillId="0" borderId="6" xfId="23" applyNumberFormat="1" applyFont="1" applyBorder="1" applyAlignment="1">
      <alignment horizontal="center"/>
    </xf>
    <xf numFmtId="172" fontId="54" fillId="7" borderId="10" xfId="0" applyNumberFormat="1" applyFont="1" applyFill="1" applyBorder="1" applyAlignment="1">
      <alignment horizontal="center"/>
    </xf>
    <xf numFmtId="172" fontId="54" fillId="7" borderId="2" xfId="0" applyNumberFormat="1" applyFont="1" applyFill="1" applyBorder="1" applyAlignment="1">
      <alignment horizontal="center"/>
    </xf>
    <xf numFmtId="172" fontId="54" fillId="7" borderId="11" xfId="0" applyNumberFormat="1" applyFont="1" applyFill="1" applyBorder="1" applyAlignment="1">
      <alignment horizontal="center"/>
    </xf>
    <xf numFmtId="172" fontId="58" fillId="16" borderId="12" xfId="0" applyNumberFormat="1" applyFont="1" applyFill="1" applyBorder="1" applyAlignment="1">
      <alignment horizontal="center" vertical="top" wrapText="1"/>
    </xf>
    <xf numFmtId="172" fontId="58" fillId="16" borderId="0" xfId="0" applyNumberFormat="1" applyFont="1" applyFill="1" applyBorder="1" applyAlignment="1">
      <alignment horizontal="center" vertical="top" wrapText="1"/>
    </xf>
    <xf numFmtId="172" fontId="58" fillId="16" borderId="13" xfId="0" applyNumberFormat="1" applyFont="1" applyFill="1" applyBorder="1" applyAlignment="1">
      <alignment horizontal="center" vertical="top" wrapText="1"/>
    </xf>
    <xf numFmtId="172" fontId="54" fillId="7" borderId="12" xfId="0" applyNumberFormat="1" applyFont="1" applyFill="1" applyBorder="1" applyAlignment="1">
      <alignment horizontal="center"/>
    </xf>
    <xf numFmtId="172" fontId="54" fillId="7" borderId="0" xfId="0" applyNumberFormat="1" applyFont="1" applyFill="1" applyBorder="1" applyAlignment="1">
      <alignment horizontal="center"/>
    </xf>
    <xf numFmtId="172" fontId="54" fillId="7" borderId="13" xfId="0" applyNumberFormat="1" applyFont="1" applyFill="1" applyBorder="1" applyAlignment="1">
      <alignment horizontal="center"/>
    </xf>
    <xf numFmtId="172" fontId="54" fillId="16" borderId="14" xfId="0" applyNumberFormat="1" applyFont="1" applyFill="1" applyBorder="1" applyAlignment="1">
      <alignment horizontal="center"/>
    </xf>
    <xf numFmtId="172" fontId="54" fillId="16" borderId="5" xfId="0" applyNumberFormat="1" applyFont="1" applyFill="1" applyBorder="1" applyAlignment="1">
      <alignment horizontal="center"/>
    </xf>
    <xf numFmtId="172" fontId="54" fillId="16" borderId="15" xfId="0" applyNumberFormat="1" applyFont="1" applyFill="1" applyBorder="1" applyAlignment="1">
      <alignment horizontal="center"/>
    </xf>
    <xf numFmtId="172" fontId="54" fillId="16" borderId="12" xfId="0" applyNumberFormat="1" applyFont="1" applyFill="1" applyBorder="1" applyAlignment="1">
      <alignment horizontal="center" vertical="center"/>
    </xf>
    <xf numFmtId="172" fontId="54" fillId="16" borderId="0" xfId="0" applyNumberFormat="1" applyFont="1" applyFill="1" applyBorder="1" applyAlignment="1">
      <alignment horizontal="center" vertical="center"/>
    </xf>
    <xf numFmtId="172" fontId="54" fillId="16" borderId="13" xfId="0" applyNumberFormat="1" applyFont="1" applyFill="1" applyBorder="1" applyAlignment="1">
      <alignment horizontal="center" vertical="center"/>
    </xf>
    <xf numFmtId="172" fontId="54" fillId="0" borderId="12" xfId="0" applyNumberFormat="1" applyFont="1" applyBorder="1" applyAlignment="1">
      <alignment horizontal="center" vertical="center"/>
    </xf>
    <xf numFmtId="172" fontId="54" fillId="0" borderId="0" xfId="0" applyNumberFormat="1" applyFont="1" applyBorder="1" applyAlignment="1">
      <alignment horizontal="center" vertical="center"/>
    </xf>
    <xf numFmtId="172" fontId="54" fillId="7" borderId="13" xfId="0" applyNumberFormat="1" applyFont="1" applyFill="1" applyBorder="1" applyAlignment="1">
      <alignment horizontal="center" vertical="center"/>
    </xf>
    <xf numFmtId="172" fontId="43" fillId="7" borderId="18" xfId="23" applyNumberFormat="1" applyFont="1" applyFill="1" applyBorder="1" applyAlignment="1">
      <alignment horizontal="center"/>
    </xf>
    <xf numFmtId="175" fontId="43" fillId="0" borderId="17" xfId="23" applyNumberFormat="1" applyFont="1" applyBorder="1" applyAlignment="1">
      <alignment horizontal="center"/>
    </xf>
    <xf numFmtId="10" fontId="54" fillId="7" borderId="2" xfId="1" applyNumberFormat="1" applyFont="1" applyFill="1" applyBorder="1" applyAlignment="1">
      <alignment horizontal="center"/>
    </xf>
    <xf numFmtId="10" fontId="58" fillId="16" borderId="0" xfId="1" applyNumberFormat="1" applyFont="1" applyFill="1" applyBorder="1" applyAlignment="1">
      <alignment horizontal="center" vertical="top" wrapText="1"/>
    </xf>
    <xf numFmtId="10" fontId="54" fillId="7" borderId="0" xfId="1" applyNumberFormat="1" applyFont="1" applyFill="1" applyBorder="1" applyAlignment="1">
      <alignment horizontal="center"/>
    </xf>
    <xf numFmtId="10" fontId="54" fillId="16" borderId="5" xfId="1" applyNumberFormat="1" applyFont="1" applyFill="1" applyBorder="1" applyAlignment="1">
      <alignment horizontal="center"/>
    </xf>
    <xf numFmtId="171" fontId="43" fillId="0" borderId="6" xfId="1" applyNumberFormat="1" applyFont="1" applyBorder="1" applyAlignment="1">
      <alignment horizontal="center" vertical="center"/>
    </xf>
    <xf numFmtId="171" fontId="43" fillId="0" borderId="18" xfId="1" applyNumberFormat="1" applyFont="1" applyBorder="1" applyAlignment="1">
      <alignment horizontal="center" vertical="center"/>
    </xf>
    <xf numFmtId="171" fontId="54" fillId="16" borderId="0" xfId="1" applyNumberFormat="1" applyFont="1" applyFill="1" applyBorder="1" applyAlignment="1">
      <alignment horizontal="center" vertical="center"/>
    </xf>
    <xf numFmtId="171" fontId="54" fillId="16" borderId="13" xfId="1" applyNumberFormat="1" applyFont="1" applyFill="1" applyBorder="1" applyAlignment="1">
      <alignment horizontal="center" vertical="center"/>
    </xf>
    <xf numFmtId="171" fontId="54" fillId="0" borderId="0" xfId="1" applyNumberFormat="1" applyFont="1" applyBorder="1" applyAlignment="1">
      <alignment horizontal="center" vertical="center"/>
    </xf>
    <xf numFmtId="171" fontId="54" fillId="0" borderId="13" xfId="1" applyNumberFormat="1" applyFont="1" applyBorder="1" applyAlignment="1">
      <alignment horizontal="center" vertical="center"/>
    </xf>
    <xf numFmtId="171" fontId="54" fillId="7" borderId="2" xfId="1" applyNumberFormat="1" applyFont="1" applyFill="1" applyBorder="1" applyAlignment="1">
      <alignment horizontal="center" vertical="center"/>
    </xf>
    <xf numFmtId="171" fontId="54" fillId="7" borderId="11" xfId="1" applyNumberFormat="1" applyFont="1" applyFill="1" applyBorder="1" applyAlignment="1">
      <alignment horizontal="center" vertical="center"/>
    </xf>
    <xf numFmtId="171" fontId="58" fillId="16" borderId="0" xfId="1" applyNumberFormat="1" applyFont="1" applyFill="1" applyBorder="1" applyAlignment="1">
      <alignment horizontal="center" vertical="center" wrapText="1"/>
    </xf>
    <xf numFmtId="171" fontId="58" fillId="16" borderId="13" xfId="1" applyNumberFormat="1" applyFont="1" applyFill="1" applyBorder="1" applyAlignment="1">
      <alignment horizontal="center" vertical="center" wrapText="1"/>
    </xf>
    <xf numFmtId="171" fontId="54" fillId="7" borderId="0" xfId="1" applyNumberFormat="1" applyFont="1" applyFill="1" applyBorder="1" applyAlignment="1">
      <alignment horizontal="center" vertical="center"/>
    </xf>
    <xf numFmtId="171" fontId="54" fillId="7" borderId="13" xfId="1" applyNumberFormat="1" applyFont="1" applyFill="1" applyBorder="1" applyAlignment="1">
      <alignment horizontal="center" vertical="center"/>
    </xf>
    <xf numFmtId="171" fontId="54" fillId="16" borderId="5" xfId="1" applyNumberFormat="1" applyFont="1" applyFill="1" applyBorder="1" applyAlignment="1">
      <alignment horizontal="center" vertical="center"/>
    </xf>
    <xf numFmtId="171" fontId="54" fillId="16" borderId="15" xfId="1" applyNumberFormat="1" applyFont="1" applyFill="1" applyBorder="1" applyAlignment="1">
      <alignment horizontal="center" vertical="center"/>
    </xf>
    <xf numFmtId="175" fontId="56" fillId="0" borderId="17" xfId="0" applyNumberFormat="1" applyFont="1" applyBorder="1" applyAlignment="1">
      <alignment horizontal="center" vertical="center"/>
    </xf>
    <xf numFmtId="175" fontId="43" fillId="0" borderId="6" xfId="0" applyNumberFormat="1" applyFont="1" applyBorder="1" applyAlignment="1">
      <alignment horizontal="center" vertical="center"/>
    </xf>
    <xf numFmtId="175" fontId="54" fillId="7" borderId="10" xfId="0" applyNumberFormat="1" applyFont="1" applyFill="1" applyBorder="1" applyAlignment="1">
      <alignment horizontal="center" vertical="center"/>
    </xf>
    <xf numFmtId="175" fontId="54" fillId="7" borderId="2" xfId="0" applyNumberFormat="1" applyFont="1" applyFill="1" applyBorder="1" applyAlignment="1">
      <alignment horizontal="center" vertical="center"/>
    </xf>
    <xf numFmtId="175" fontId="58" fillId="16" borderId="12" xfId="0" applyNumberFormat="1" applyFont="1" applyFill="1" applyBorder="1" applyAlignment="1">
      <alignment horizontal="center" vertical="center" wrapText="1"/>
    </xf>
    <xf numFmtId="175" fontId="58" fillId="16" borderId="0" xfId="0" applyNumberFormat="1" applyFont="1" applyFill="1" applyBorder="1" applyAlignment="1">
      <alignment horizontal="center" vertical="center" wrapText="1"/>
    </xf>
    <xf numFmtId="175" fontId="54" fillId="7" borderId="12" xfId="0" applyNumberFormat="1" applyFont="1" applyFill="1" applyBorder="1" applyAlignment="1">
      <alignment horizontal="center" vertical="center"/>
    </xf>
    <xf numFmtId="175" fontId="54" fillId="7" borderId="0" xfId="0" applyNumberFormat="1" applyFont="1" applyFill="1" applyBorder="1" applyAlignment="1">
      <alignment horizontal="center" vertical="center"/>
    </xf>
    <xf numFmtId="175" fontId="54" fillId="16" borderId="14" xfId="0" applyNumberFormat="1" applyFont="1" applyFill="1" applyBorder="1" applyAlignment="1">
      <alignment horizontal="center" vertical="center"/>
    </xf>
    <xf numFmtId="175" fontId="54" fillId="16" borderId="5" xfId="0" applyNumberFormat="1" applyFont="1" applyFill="1" applyBorder="1" applyAlignment="1">
      <alignment horizontal="center" vertical="center"/>
    </xf>
    <xf numFmtId="2" fontId="57" fillId="16" borderId="12" xfId="0" applyNumberFormat="1" applyFont="1" applyFill="1" applyBorder="1" applyAlignment="1">
      <alignment horizontal="center" vertical="center"/>
    </xf>
    <xf numFmtId="2" fontId="54" fillId="16" borderId="0" xfId="1" applyNumberFormat="1" applyFont="1" applyFill="1" applyBorder="1" applyAlignment="1">
      <alignment horizontal="center" vertical="center"/>
    </xf>
    <xf numFmtId="2" fontId="57" fillId="0" borderId="12" xfId="0" applyNumberFormat="1" applyFont="1" applyBorder="1" applyAlignment="1">
      <alignment horizontal="center" vertical="center"/>
    </xf>
    <xf numFmtId="2" fontId="54" fillId="0" borderId="0" xfId="1" applyNumberFormat="1" applyFont="1" applyBorder="1" applyAlignment="1">
      <alignment horizontal="center" vertical="center"/>
    </xf>
    <xf numFmtId="174" fontId="43" fillId="0" borderId="6" xfId="0" applyNumberFormat="1" applyFont="1" applyBorder="1" applyAlignment="1">
      <alignment horizontal="center"/>
    </xf>
    <xf numFmtId="174" fontId="43" fillId="7" borderId="6" xfId="0" applyNumberFormat="1" applyFont="1" applyFill="1" applyBorder="1" applyAlignment="1">
      <alignment horizontal="center"/>
    </xf>
    <xf numFmtId="174" fontId="43" fillId="0" borderId="18" xfId="0" applyNumberFormat="1" applyFont="1" applyBorder="1" applyAlignment="1">
      <alignment horizontal="center"/>
    </xf>
    <xf numFmtId="174" fontId="54" fillId="16" borderId="0" xfId="0" applyNumberFormat="1" applyFont="1" applyFill="1" applyBorder="1" applyAlignment="1">
      <alignment horizontal="center" vertical="center"/>
    </xf>
    <xf numFmtId="174" fontId="54" fillId="16" borderId="11" xfId="0" applyNumberFormat="1" applyFont="1" applyFill="1" applyBorder="1" applyAlignment="1">
      <alignment horizontal="center" vertical="center"/>
    </xf>
    <xf numFmtId="174" fontId="54" fillId="0" borderId="0" xfId="0" applyNumberFormat="1" applyFont="1" applyBorder="1" applyAlignment="1">
      <alignment horizontal="center" vertical="center"/>
    </xf>
    <xf numFmtId="174" fontId="54" fillId="7" borderId="0" xfId="0" applyNumberFormat="1" applyFont="1" applyFill="1" applyBorder="1" applyAlignment="1">
      <alignment horizontal="center" vertical="center"/>
    </xf>
    <xf numFmtId="174" fontId="54" fillId="0" borderId="13" xfId="0" applyNumberFormat="1" applyFont="1" applyBorder="1" applyAlignment="1">
      <alignment horizontal="center" vertical="center"/>
    </xf>
    <xf numFmtId="174" fontId="54" fillId="16" borderId="13" xfId="0" applyNumberFormat="1" applyFont="1" applyFill="1" applyBorder="1" applyAlignment="1">
      <alignment horizontal="center" vertical="center"/>
    </xf>
    <xf numFmtId="10" fontId="2" fillId="0" borderId="6" xfId="0" applyNumberFormat="1" applyFont="1" applyBorder="1" applyAlignment="1">
      <alignment horizontal="center"/>
    </xf>
    <xf numFmtId="174" fontId="54" fillId="7" borderId="2" xfId="1" applyNumberFormat="1" applyFont="1" applyFill="1" applyBorder="1" applyAlignment="1">
      <alignment horizontal="center"/>
    </xf>
    <xf numFmtId="173" fontId="0" fillId="0" borderId="2" xfId="0" applyNumberFormat="1" applyBorder="1" applyAlignment="1">
      <alignment horizontal="center"/>
    </xf>
    <xf numFmtId="173" fontId="0" fillId="0" borderId="11" xfId="0" applyNumberFormat="1" applyBorder="1" applyAlignment="1">
      <alignment horizontal="center"/>
    </xf>
    <xf numFmtId="174" fontId="58" fillId="16" borderId="0" xfId="1" applyNumberFormat="1" applyFont="1" applyFill="1" applyBorder="1" applyAlignment="1">
      <alignment horizontal="center" vertical="top" wrapText="1"/>
    </xf>
    <xf numFmtId="173" fontId="0" fillId="16" borderId="0" xfId="0" applyNumberFormat="1" applyFill="1" applyBorder="1" applyAlignment="1">
      <alignment horizontal="center"/>
    </xf>
    <xf numFmtId="173" fontId="0" fillId="16" borderId="13" xfId="0" applyNumberFormat="1" applyFill="1" applyBorder="1" applyAlignment="1">
      <alignment horizontal="center"/>
    </xf>
    <xf numFmtId="174" fontId="54" fillId="7" borderId="0" xfId="1" applyNumberFormat="1" applyFont="1" applyFill="1" applyBorder="1" applyAlignment="1">
      <alignment horizontal="center"/>
    </xf>
    <xf numFmtId="173" fontId="0" fillId="0" borderId="0" xfId="0" applyNumberFormat="1" applyBorder="1" applyAlignment="1">
      <alignment horizontal="center"/>
    </xf>
    <xf numFmtId="173" fontId="0" fillId="0" borderId="13" xfId="0" applyNumberFormat="1" applyBorder="1" applyAlignment="1">
      <alignment horizontal="center"/>
    </xf>
    <xf numFmtId="174" fontId="54" fillId="16" borderId="5" xfId="1" applyNumberFormat="1" applyFont="1" applyFill="1" applyBorder="1" applyAlignment="1">
      <alignment horizontal="center"/>
    </xf>
    <xf numFmtId="173" fontId="0" fillId="16" borderId="5" xfId="0" applyNumberFormat="1" applyFill="1" applyBorder="1" applyAlignment="1">
      <alignment horizontal="center"/>
    </xf>
    <xf numFmtId="173" fontId="0" fillId="16" borderId="15" xfId="0" applyNumberFormat="1" applyFill="1" applyBorder="1" applyAlignment="1">
      <alignment horizontal="center"/>
    </xf>
    <xf numFmtId="10" fontId="0" fillId="16" borderId="0" xfId="0" applyNumberFormat="1" applyFill="1" applyBorder="1" applyAlignment="1">
      <alignment horizontal="center" vertical="center"/>
    </xf>
    <xf numFmtId="0" fontId="0" fillId="0" borderId="0" xfId="0" applyBorder="1" applyAlignment="1">
      <alignment horizontal="center" vertical="center"/>
    </xf>
    <xf numFmtId="0" fontId="73" fillId="10" borderId="0" xfId="0" applyFont="1" applyFill="1" applyAlignment="1">
      <alignment horizontal="centerContinuous"/>
    </xf>
    <xf numFmtId="0" fontId="0" fillId="0" borderId="17" xfId="0" applyBorder="1"/>
    <xf numFmtId="0" fontId="2" fillId="0" borderId="6" xfId="0" applyFont="1" applyBorder="1" applyAlignment="1">
      <alignment horizontal="center"/>
    </xf>
    <xf numFmtId="0" fontId="2" fillId="0" borderId="18" xfId="0" applyFont="1" applyBorder="1" applyAlignment="1">
      <alignment horizontal="center"/>
    </xf>
    <xf numFmtId="0" fontId="2" fillId="16" borderId="30" xfId="0" applyFont="1" applyFill="1" applyBorder="1"/>
    <xf numFmtId="0" fontId="2" fillId="0" borderId="29" xfId="0" applyFont="1" applyBorder="1"/>
    <xf numFmtId="0" fontId="2" fillId="16" borderId="31" xfId="0" applyFont="1" applyFill="1" applyBorder="1"/>
    <xf numFmtId="0" fontId="73" fillId="10" borderId="2" xfId="0" applyFont="1" applyFill="1" applyBorder="1" applyAlignment="1">
      <alignment horizontal="centerContinuous"/>
    </xf>
    <xf numFmtId="0" fontId="2" fillId="0" borderId="13" xfId="0" applyFont="1" applyBorder="1"/>
    <xf numFmtId="0" fontId="0" fillId="0" borderId="14" xfId="0" applyBorder="1"/>
    <xf numFmtId="0" fontId="73" fillId="10" borderId="17" xfId="0" applyFont="1" applyFill="1" applyBorder="1" applyAlignment="1">
      <alignment horizontal="centerContinuous"/>
    </xf>
    <xf numFmtId="0" fontId="73" fillId="10" borderId="18" xfId="0" applyFont="1" applyFill="1" applyBorder="1" applyAlignment="1">
      <alignment horizontal="centerContinuous"/>
    </xf>
    <xf numFmtId="0" fontId="2" fillId="0" borderId="30" xfId="0" applyFont="1" applyBorder="1"/>
    <xf numFmtId="0" fontId="2" fillId="0" borderId="17" xfId="0" applyFont="1" applyBorder="1" applyAlignment="1">
      <alignment horizontal="center"/>
    </xf>
    <xf numFmtId="175" fontId="0" fillId="16" borderId="0" xfId="0" applyNumberFormat="1" applyFill="1" applyBorder="1" applyAlignment="1">
      <alignment horizontal="center"/>
    </xf>
    <xf numFmtId="10" fontId="0" fillId="16" borderId="13" xfId="1" applyNumberFormat="1" applyFont="1" applyFill="1" applyBorder="1" applyAlignment="1">
      <alignment horizontal="center"/>
    </xf>
    <xf numFmtId="0" fontId="0" fillId="16" borderId="0" xfId="0" applyFill="1" applyBorder="1" applyAlignment="1">
      <alignment horizontal="center"/>
    </xf>
    <xf numFmtId="175" fontId="2" fillId="16" borderId="5" xfId="0" applyNumberFormat="1" applyFont="1" applyFill="1" applyBorder="1" applyAlignment="1">
      <alignment horizontal="center"/>
    </xf>
    <xf numFmtId="10" fontId="2" fillId="16" borderId="15" xfId="0" applyNumberFormat="1" applyFont="1" applyFill="1" applyBorder="1" applyAlignment="1">
      <alignment horizontal="center"/>
    </xf>
    <xf numFmtId="0" fontId="2" fillId="16" borderId="31" xfId="0" applyFont="1" applyFill="1" applyBorder="1" applyAlignment="1">
      <alignment horizontal="left"/>
    </xf>
    <xf numFmtId="0" fontId="2" fillId="16" borderId="30" xfId="0" applyFont="1" applyFill="1" applyBorder="1" applyAlignment="1">
      <alignment horizontal="left" indent="1"/>
    </xf>
    <xf numFmtId="0" fontId="2" fillId="0" borderId="29" xfId="0" applyFont="1" applyBorder="1" applyAlignment="1">
      <alignment horizontal="left" indent="1"/>
    </xf>
    <xf numFmtId="0" fontId="2" fillId="16" borderId="29" xfId="0" applyFont="1" applyFill="1" applyBorder="1" applyAlignment="1">
      <alignment horizontal="left" indent="1"/>
    </xf>
    <xf numFmtId="0" fontId="2" fillId="0" borderId="12" xfId="0" applyFont="1" applyBorder="1" applyAlignment="1">
      <alignment horizontal="left" indent="1"/>
    </xf>
    <xf numFmtId="0" fontId="2" fillId="16" borderId="17" xfId="0" applyFont="1" applyFill="1" applyBorder="1" applyAlignment="1">
      <alignment horizontal="center"/>
    </xf>
    <xf numFmtId="0" fontId="0" fillId="0" borderId="14" xfId="0" applyBorder="1" applyAlignment="1">
      <alignment horizontal="center"/>
    </xf>
    <xf numFmtId="10" fontId="0" fillId="0" borderId="15" xfId="1" applyNumberFormat="1" applyFont="1" applyBorder="1" applyAlignment="1">
      <alignment horizontal="center"/>
    </xf>
    <xf numFmtId="9" fontId="0" fillId="0" borderId="0" xfId="1" applyFont="1" applyFill="1" applyBorder="1" applyAlignment="1">
      <alignment horizontal="center" vertical="center"/>
    </xf>
    <xf numFmtId="9" fontId="2" fillId="16" borderId="18" xfId="0" applyNumberFormat="1" applyFont="1" applyFill="1" applyBorder="1" applyAlignment="1">
      <alignment horizontal="center"/>
    </xf>
    <xf numFmtId="9" fontId="0" fillId="16" borderId="0" xfId="1" applyNumberFormat="1" applyFont="1" applyFill="1" applyBorder="1" applyAlignment="1">
      <alignment horizontal="center" vertical="center"/>
    </xf>
    <xf numFmtId="9" fontId="0" fillId="16" borderId="13" xfId="0" applyNumberFormat="1" applyFill="1" applyBorder="1" applyAlignment="1">
      <alignment horizontal="center" vertical="center"/>
    </xf>
    <xf numFmtId="9" fontId="0" fillId="0" borderId="0" xfId="1" applyNumberFormat="1" applyFont="1" applyBorder="1" applyAlignment="1">
      <alignment horizontal="center" vertical="center"/>
    </xf>
    <xf numFmtId="9" fontId="0" fillId="0" borderId="13" xfId="0" applyNumberFormat="1" applyBorder="1" applyAlignment="1">
      <alignment horizontal="center" vertical="center"/>
    </xf>
    <xf numFmtId="9" fontId="0" fillId="16" borderId="5" xfId="1" applyNumberFormat="1" applyFont="1" applyFill="1" applyBorder="1" applyAlignment="1">
      <alignment horizontal="center" vertical="center"/>
    </xf>
    <xf numFmtId="9" fontId="0" fillId="16" borderId="15" xfId="0" applyNumberFormat="1" applyFill="1" applyBorder="1" applyAlignment="1">
      <alignment horizontal="center" vertical="center"/>
    </xf>
    <xf numFmtId="0" fontId="92" fillId="10" borderId="17" xfId="0" applyFont="1" applyFill="1" applyBorder="1" applyAlignment="1">
      <alignment horizontal="center"/>
    </xf>
    <xf numFmtId="0" fontId="92" fillId="10" borderId="6" xfId="0" applyFont="1" applyFill="1" applyBorder="1" applyAlignment="1">
      <alignment horizontal="center"/>
    </xf>
    <xf numFmtId="0" fontId="92" fillId="10" borderId="18" xfId="0" applyFont="1" applyFill="1" applyBorder="1" applyAlignment="1">
      <alignment horizontal="center"/>
    </xf>
    <xf numFmtId="0" fontId="0" fillId="7" borderId="10" xfId="0" applyFill="1" applyBorder="1" applyAlignment="1">
      <alignment horizontal="center"/>
    </xf>
    <xf numFmtId="0" fontId="0" fillId="7" borderId="2" xfId="0" applyFill="1" applyBorder="1" applyAlignment="1">
      <alignment horizontal="center"/>
    </xf>
    <xf numFmtId="0" fontId="0" fillId="7" borderId="11" xfId="0" applyFill="1" applyBorder="1" applyAlignment="1">
      <alignment horizontal="center"/>
    </xf>
    <xf numFmtId="0" fontId="0" fillId="16" borderId="12" xfId="0" applyFill="1" applyBorder="1" applyAlignment="1">
      <alignment horizontal="center"/>
    </xf>
    <xf numFmtId="0" fontId="0" fillId="16" borderId="13" xfId="0" applyFill="1" applyBorder="1" applyAlignment="1">
      <alignment horizontal="center"/>
    </xf>
    <xf numFmtId="0" fontId="0" fillId="7" borderId="12" xfId="0" applyFill="1" applyBorder="1" applyAlignment="1">
      <alignment horizontal="center"/>
    </xf>
    <xf numFmtId="0" fontId="0" fillId="7" borderId="0" xfId="0" applyFill="1" applyBorder="1" applyAlignment="1">
      <alignment horizontal="center"/>
    </xf>
    <xf numFmtId="0" fontId="0" fillId="7" borderId="13" xfId="0" applyFill="1" applyBorder="1" applyAlignment="1">
      <alignment horizontal="center"/>
    </xf>
    <xf numFmtId="0" fontId="0" fillId="16" borderId="14" xfId="0" applyFill="1" applyBorder="1" applyAlignment="1">
      <alignment horizontal="center"/>
    </xf>
    <xf numFmtId="0" fontId="0" fillId="16" borderId="5" xfId="0" applyFill="1" applyBorder="1" applyAlignment="1">
      <alignment horizontal="center"/>
    </xf>
    <xf numFmtId="0" fontId="0" fillId="16" borderId="15" xfId="0" applyFill="1" applyBorder="1" applyAlignment="1">
      <alignment horizontal="center"/>
    </xf>
    <xf numFmtId="175" fontId="29" fillId="0" borderId="2" xfId="21" applyNumberFormat="1" applyFont="1" applyBorder="1" applyAlignment="1">
      <alignment horizontal="center" vertical="center"/>
    </xf>
    <xf numFmtId="175" fontId="29" fillId="0" borderId="11" xfId="21" applyNumberFormat="1" applyFont="1" applyBorder="1" applyAlignment="1">
      <alignment horizontal="center" vertical="center"/>
    </xf>
    <xf numFmtId="172" fontId="40" fillId="0" borderId="0" xfId="0" applyNumberFormat="1" applyFont="1" applyBorder="1" applyAlignment="1">
      <alignment horizontal="center" vertical="center"/>
    </xf>
    <xf numFmtId="172" fontId="40" fillId="0" borderId="13" xfId="0" applyNumberFormat="1" applyFont="1" applyBorder="1" applyAlignment="1">
      <alignment horizontal="center" vertical="center"/>
    </xf>
    <xf numFmtId="172" fontId="31" fillId="16" borderId="6" xfId="0" applyNumberFormat="1" applyFont="1" applyFill="1" applyBorder="1" applyAlignment="1">
      <alignment horizontal="center" vertical="center"/>
    </xf>
    <xf numFmtId="172" fontId="31" fillId="16" borderId="18" xfId="0" applyNumberFormat="1" applyFont="1" applyFill="1" applyBorder="1" applyAlignment="1">
      <alignment horizontal="center" vertical="center"/>
    </xf>
    <xf numFmtId="172" fontId="0" fillId="0" borderId="0" xfId="0" applyNumberFormat="1" applyBorder="1" applyAlignment="1">
      <alignment horizontal="center" vertical="center"/>
    </xf>
    <xf numFmtId="172" fontId="0" fillId="0" borderId="13" xfId="0" applyNumberFormat="1" applyBorder="1" applyAlignment="1">
      <alignment horizontal="center" vertical="center"/>
    </xf>
    <xf numFmtId="172" fontId="2" fillId="16" borderId="6" xfId="0" applyNumberFormat="1" applyFont="1" applyFill="1" applyBorder="1" applyAlignment="1">
      <alignment horizontal="center" vertical="center"/>
    </xf>
    <xf numFmtId="172" fontId="2" fillId="16" borderId="18" xfId="0" applyNumberFormat="1" applyFont="1" applyFill="1" applyBorder="1" applyAlignment="1">
      <alignment horizontal="center" vertical="center"/>
    </xf>
    <xf numFmtId="9" fontId="0" fillId="0" borderId="13" xfId="1" applyNumberFormat="1" applyFont="1" applyBorder="1" applyAlignment="1">
      <alignment horizontal="center" vertical="center"/>
    </xf>
    <xf numFmtId="0" fontId="52" fillId="10" borderId="6" xfId="2" applyFont="1" applyFill="1" applyBorder="1" applyAlignment="1">
      <alignment horizontal="center" wrapText="1"/>
    </xf>
    <xf numFmtId="0" fontId="52" fillId="10" borderId="18" xfId="2" applyFont="1" applyFill="1" applyBorder="1" applyAlignment="1">
      <alignment horizontal="center" wrapText="1"/>
    </xf>
    <xf numFmtId="0" fontId="36" fillId="10" borderId="0" xfId="2" applyNumberFormat="1" applyFont="1" applyFill="1" applyAlignment="1">
      <alignment horizontal="left" wrapText="1"/>
    </xf>
    <xf numFmtId="0" fontId="36" fillId="10" borderId="0" xfId="0" applyFont="1" applyFill="1"/>
    <xf numFmtId="0" fontId="93" fillId="10" borderId="10" xfId="0" applyFont="1" applyFill="1" applyBorder="1" applyAlignment="1">
      <alignment horizontal="centerContinuous"/>
    </xf>
    <xf numFmtId="43" fontId="51" fillId="10" borderId="2" xfId="0" applyNumberFormat="1" applyFont="1" applyFill="1" applyBorder="1"/>
    <xf numFmtId="43" fontId="51" fillId="10" borderId="11" xfId="0" applyNumberFormat="1" applyFont="1" applyFill="1" applyBorder="1"/>
    <xf numFmtId="43" fontId="31" fillId="16" borderId="13" xfId="0" applyNumberFormat="1" applyFont="1" applyFill="1" applyBorder="1"/>
    <xf numFmtId="0" fontId="2" fillId="16" borderId="4" xfId="0" applyFont="1" applyFill="1" applyBorder="1" applyAlignment="1"/>
    <xf numFmtId="174" fontId="0" fillId="16" borderId="0" xfId="0" applyNumberFormat="1" applyFill="1" applyAlignment="1">
      <alignment horizontal="center"/>
    </xf>
    <xf numFmtId="175" fontId="2" fillId="16" borderId="4" xfId="21" applyNumberFormat="1" applyFont="1" applyFill="1" applyBorder="1" applyAlignment="1">
      <alignment horizontal="center"/>
    </xf>
    <xf numFmtId="172" fontId="29" fillId="7" borderId="0" xfId="0" applyNumberFormat="1" applyFont="1" applyFill="1"/>
    <xf numFmtId="2" fontId="29" fillId="7" borderId="8" xfId="0" applyNumberFormat="1" applyFont="1" applyFill="1" applyBorder="1"/>
    <xf numFmtId="0" fontId="31" fillId="7" borderId="0" xfId="0" applyFont="1" applyFill="1" applyBorder="1" applyAlignment="1">
      <alignment horizontal="center"/>
    </xf>
    <xf numFmtId="10" fontId="29" fillId="0" borderId="5" xfId="0" applyNumberFormat="1" applyFont="1" applyBorder="1"/>
    <xf numFmtId="0" fontId="29" fillId="10" borderId="0" xfId="0" applyFont="1" applyFill="1" applyBorder="1"/>
    <xf numFmtId="0" fontId="31" fillId="10" borderId="5" xfId="0" applyFont="1" applyFill="1" applyBorder="1" applyAlignment="1">
      <alignment horizontal="center"/>
    </xf>
    <xf numFmtId="0" fontId="31" fillId="10" borderId="0" xfId="0" applyFont="1" applyFill="1" applyAlignment="1">
      <alignment horizontal="center"/>
    </xf>
    <xf numFmtId="0" fontId="51" fillId="10" borderId="0" xfId="0" applyFont="1" applyFill="1" applyAlignment="1">
      <alignment horizontal="centerContinuous"/>
    </xf>
    <xf numFmtId="0" fontId="52" fillId="10" borderId="0" xfId="0" applyFont="1" applyFill="1" applyAlignment="1">
      <alignment horizontal="centerContinuous"/>
    </xf>
    <xf numFmtId="10" fontId="29" fillId="0" borderId="0" xfId="0" applyNumberFormat="1" applyFont="1" applyAlignment="1">
      <alignment horizontal="center"/>
    </xf>
    <xf numFmtId="171" fontId="29" fillId="0" borderId="0" xfId="0" applyNumberFormat="1" applyFont="1" applyAlignment="1">
      <alignment horizontal="center"/>
    </xf>
    <xf numFmtId="2" fontId="29" fillId="0" borderId="0" xfId="0" applyNumberFormat="1" applyFont="1" applyAlignment="1">
      <alignment horizontal="center"/>
    </xf>
    <xf numFmtId="0" fontId="3" fillId="10" borderId="0" xfId="0" applyFont="1" applyFill="1" applyAlignment="1">
      <alignment horizontal="centerContinuous"/>
    </xf>
    <xf numFmtId="0" fontId="73" fillId="10" borderId="0" xfId="0" applyFont="1" applyFill="1"/>
    <xf numFmtId="10" fontId="0" fillId="0" borderId="2" xfId="0" applyNumberFormat="1" applyBorder="1"/>
    <xf numFmtId="10" fontId="0" fillId="0" borderId="0" xfId="0" applyNumberFormat="1" applyBorder="1"/>
    <xf numFmtId="10" fontId="0" fillId="0" borderId="13" xfId="0" applyNumberFormat="1" applyBorder="1"/>
    <xf numFmtId="0" fontId="2" fillId="0" borderId="29" xfId="0" applyFont="1" applyBorder="1" applyAlignment="1">
      <alignment wrapText="1"/>
    </xf>
    <xf numFmtId="0" fontId="2" fillId="0" borderId="31" xfId="0" applyFont="1" applyBorder="1" applyAlignment="1">
      <alignment wrapText="1"/>
    </xf>
    <xf numFmtId="10" fontId="0" fillId="0" borderId="15" xfId="0" applyNumberFormat="1" applyBorder="1"/>
    <xf numFmtId="0" fontId="82" fillId="10" borderId="2" xfId="0" applyFont="1" applyFill="1" applyBorder="1" applyAlignment="1">
      <alignment horizontal="center"/>
    </xf>
    <xf numFmtId="0" fontId="82" fillId="10" borderId="11" xfId="0" applyFont="1" applyFill="1" applyBorder="1" applyAlignment="1">
      <alignment horizontal="center"/>
    </xf>
    <xf numFmtId="0" fontId="82" fillId="10" borderId="10" xfId="0" applyFont="1" applyFill="1" applyBorder="1" applyAlignment="1">
      <alignment horizontal="center"/>
    </xf>
    <xf numFmtId="0" fontId="3" fillId="10" borderId="18" xfId="0" applyFont="1" applyFill="1" applyBorder="1" applyAlignment="1">
      <alignment horizontal="center"/>
    </xf>
    <xf numFmtId="0" fontId="3" fillId="10" borderId="16" xfId="0" applyFont="1" applyFill="1" applyBorder="1" applyAlignment="1">
      <alignment horizontal="center"/>
    </xf>
    <xf numFmtId="0" fontId="52" fillId="10" borderId="0" xfId="0" applyFont="1" applyFill="1" applyAlignment="1">
      <alignment horizontal="left" vertical="center" wrapText="1"/>
    </xf>
    <xf numFmtId="168" fontId="52" fillId="10" borderId="0" xfId="0" applyNumberFormat="1" applyFont="1" applyFill="1" applyAlignment="1">
      <alignment horizontal="right" wrapText="1"/>
    </xf>
    <xf numFmtId="0" fontId="52" fillId="10" borderId="0" xfId="0" applyFont="1" applyFill="1" applyAlignment="1">
      <alignment wrapText="1"/>
    </xf>
    <xf numFmtId="0" fontId="80" fillId="10" borderId="0" xfId="0" applyFont="1" applyFill="1" applyAlignment="1">
      <alignment horizontal="centerContinuous"/>
    </xf>
    <xf numFmtId="0" fontId="15" fillId="0" borderId="10" xfId="0" applyFont="1" applyBorder="1" applyAlignment="1">
      <alignment horizontal="left" vertical="top"/>
    </xf>
    <xf numFmtId="0" fontId="12" fillId="0" borderId="2" xfId="0" applyFont="1" applyBorder="1" applyAlignment="1">
      <alignment horizontal="left" vertical="top"/>
    </xf>
    <xf numFmtId="0" fontId="12" fillId="0" borderId="11" xfId="0" applyFont="1" applyBorder="1" applyAlignment="1">
      <alignment horizontal="left" vertical="top"/>
    </xf>
    <xf numFmtId="0" fontId="12" fillId="0" borderId="12" xfId="0" applyFont="1" applyBorder="1" applyAlignment="1">
      <alignment horizontal="left" vertical="top"/>
    </xf>
    <xf numFmtId="167" fontId="12" fillId="0" borderId="0" xfId="0" applyNumberFormat="1" applyFont="1" applyBorder="1" applyAlignment="1">
      <alignment horizontal="right" vertical="top" wrapText="1"/>
    </xf>
    <xf numFmtId="167" fontId="12" fillId="0" borderId="13" xfId="0" applyNumberFormat="1" applyFont="1" applyBorder="1" applyAlignment="1">
      <alignment horizontal="right" vertical="top" wrapText="1"/>
    </xf>
    <xf numFmtId="164" fontId="12" fillId="0" borderId="0" xfId="0" applyNumberFormat="1" applyFont="1" applyBorder="1" applyAlignment="1">
      <alignment horizontal="right" vertical="top" wrapText="1"/>
    </xf>
    <xf numFmtId="164" fontId="12" fillId="0" borderId="13" xfId="0" applyNumberFormat="1" applyFont="1" applyBorder="1" applyAlignment="1">
      <alignment horizontal="right" vertical="top" wrapText="1"/>
    </xf>
    <xf numFmtId="0" fontId="12" fillId="0" borderId="0" xfId="0" applyFont="1" applyBorder="1" applyAlignment="1">
      <alignment horizontal="left" vertical="top"/>
    </xf>
    <xf numFmtId="0" fontId="12" fillId="0" borderId="13" xfId="0" applyFont="1" applyBorder="1" applyAlignment="1">
      <alignment horizontal="left" vertical="top"/>
    </xf>
    <xf numFmtId="0" fontId="15" fillId="0" borderId="12" xfId="0" applyFont="1" applyBorder="1" applyAlignment="1">
      <alignment horizontal="left" vertical="top"/>
    </xf>
    <xf numFmtId="164" fontId="15" fillId="0" borderId="0" xfId="0" applyNumberFormat="1" applyFont="1" applyBorder="1" applyAlignment="1">
      <alignment horizontal="right" vertical="top" wrapText="1"/>
    </xf>
    <xf numFmtId="164" fontId="15" fillId="0" borderId="13" xfId="0" applyNumberFormat="1" applyFont="1" applyBorder="1" applyAlignment="1">
      <alignment horizontal="right" vertical="top" wrapText="1"/>
    </xf>
    <xf numFmtId="164" fontId="15" fillId="0" borderId="39" xfId="0" applyNumberFormat="1" applyFont="1" applyBorder="1" applyAlignment="1">
      <alignment horizontal="right" vertical="top" wrapText="1"/>
    </xf>
    <xf numFmtId="0" fontId="15" fillId="0" borderId="14" xfId="0" applyFont="1" applyBorder="1" applyAlignment="1">
      <alignment horizontal="left" vertical="top"/>
    </xf>
    <xf numFmtId="164" fontId="15" fillId="0" borderId="3" xfId="0" applyNumberFormat="1" applyFont="1" applyBorder="1" applyAlignment="1">
      <alignment horizontal="right" vertical="top" wrapText="1"/>
    </xf>
    <xf numFmtId="164" fontId="15" fillId="0" borderId="40" xfId="0" applyNumberFormat="1" applyFont="1" applyBorder="1" applyAlignment="1">
      <alignment horizontal="right" vertical="top" wrapText="1"/>
    </xf>
    <xf numFmtId="0" fontId="95" fillId="10" borderId="7" xfId="0" applyFont="1" applyFill="1" applyBorder="1" applyAlignment="1">
      <alignment wrapText="1"/>
    </xf>
    <xf numFmtId="0" fontId="64" fillId="10" borderId="26" xfId="0" applyFont="1" applyFill="1" applyBorder="1" applyAlignment="1">
      <alignment vertical="top" wrapText="1"/>
    </xf>
    <xf numFmtId="0" fontId="64" fillId="10" borderId="26" xfId="0" applyFont="1" applyFill="1" applyBorder="1" applyAlignment="1">
      <alignment vertical="top" wrapText="1"/>
    </xf>
    <xf numFmtId="0" fontId="64" fillId="10" borderId="4" xfId="0" applyFont="1" applyFill="1" applyBorder="1" applyAlignment="1">
      <alignment vertical="top" wrapText="1"/>
    </xf>
    <xf numFmtId="0" fontId="64" fillId="10" borderId="28" xfId="0" applyFont="1" applyFill="1" applyBorder="1" applyAlignment="1">
      <alignment vertical="top" wrapText="1"/>
    </xf>
    <xf numFmtId="2" fontId="0" fillId="0" borderId="0" xfId="0" applyNumberFormat="1" applyAlignment="1">
      <alignment horizontal="center"/>
    </xf>
    <xf numFmtId="0" fontId="3" fillId="10" borderId="0" xfId="0" applyFont="1" applyFill="1" applyBorder="1"/>
    <xf numFmtId="0" fontId="73" fillId="10" borderId="12" xfId="0" applyFont="1" applyFill="1" applyBorder="1" applyAlignment="1">
      <alignment horizontal="center"/>
    </xf>
    <xf numFmtId="0" fontId="73" fillId="10" borderId="0" xfId="0" applyFont="1" applyFill="1" applyBorder="1" applyAlignment="1">
      <alignment horizontal="center"/>
    </xf>
    <xf numFmtId="0" fontId="73" fillId="10" borderId="13" xfId="0" applyFont="1" applyFill="1" applyBorder="1" applyAlignment="1">
      <alignment horizontal="center"/>
    </xf>
    <xf numFmtId="174" fontId="0" fillId="0" borderId="14" xfId="0" applyNumberFormat="1" applyBorder="1" applyAlignment="1">
      <alignment horizontal="center"/>
    </xf>
    <xf numFmtId="174" fontId="0" fillId="0" borderId="5" xfId="0" applyNumberFormat="1" applyBorder="1" applyAlignment="1">
      <alignment horizontal="center"/>
    </xf>
    <xf numFmtId="174" fontId="0" fillId="0" borderId="15" xfId="0" applyNumberFormat="1" applyBorder="1" applyAlignment="1">
      <alignment horizontal="center"/>
    </xf>
    <xf numFmtId="0" fontId="3" fillId="10" borderId="2" xfId="0" applyFont="1" applyFill="1" applyBorder="1" applyAlignment="1">
      <alignment horizontal="centerContinuous"/>
    </xf>
    <xf numFmtId="0" fontId="3" fillId="10" borderId="2" xfId="0" applyFont="1" applyFill="1" applyBorder="1"/>
    <xf numFmtId="0" fontId="3" fillId="10" borderId="11" xfId="0" applyFont="1" applyFill="1" applyBorder="1"/>
    <xf numFmtId="0" fontId="52" fillId="10" borderId="17" xfId="0" applyFont="1" applyFill="1" applyBorder="1" applyAlignment="1">
      <alignment horizontal="center"/>
    </xf>
    <xf numFmtId="0" fontId="52" fillId="10" borderId="6" xfId="0" applyFont="1" applyFill="1" applyBorder="1" applyAlignment="1">
      <alignment horizontal="center"/>
    </xf>
    <xf numFmtId="0" fontId="52" fillId="10" borderId="18" xfId="0" applyFont="1" applyFill="1" applyBorder="1" applyAlignment="1">
      <alignment horizontal="center"/>
    </xf>
    <xf numFmtId="10" fontId="29" fillId="0" borderId="13" xfId="0" applyNumberFormat="1" applyFont="1" applyBorder="1"/>
    <xf numFmtId="0" fontId="31" fillId="0" borderId="14" xfId="0" applyFont="1" applyBorder="1" applyAlignment="1">
      <alignment horizontal="centerContinuous" vertical="center"/>
    </xf>
    <xf numFmtId="10" fontId="29" fillId="0" borderId="15" xfId="0" applyNumberFormat="1" applyFont="1" applyBorder="1"/>
    <xf numFmtId="0" fontId="51" fillId="10" borderId="0" xfId="0" applyFont="1" applyFill="1" applyBorder="1"/>
    <xf numFmtId="0" fontId="96" fillId="10" borderId="5" xfId="0" applyFont="1" applyFill="1" applyBorder="1" applyAlignment="1">
      <alignment horizontal="centerContinuous"/>
    </xf>
    <xf numFmtId="0" fontId="3" fillId="10" borderId="5" xfId="0" applyFont="1" applyFill="1" applyBorder="1" applyAlignment="1">
      <alignment horizontal="centerContinuous"/>
    </xf>
    <xf numFmtId="0" fontId="73" fillId="10" borderId="0" xfId="0" applyFont="1" applyFill="1" applyAlignment="1">
      <alignment horizontal="right"/>
    </xf>
    <xf numFmtId="0" fontId="2" fillId="0" borderId="0" xfId="0" applyFont="1" applyAlignment="1">
      <alignment horizontal="right" wrapText="1"/>
    </xf>
    <xf numFmtId="0" fontId="3" fillId="10" borderId="12" xfId="0" applyFont="1" applyFill="1" applyBorder="1"/>
    <xf numFmtId="0" fontId="73" fillId="10" borderId="0" xfId="0" applyFont="1" applyFill="1" applyBorder="1"/>
    <xf numFmtId="0" fontId="73" fillId="10" borderId="13" xfId="0" applyFont="1" applyFill="1" applyBorder="1"/>
    <xf numFmtId="0" fontId="73" fillId="10" borderId="10" xfId="0" applyFont="1" applyFill="1" applyBorder="1"/>
    <xf numFmtId="0" fontId="73" fillId="10" borderId="2" xfId="0" applyFont="1" applyFill="1" applyBorder="1"/>
    <xf numFmtId="0" fontId="73" fillId="10" borderId="11" xfId="0" applyFont="1" applyFill="1" applyBorder="1"/>
    <xf numFmtId="203" fontId="0" fillId="0" borderId="5" xfId="21" applyNumberFormat="1" applyFont="1" applyBorder="1" applyAlignment="1">
      <alignment horizontal="center"/>
    </xf>
    <xf numFmtId="0" fontId="2" fillId="17" borderId="0" xfId="0" applyFont="1" applyFill="1" applyAlignment="1">
      <alignment horizontal="center"/>
    </xf>
    <xf numFmtId="0" fontId="0" fillId="17" borderId="0" xfId="0" applyFill="1"/>
    <xf numFmtId="0" fontId="0" fillId="18" borderId="0" xfId="0" applyFill="1"/>
    <xf numFmtId="0" fontId="2" fillId="18" borderId="0" xfId="0" applyFont="1" applyFill="1" applyAlignment="1">
      <alignment horizontal="center"/>
    </xf>
    <xf numFmtId="0" fontId="2" fillId="19" borderId="0" xfId="0" applyFont="1" applyFill="1" applyAlignment="1">
      <alignment horizontal="center"/>
    </xf>
    <xf numFmtId="0" fontId="0" fillId="19" borderId="0" xfId="0" applyFill="1"/>
    <xf numFmtId="0" fontId="2" fillId="21" borderId="0" xfId="0" applyFont="1" applyFill="1" applyAlignment="1">
      <alignment horizontal="center"/>
    </xf>
    <xf numFmtId="0" fontId="0" fillId="21" borderId="0" xfId="0" applyFill="1"/>
    <xf numFmtId="0" fontId="0" fillId="16" borderId="0" xfId="0" applyFill="1" applyAlignment="1"/>
    <xf numFmtId="0" fontId="0" fillId="22" borderId="0" xfId="0" applyFill="1" applyAlignment="1"/>
    <xf numFmtId="0" fontId="3" fillId="10" borderId="0" xfId="0" applyFont="1" applyFill="1" applyAlignment="1"/>
    <xf numFmtId="0" fontId="3" fillId="10" borderId="0" xfId="0" applyFont="1" applyFill="1"/>
    <xf numFmtId="0" fontId="73" fillId="20" borderId="0" xfId="0" applyFont="1" applyFill="1" applyAlignment="1">
      <alignment horizontal="centerContinuous"/>
    </xf>
    <xf numFmtId="0" fontId="3" fillId="23" borderId="0" xfId="0" applyFont="1" applyFill="1"/>
    <xf numFmtId="0" fontId="3" fillId="20" borderId="0" xfId="0" applyFont="1" applyFill="1"/>
    <xf numFmtId="0" fontId="96" fillId="10" borderId="0" xfId="0" applyFont="1" applyFill="1" applyAlignment="1">
      <alignment horizontal="centerContinuous"/>
    </xf>
    <xf numFmtId="0" fontId="96" fillId="20" borderId="0" xfId="0" applyFont="1" applyFill="1" applyAlignment="1">
      <alignment horizontal="centerContinuous"/>
    </xf>
    <xf numFmtId="0" fontId="2" fillId="16" borderId="0" xfId="0" applyFont="1" applyFill="1" applyAlignment="1">
      <alignment horizontal="centerContinuous"/>
    </xf>
    <xf numFmtId="0" fontId="2" fillId="22" borderId="0" xfId="0" applyFont="1" applyFill="1" applyAlignment="1">
      <alignment horizontal="centerContinuous"/>
    </xf>
    <xf numFmtId="0" fontId="89" fillId="16" borderId="0" xfId="0" applyFont="1" applyFill="1" applyAlignment="1">
      <alignment horizontal="centerContinuous"/>
    </xf>
    <xf numFmtId="0" fontId="89" fillId="22" borderId="0" xfId="0" applyFont="1" applyFill="1" applyAlignment="1">
      <alignment horizontal="centerContinuous"/>
    </xf>
  </cellXfs>
  <cellStyles count="28">
    <cellStyle name="ChartingText" xfId="3"/>
    <cellStyle name="CHPAboveAverage" xfId="4"/>
    <cellStyle name="CHPBelowAverage" xfId="4"/>
    <cellStyle name="CHPBottom" xfId="4"/>
    <cellStyle name="CHPTop" xfId="4"/>
    <cellStyle name="ColumnHeaderNormal" xfId="5"/>
    <cellStyle name="Comma" xfId="23" builtinId="3"/>
    <cellStyle name="Currency" xfId="21" builtinId="4"/>
    <cellStyle name="Currency 2" xfId="6"/>
    <cellStyle name="Hyperlink" xfId="22" builtinId="8"/>
    <cellStyle name="Invisible" xfId="7"/>
    <cellStyle name="NewColumnHeaderNormal" xfId="8"/>
    <cellStyle name="NewSectionHeaderNormal" xfId="9"/>
    <cellStyle name="NewTitleNormal" xfId="10"/>
    <cellStyle name="Normal" xfId="0" builtinId="0"/>
    <cellStyle name="Normal 2" xfId="2"/>
    <cellStyle name="Normal 3" xfId="24"/>
    <cellStyle name="Normal 6" xfId="11"/>
    <cellStyle name="Percent" xfId="1" builtinId="5"/>
    <cellStyle name="Percent 2" xfId="12"/>
    <cellStyle name="SectionHeaderNormal" xfId="13"/>
    <cellStyle name="SubScript" xfId="14"/>
    <cellStyle name="SuperScript" xfId="15"/>
    <cellStyle name="TextBold" xfId="16"/>
    <cellStyle name="TextItalic" xfId="17"/>
    <cellStyle name="TextNormal" xfId="18"/>
    <cellStyle name="TitleNormal" xfId="19"/>
    <cellStyle name="Total 2" xfId="20"/>
  </cellStyles>
  <dxfs count="0"/>
  <tableStyles count="0" defaultTableStyle="TableStyleMedium2" defaultPivotStyle="PivotStyleLight16"/>
  <colors>
    <mruColors>
      <color rgb="FFC0504D"/>
      <color rgb="FFC5D9F1"/>
      <color rgb="FFE7E200"/>
      <color rgb="FF2B4C73"/>
      <color rgb="FFABC3DF"/>
      <color rgb="FF0000FF"/>
      <color rgb="FFFE00CE"/>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onnections" Target="connections.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'Valuation ---&gt;'!$C$26</c:f>
              <c:strCache>
                <c:ptCount val="1"/>
                <c:pt idx="0">
                  <c:v>Operating Margin</c:v>
                </c:pt>
              </c:strCache>
            </c:strRef>
          </c:tx>
          <c:spPr>
            <a:solidFill>
              <a:schemeClr val="tx2"/>
            </a:solidFill>
          </c:spPr>
          <c:invertIfNegative val="0"/>
          <c:dLbls>
            <c:txPr>
              <a:bodyPr/>
              <a:lstStyle/>
              <a:p>
                <a:pPr>
                  <a:defRPr b="1"/>
                </a:pPr>
                <a:endParaRPr lang="en-US"/>
              </a:p>
            </c:txPr>
            <c:dLblPos val="outEnd"/>
            <c:showLegendKey val="0"/>
            <c:showVal val="1"/>
            <c:showCatName val="0"/>
            <c:showSerName val="0"/>
            <c:showPercent val="0"/>
            <c:showBubbleSize val="0"/>
            <c:showLeaderLines val="0"/>
          </c:dLbls>
          <c:cat>
            <c:strRef>
              <c:f>'Valuation ---&gt;'!$D$25:$H$25</c:f>
              <c:strCache>
                <c:ptCount val="5"/>
                <c:pt idx="0">
                  <c:v>2008</c:v>
                </c:pt>
                <c:pt idx="1">
                  <c:v>2009*</c:v>
                </c:pt>
                <c:pt idx="2">
                  <c:v>2010</c:v>
                </c:pt>
                <c:pt idx="3">
                  <c:v>2011</c:v>
                </c:pt>
                <c:pt idx="4">
                  <c:v>2012</c:v>
                </c:pt>
              </c:strCache>
            </c:strRef>
          </c:cat>
          <c:val>
            <c:numRef>
              <c:f>'Valuation ---&gt;'!$D$26:$H$26</c:f>
              <c:numCache>
                <c:formatCode>0.00%</c:formatCode>
                <c:ptCount val="5"/>
                <c:pt idx="0">
                  <c:v>7.3083609925715179E-2</c:v>
                </c:pt>
                <c:pt idx="1">
                  <c:v>5.8086124401913873E-2</c:v>
                </c:pt>
                <c:pt idx="2">
                  <c:v>5.3788242831971811E-2</c:v>
                </c:pt>
                <c:pt idx="3">
                  <c:v>4.4498777506112468E-2</c:v>
                </c:pt>
                <c:pt idx="4">
                  <c:v>3.9152644960581864E-2</c:v>
                </c:pt>
              </c:numCache>
            </c:numRef>
          </c:val>
        </c:ser>
        <c:ser>
          <c:idx val="1"/>
          <c:order val="1"/>
          <c:tx>
            <c:strRef>
              <c:f>'Valuation ---&gt;'!$C$27</c:f>
              <c:strCache>
                <c:ptCount val="1"/>
                <c:pt idx="0">
                  <c:v>Profit Margin</c:v>
                </c:pt>
              </c:strCache>
            </c:strRef>
          </c:tx>
          <c:spPr>
            <a:solidFill>
              <a:schemeClr val="accent1">
                <a:lumMod val="40000"/>
                <a:lumOff val="60000"/>
              </a:schemeClr>
            </a:solidFill>
          </c:spPr>
          <c:invertIfNegative val="0"/>
          <c:dLbls>
            <c:txPr>
              <a:bodyPr/>
              <a:lstStyle/>
              <a:p>
                <a:pPr>
                  <a:defRPr b="1"/>
                </a:pPr>
                <a:endParaRPr lang="en-US"/>
              </a:p>
            </c:txPr>
            <c:dLblPos val="outEnd"/>
            <c:showLegendKey val="0"/>
            <c:showVal val="1"/>
            <c:showCatName val="0"/>
            <c:showSerName val="0"/>
            <c:showPercent val="0"/>
            <c:showBubbleSize val="0"/>
            <c:showLeaderLines val="0"/>
          </c:dLbls>
          <c:cat>
            <c:strRef>
              <c:f>'Valuation ---&gt;'!$D$25:$H$25</c:f>
              <c:strCache>
                <c:ptCount val="5"/>
                <c:pt idx="0">
                  <c:v>2008</c:v>
                </c:pt>
                <c:pt idx="1">
                  <c:v>2009*</c:v>
                </c:pt>
                <c:pt idx="2">
                  <c:v>2010</c:v>
                </c:pt>
                <c:pt idx="3">
                  <c:v>2011</c:v>
                </c:pt>
                <c:pt idx="4">
                  <c:v>2012</c:v>
                </c:pt>
              </c:strCache>
            </c:strRef>
          </c:cat>
          <c:val>
            <c:numRef>
              <c:f>'Valuation ---&gt;'!$D$27:$H$27</c:f>
              <c:numCache>
                <c:formatCode>0.00%</c:formatCode>
                <c:ptCount val="5"/>
                <c:pt idx="0">
                  <c:v>5.7942152678994788E-2</c:v>
                </c:pt>
                <c:pt idx="1">
                  <c:v>2.4919485425141569E-2</c:v>
                </c:pt>
                <c:pt idx="2">
                  <c:v>1.8292487586096428E-2</c:v>
                </c:pt>
                <c:pt idx="3">
                  <c:v>1.9173851499163556E-2</c:v>
                </c:pt>
                <c:pt idx="4">
                  <c:v>1.9757539278700657E-2</c:v>
                </c:pt>
              </c:numCache>
            </c:numRef>
          </c:val>
        </c:ser>
        <c:dLbls>
          <c:showLegendKey val="0"/>
          <c:showVal val="1"/>
          <c:showCatName val="0"/>
          <c:showSerName val="0"/>
          <c:showPercent val="0"/>
          <c:showBubbleSize val="0"/>
        </c:dLbls>
        <c:gapWidth val="150"/>
        <c:axId val="114034944"/>
        <c:axId val="114036096"/>
      </c:barChart>
      <c:catAx>
        <c:axId val="114034944"/>
        <c:scaling>
          <c:orientation val="minMax"/>
        </c:scaling>
        <c:delete val="0"/>
        <c:axPos val="b"/>
        <c:numFmt formatCode="General" sourceLinked="1"/>
        <c:majorTickMark val="out"/>
        <c:minorTickMark val="none"/>
        <c:tickLblPos val="nextTo"/>
        <c:crossAx val="114036096"/>
        <c:crosses val="autoZero"/>
        <c:auto val="1"/>
        <c:lblAlgn val="ctr"/>
        <c:lblOffset val="100"/>
        <c:noMultiLvlLbl val="0"/>
      </c:catAx>
      <c:valAx>
        <c:axId val="114036096"/>
        <c:scaling>
          <c:orientation val="minMax"/>
        </c:scaling>
        <c:delete val="0"/>
        <c:axPos val="l"/>
        <c:numFmt formatCode="0.00%" sourceLinked="1"/>
        <c:majorTickMark val="out"/>
        <c:minorTickMark val="none"/>
        <c:tickLblPos val="nextTo"/>
        <c:crossAx val="114034944"/>
        <c:crosses val="autoZero"/>
        <c:crossBetween val="between"/>
      </c:valAx>
    </c:plotArea>
    <c:legend>
      <c:legendPos val="b"/>
      <c:layout/>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'Comp Data ---&gt;'!$B$21</c:f>
              <c:strCache>
                <c:ptCount val="1"/>
                <c:pt idx="0">
                  <c:v>Brinks</c:v>
                </c:pt>
              </c:strCache>
            </c:strRef>
          </c:tx>
          <c:invertIfNegative val="0"/>
          <c:cat>
            <c:numRef>
              <c:f>'Comp Data ---&gt;'!$C$20:$G$20</c:f>
              <c:numCache>
                <c:formatCode>General</c:formatCode>
                <c:ptCount val="5"/>
                <c:pt idx="0">
                  <c:v>2008</c:v>
                </c:pt>
                <c:pt idx="1">
                  <c:v>2009</c:v>
                </c:pt>
                <c:pt idx="2">
                  <c:v>2010</c:v>
                </c:pt>
                <c:pt idx="3">
                  <c:v>2011</c:v>
                </c:pt>
                <c:pt idx="4">
                  <c:v>2012</c:v>
                </c:pt>
              </c:numCache>
            </c:numRef>
          </c:cat>
          <c:val>
            <c:numRef>
              <c:f>'Comp Data ---&gt;'!$C$21:$G$21</c:f>
              <c:numCache>
                <c:formatCode>0.00%</c:formatCode>
                <c:ptCount val="5"/>
                <c:pt idx="0">
                  <c:v>0.20812391338707129</c:v>
                </c:pt>
                <c:pt idx="1">
                  <c:v>0.19154704944178627</c:v>
                </c:pt>
                <c:pt idx="2">
                  <c:v>0.18744193496716324</c:v>
                </c:pt>
                <c:pt idx="3">
                  <c:v>0.18303950585510231</c:v>
                </c:pt>
                <c:pt idx="4">
                  <c:v>0.18626237612440247</c:v>
                </c:pt>
              </c:numCache>
            </c:numRef>
          </c:val>
        </c:ser>
        <c:ser>
          <c:idx val="1"/>
          <c:order val="1"/>
          <c:tx>
            <c:strRef>
              <c:f>'Comp Data ---&gt;'!$B$22</c:f>
              <c:strCache>
                <c:ptCount val="1"/>
                <c:pt idx="0">
                  <c:v>G4S</c:v>
                </c:pt>
              </c:strCache>
            </c:strRef>
          </c:tx>
          <c:invertIfNegative val="0"/>
          <c:cat>
            <c:numRef>
              <c:f>'Comp Data ---&gt;'!$C$20:$G$20</c:f>
              <c:numCache>
                <c:formatCode>General</c:formatCode>
                <c:ptCount val="5"/>
                <c:pt idx="0">
                  <c:v>2008</c:v>
                </c:pt>
                <c:pt idx="1">
                  <c:v>2009</c:v>
                </c:pt>
                <c:pt idx="2">
                  <c:v>2010</c:v>
                </c:pt>
                <c:pt idx="3">
                  <c:v>2011</c:v>
                </c:pt>
                <c:pt idx="4">
                  <c:v>2012</c:v>
                </c:pt>
              </c:numCache>
            </c:numRef>
          </c:cat>
          <c:val>
            <c:numRef>
              <c:f>'Comp Data ---&gt;'!$C$22:$G$22</c:f>
              <c:numCache>
                <c:formatCode>0.00%</c:formatCode>
                <c:ptCount val="5"/>
                <c:pt idx="0">
                  <c:v>0.25072955173300099</c:v>
                </c:pt>
                <c:pt idx="1">
                  <c:v>0.25859972467585701</c:v>
                </c:pt>
                <c:pt idx="2">
                  <c:v>0.20532323802945199</c:v>
                </c:pt>
                <c:pt idx="3">
                  <c:v>0.19997028297304101</c:v>
                </c:pt>
                <c:pt idx="4">
                  <c:v>0.20508185119084299</c:v>
                </c:pt>
              </c:numCache>
            </c:numRef>
          </c:val>
        </c:ser>
        <c:ser>
          <c:idx val="2"/>
          <c:order val="2"/>
          <c:tx>
            <c:strRef>
              <c:f>'Comp Data ---&gt;'!$B$23</c:f>
              <c:strCache>
                <c:ptCount val="1"/>
                <c:pt idx="0">
                  <c:v>Garda</c:v>
                </c:pt>
              </c:strCache>
            </c:strRef>
          </c:tx>
          <c:invertIfNegative val="0"/>
          <c:cat>
            <c:numRef>
              <c:f>'Comp Data ---&gt;'!$C$20:$G$20</c:f>
              <c:numCache>
                <c:formatCode>General</c:formatCode>
                <c:ptCount val="5"/>
                <c:pt idx="0">
                  <c:v>2008</c:v>
                </c:pt>
                <c:pt idx="1">
                  <c:v>2009</c:v>
                </c:pt>
                <c:pt idx="2">
                  <c:v>2010</c:v>
                </c:pt>
                <c:pt idx="3">
                  <c:v>2011</c:v>
                </c:pt>
                <c:pt idx="4">
                  <c:v>2012</c:v>
                </c:pt>
              </c:numCache>
            </c:numRef>
          </c:cat>
          <c:val>
            <c:numRef>
              <c:f>'Comp Data ---&gt;'!$C$23:$G$23</c:f>
              <c:numCache>
                <c:formatCode>0.00%</c:formatCode>
                <c:ptCount val="5"/>
                <c:pt idx="0">
                  <c:v>0.226025573773078</c:v>
                </c:pt>
                <c:pt idx="1">
                  <c:v>0.25072955173300099</c:v>
                </c:pt>
                <c:pt idx="2">
                  <c:v>0.25859972467585701</c:v>
                </c:pt>
                <c:pt idx="3">
                  <c:v>0.20532323802945199</c:v>
                </c:pt>
                <c:pt idx="4">
                  <c:v>0.19997028297304101</c:v>
                </c:pt>
              </c:numCache>
            </c:numRef>
          </c:val>
        </c:ser>
        <c:ser>
          <c:idx val="3"/>
          <c:order val="3"/>
          <c:tx>
            <c:strRef>
              <c:f>'Comp Data ---&gt;'!$B$24</c:f>
              <c:strCache>
                <c:ptCount val="1"/>
                <c:pt idx="0">
                  <c:v>Loomis</c:v>
                </c:pt>
              </c:strCache>
            </c:strRef>
          </c:tx>
          <c:invertIfNegative val="0"/>
          <c:cat>
            <c:numRef>
              <c:f>'Comp Data ---&gt;'!$C$20:$G$20</c:f>
              <c:numCache>
                <c:formatCode>General</c:formatCode>
                <c:ptCount val="5"/>
                <c:pt idx="0">
                  <c:v>2008</c:v>
                </c:pt>
                <c:pt idx="1">
                  <c:v>2009</c:v>
                </c:pt>
                <c:pt idx="2">
                  <c:v>2010</c:v>
                </c:pt>
                <c:pt idx="3">
                  <c:v>2011</c:v>
                </c:pt>
                <c:pt idx="4">
                  <c:v>2012</c:v>
                </c:pt>
              </c:numCache>
            </c:numRef>
          </c:cat>
          <c:val>
            <c:numRef>
              <c:f>'Comp Data ---&gt;'!$C$24:$G$24</c:f>
              <c:numCache>
                <c:formatCode>0.00%</c:formatCode>
                <c:ptCount val="5"/>
                <c:pt idx="0">
                  <c:v>0.21840305533351101</c:v>
                </c:pt>
                <c:pt idx="1">
                  <c:v>0.21811660688964901</c:v>
                </c:pt>
                <c:pt idx="2">
                  <c:v>0.22813378047675201</c:v>
                </c:pt>
                <c:pt idx="3">
                  <c:v>0.220267930374556</c:v>
                </c:pt>
                <c:pt idx="4">
                  <c:v>0.22258319431029899</c:v>
                </c:pt>
              </c:numCache>
            </c:numRef>
          </c:val>
        </c:ser>
        <c:ser>
          <c:idx val="4"/>
          <c:order val="4"/>
          <c:tx>
            <c:strRef>
              <c:f>'Comp Data ---&gt;'!$B$25</c:f>
              <c:strCache>
                <c:ptCount val="1"/>
                <c:pt idx="0">
                  <c:v>Prosegur</c:v>
                </c:pt>
              </c:strCache>
            </c:strRef>
          </c:tx>
          <c:invertIfNegative val="0"/>
          <c:cat>
            <c:numRef>
              <c:f>'Comp Data ---&gt;'!$C$20:$G$20</c:f>
              <c:numCache>
                <c:formatCode>General</c:formatCode>
                <c:ptCount val="5"/>
                <c:pt idx="0">
                  <c:v>2008</c:v>
                </c:pt>
                <c:pt idx="1">
                  <c:v>2009</c:v>
                </c:pt>
                <c:pt idx="2">
                  <c:v>2010</c:v>
                </c:pt>
                <c:pt idx="3">
                  <c:v>2011</c:v>
                </c:pt>
                <c:pt idx="4">
                  <c:v>2012</c:v>
                </c:pt>
              </c:numCache>
            </c:numRef>
          </c:cat>
          <c:val>
            <c:numRef>
              <c:f>'Comp Data ---&gt;'!$C$25:$G$25</c:f>
              <c:numCache>
                <c:formatCode>0.00%</c:formatCode>
                <c:ptCount val="5"/>
                <c:pt idx="0">
                  <c:v>0.3034010216858446</c:v>
                </c:pt>
                <c:pt idx="1">
                  <c:v>0.2538337453770883</c:v>
                </c:pt>
                <c:pt idx="2">
                  <c:v>0.25378507443833548</c:v>
                </c:pt>
                <c:pt idx="3">
                  <c:v>0.24609189309894716</c:v>
                </c:pt>
                <c:pt idx="4">
                  <c:v>0.21010714020494486</c:v>
                </c:pt>
              </c:numCache>
            </c:numRef>
          </c:val>
        </c:ser>
        <c:dLbls>
          <c:showLegendKey val="0"/>
          <c:showVal val="0"/>
          <c:showCatName val="0"/>
          <c:showSerName val="0"/>
          <c:showPercent val="0"/>
          <c:showBubbleSize val="0"/>
        </c:dLbls>
        <c:gapWidth val="150"/>
        <c:axId val="136208768"/>
        <c:axId val="136210304"/>
      </c:barChart>
      <c:catAx>
        <c:axId val="136208768"/>
        <c:scaling>
          <c:orientation val="minMax"/>
        </c:scaling>
        <c:delete val="0"/>
        <c:axPos val="b"/>
        <c:numFmt formatCode="General" sourceLinked="1"/>
        <c:majorTickMark val="out"/>
        <c:minorTickMark val="none"/>
        <c:tickLblPos val="nextTo"/>
        <c:crossAx val="136210304"/>
        <c:crosses val="autoZero"/>
        <c:auto val="1"/>
        <c:lblAlgn val="ctr"/>
        <c:lblOffset val="100"/>
        <c:noMultiLvlLbl val="0"/>
      </c:catAx>
      <c:valAx>
        <c:axId val="136210304"/>
        <c:scaling>
          <c:orientation val="minMax"/>
          <c:min val="0.1"/>
        </c:scaling>
        <c:delete val="0"/>
        <c:axPos val="l"/>
        <c:majorGridlines/>
        <c:numFmt formatCode="0.00%" sourceLinked="1"/>
        <c:majorTickMark val="out"/>
        <c:minorTickMark val="none"/>
        <c:tickLblPos val="nextTo"/>
        <c:crossAx val="136208768"/>
        <c:crosses val="autoZero"/>
        <c:crossBetween val="between"/>
      </c:valAx>
    </c:plotArea>
    <c:legend>
      <c:legendPos val="b"/>
      <c:layout/>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'Comp Data ---&gt;'!$B$36</c:f>
              <c:strCache>
                <c:ptCount val="1"/>
                <c:pt idx="0">
                  <c:v>Brinks</c:v>
                </c:pt>
              </c:strCache>
            </c:strRef>
          </c:tx>
          <c:invertIfNegative val="0"/>
          <c:cat>
            <c:numRef>
              <c:f>'Comp Data ---&gt;'!$C$35:$G$35</c:f>
              <c:numCache>
                <c:formatCode>General</c:formatCode>
                <c:ptCount val="5"/>
                <c:pt idx="0">
                  <c:v>2008</c:v>
                </c:pt>
                <c:pt idx="1">
                  <c:v>2009</c:v>
                </c:pt>
                <c:pt idx="2">
                  <c:v>2010</c:v>
                </c:pt>
                <c:pt idx="3">
                  <c:v>2011</c:v>
                </c:pt>
                <c:pt idx="4">
                  <c:v>2012</c:v>
                </c:pt>
              </c:numCache>
            </c:numRef>
          </c:cat>
          <c:val>
            <c:numRef>
              <c:f>'Comp Data ---&gt;'!$C$36:$G$36</c:f>
              <c:numCache>
                <c:formatCode>0.00%</c:formatCode>
                <c:ptCount val="5"/>
                <c:pt idx="0">
                  <c:v>0.10725462304409672</c:v>
                </c:pt>
                <c:pt idx="1">
                  <c:v>9.6842105263157896E-2</c:v>
                </c:pt>
                <c:pt idx="2">
                  <c:v>9.3448662502002233E-2</c:v>
                </c:pt>
                <c:pt idx="3">
                  <c:v>8.2203062668897181E-2</c:v>
                </c:pt>
                <c:pt idx="4">
                  <c:v>7.8797578125548259E-2</c:v>
                </c:pt>
              </c:numCache>
            </c:numRef>
          </c:val>
        </c:ser>
        <c:ser>
          <c:idx val="1"/>
          <c:order val="1"/>
          <c:tx>
            <c:strRef>
              <c:f>'Comp Data ---&gt;'!$B$37</c:f>
              <c:strCache>
                <c:ptCount val="1"/>
                <c:pt idx="0">
                  <c:v>G4S</c:v>
                </c:pt>
              </c:strCache>
            </c:strRef>
          </c:tx>
          <c:invertIfNegative val="0"/>
          <c:cat>
            <c:numRef>
              <c:f>'Comp Data ---&gt;'!$C$35:$G$35</c:f>
              <c:numCache>
                <c:formatCode>General</c:formatCode>
                <c:ptCount val="5"/>
                <c:pt idx="0">
                  <c:v>2008</c:v>
                </c:pt>
                <c:pt idx="1">
                  <c:v>2009</c:v>
                </c:pt>
                <c:pt idx="2">
                  <c:v>2010</c:v>
                </c:pt>
                <c:pt idx="3">
                  <c:v>2011</c:v>
                </c:pt>
                <c:pt idx="4">
                  <c:v>2012</c:v>
                </c:pt>
              </c:numCache>
            </c:numRef>
          </c:cat>
          <c:val>
            <c:numRef>
              <c:f>'Comp Data ---&gt;'!$C$37:$G$37</c:f>
              <c:numCache>
                <c:formatCode>0.00%</c:formatCode>
                <c:ptCount val="5"/>
                <c:pt idx="0">
                  <c:v>8.9348064434511307E-2</c:v>
                </c:pt>
                <c:pt idx="1">
                  <c:v>8.7316307604508495E-2</c:v>
                </c:pt>
                <c:pt idx="2">
                  <c:v>9.06585836318545E-2</c:v>
                </c:pt>
                <c:pt idx="3">
                  <c:v>8.9072055304440304E-2</c:v>
                </c:pt>
                <c:pt idx="4">
                  <c:v>8.5669983201964103E-2</c:v>
                </c:pt>
              </c:numCache>
            </c:numRef>
          </c:val>
        </c:ser>
        <c:ser>
          <c:idx val="2"/>
          <c:order val="2"/>
          <c:tx>
            <c:strRef>
              <c:f>'Comp Data ---&gt;'!$B$38</c:f>
              <c:strCache>
                <c:ptCount val="1"/>
                <c:pt idx="0">
                  <c:v>Garda</c:v>
                </c:pt>
              </c:strCache>
            </c:strRef>
          </c:tx>
          <c:invertIfNegative val="0"/>
          <c:cat>
            <c:numRef>
              <c:f>'Comp Data ---&gt;'!$C$35:$G$35</c:f>
              <c:numCache>
                <c:formatCode>General</c:formatCode>
                <c:ptCount val="5"/>
                <c:pt idx="0">
                  <c:v>2008</c:v>
                </c:pt>
                <c:pt idx="1">
                  <c:v>2009</c:v>
                </c:pt>
                <c:pt idx="2">
                  <c:v>2010</c:v>
                </c:pt>
                <c:pt idx="3">
                  <c:v>2011</c:v>
                </c:pt>
                <c:pt idx="4">
                  <c:v>2012</c:v>
                </c:pt>
              </c:numCache>
            </c:numRef>
          </c:cat>
          <c:val>
            <c:numRef>
              <c:f>'Comp Data ---&gt;'!$C$38:$G$38</c:f>
              <c:numCache>
                <c:formatCode>0.00%</c:formatCode>
                <c:ptCount val="5"/>
                <c:pt idx="0">
                  <c:v>0.104108661571269</c:v>
                </c:pt>
                <c:pt idx="1">
                  <c:v>0.115581666108078</c:v>
                </c:pt>
                <c:pt idx="2">
                  <c:v>0.11198629923044701</c:v>
                </c:pt>
                <c:pt idx="3">
                  <c:v>0.10333116442578</c:v>
                </c:pt>
                <c:pt idx="4">
                  <c:v>0.108263585451412</c:v>
                </c:pt>
              </c:numCache>
            </c:numRef>
          </c:val>
        </c:ser>
        <c:ser>
          <c:idx val="3"/>
          <c:order val="3"/>
          <c:tx>
            <c:strRef>
              <c:f>'Comp Data ---&gt;'!$B$39</c:f>
              <c:strCache>
                <c:ptCount val="1"/>
                <c:pt idx="0">
                  <c:v>Loomis</c:v>
                </c:pt>
              </c:strCache>
            </c:strRef>
          </c:tx>
          <c:invertIfNegative val="0"/>
          <c:cat>
            <c:numRef>
              <c:f>'Comp Data ---&gt;'!$C$35:$G$35</c:f>
              <c:numCache>
                <c:formatCode>General</c:formatCode>
                <c:ptCount val="5"/>
                <c:pt idx="0">
                  <c:v>2008</c:v>
                </c:pt>
                <c:pt idx="1">
                  <c:v>2009</c:v>
                </c:pt>
                <c:pt idx="2">
                  <c:v>2010</c:v>
                </c:pt>
                <c:pt idx="3">
                  <c:v>2011</c:v>
                </c:pt>
                <c:pt idx="4">
                  <c:v>2012</c:v>
                </c:pt>
              </c:numCache>
            </c:numRef>
          </c:cat>
          <c:val>
            <c:numRef>
              <c:f>'Comp Data ---&gt;'!$C$39:$G$39</c:f>
              <c:numCache>
                <c:formatCode>0.00%</c:formatCode>
                <c:ptCount val="5"/>
                <c:pt idx="0">
                  <c:v>0.12638777866595599</c:v>
                </c:pt>
                <c:pt idx="1">
                  <c:v>0.132538159979982</c:v>
                </c:pt>
                <c:pt idx="2">
                  <c:v>0.142300371612435</c:v>
                </c:pt>
                <c:pt idx="3">
                  <c:v>0.143078465323977</c:v>
                </c:pt>
                <c:pt idx="4">
                  <c:v>0.147598560014049</c:v>
                </c:pt>
              </c:numCache>
            </c:numRef>
          </c:val>
        </c:ser>
        <c:ser>
          <c:idx val="4"/>
          <c:order val="4"/>
          <c:tx>
            <c:strRef>
              <c:f>'Comp Data ---&gt;'!$B$40</c:f>
              <c:strCache>
                <c:ptCount val="1"/>
                <c:pt idx="0">
                  <c:v>Prosegur</c:v>
                </c:pt>
              </c:strCache>
            </c:strRef>
          </c:tx>
          <c:invertIfNegative val="0"/>
          <c:cat>
            <c:numRef>
              <c:f>'Comp Data ---&gt;'!$C$35:$G$35</c:f>
              <c:numCache>
                <c:formatCode>General</c:formatCode>
                <c:ptCount val="5"/>
                <c:pt idx="0">
                  <c:v>2008</c:v>
                </c:pt>
                <c:pt idx="1">
                  <c:v>2009</c:v>
                </c:pt>
                <c:pt idx="2">
                  <c:v>2010</c:v>
                </c:pt>
                <c:pt idx="3">
                  <c:v>2011</c:v>
                </c:pt>
                <c:pt idx="4">
                  <c:v>2012</c:v>
                </c:pt>
              </c:numCache>
            </c:numRef>
          </c:cat>
          <c:val>
            <c:numRef>
              <c:f>'Comp Data ---&gt;'!$C$40:$G$40</c:f>
              <c:numCache>
                <c:formatCode>0.00%</c:formatCode>
                <c:ptCount val="5"/>
                <c:pt idx="0">
                  <c:v>0.12621246601001004</c:v>
                </c:pt>
                <c:pt idx="1">
                  <c:v>0.13580562636445631</c:v>
                </c:pt>
                <c:pt idx="2">
                  <c:v>0.13516248870861672</c:v>
                </c:pt>
                <c:pt idx="3">
                  <c:v>0.12933949594092262</c:v>
                </c:pt>
                <c:pt idx="4">
                  <c:v>0.11581360981949865</c:v>
                </c:pt>
              </c:numCache>
            </c:numRef>
          </c:val>
        </c:ser>
        <c:dLbls>
          <c:showLegendKey val="0"/>
          <c:showVal val="0"/>
          <c:showCatName val="0"/>
          <c:showSerName val="0"/>
          <c:showPercent val="0"/>
          <c:showBubbleSize val="0"/>
        </c:dLbls>
        <c:gapWidth val="150"/>
        <c:axId val="137106176"/>
        <c:axId val="137107712"/>
      </c:barChart>
      <c:catAx>
        <c:axId val="137106176"/>
        <c:scaling>
          <c:orientation val="minMax"/>
        </c:scaling>
        <c:delete val="0"/>
        <c:axPos val="b"/>
        <c:numFmt formatCode="General" sourceLinked="1"/>
        <c:majorTickMark val="out"/>
        <c:minorTickMark val="none"/>
        <c:tickLblPos val="nextTo"/>
        <c:crossAx val="137107712"/>
        <c:crosses val="autoZero"/>
        <c:auto val="1"/>
        <c:lblAlgn val="ctr"/>
        <c:lblOffset val="100"/>
        <c:noMultiLvlLbl val="0"/>
      </c:catAx>
      <c:valAx>
        <c:axId val="137107712"/>
        <c:scaling>
          <c:orientation val="minMax"/>
          <c:min val="4.0000000000000022E-2"/>
        </c:scaling>
        <c:delete val="0"/>
        <c:axPos val="l"/>
        <c:majorGridlines/>
        <c:numFmt formatCode="0.00%" sourceLinked="1"/>
        <c:majorTickMark val="out"/>
        <c:minorTickMark val="none"/>
        <c:tickLblPos val="nextTo"/>
        <c:crossAx val="137106176"/>
        <c:crosses val="autoZero"/>
        <c:crossBetween val="between"/>
      </c:valAx>
    </c:plotArea>
    <c:legend>
      <c:legendPos val="b"/>
      <c:layout/>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'Comp Data ---&gt;'!$B$53</c:f>
              <c:strCache>
                <c:ptCount val="1"/>
                <c:pt idx="0">
                  <c:v>Prosegur</c:v>
                </c:pt>
              </c:strCache>
            </c:strRef>
          </c:tx>
          <c:spPr>
            <a:solidFill>
              <a:srgbClr val="92D050"/>
            </a:solidFill>
          </c:spPr>
          <c:invertIfNegative val="0"/>
          <c:cat>
            <c:numRef>
              <c:f>'Comp Data ---&gt;'!$D$52:$G$52</c:f>
              <c:numCache>
                <c:formatCode>General</c:formatCode>
                <c:ptCount val="4"/>
                <c:pt idx="0">
                  <c:v>2009</c:v>
                </c:pt>
                <c:pt idx="1">
                  <c:v>2010</c:v>
                </c:pt>
                <c:pt idx="2">
                  <c:v>2011</c:v>
                </c:pt>
                <c:pt idx="3">
                  <c:v>2012</c:v>
                </c:pt>
              </c:numCache>
            </c:numRef>
          </c:cat>
          <c:val>
            <c:numRef>
              <c:f>'Comp Data ---&gt;'!$D$53:$G$53</c:f>
              <c:numCache>
                <c:formatCode>0.00%</c:formatCode>
                <c:ptCount val="4"/>
                <c:pt idx="0">
                  <c:v>0.10635441008814855</c:v>
                </c:pt>
                <c:pt idx="1">
                  <c:v>0.1027060723763543</c:v>
                </c:pt>
                <c:pt idx="2">
                  <c:v>0.10114837084848524</c:v>
                </c:pt>
                <c:pt idx="3">
                  <c:v>8.8859247985691392E-2</c:v>
                </c:pt>
              </c:numCache>
            </c:numRef>
          </c:val>
        </c:ser>
        <c:ser>
          <c:idx val="1"/>
          <c:order val="1"/>
          <c:tx>
            <c:strRef>
              <c:f>'Comp Data ---&gt;'!$B$54</c:f>
              <c:strCache>
                <c:ptCount val="1"/>
                <c:pt idx="0">
                  <c:v>Loomis</c:v>
                </c:pt>
              </c:strCache>
            </c:strRef>
          </c:tx>
          <c:spPr>
            <a:solidFill>
              <a:schemeClr val="accent6"/>
            </a:solidFill>
          </c:spPr>
          <c:invertIfNegative val="0"/>
          <c:cat>
            <c:numRef>
              <c:f>'Comp Data ---&gt;'!$D$52:$G$52</c:f>
              <c:numCache>
                <c:formatCode>General</c:formatCode>
                <c:ptCount val="4"/>
                <c:pt idx="0">
                  <c:v>2009</c:v>
                </c:pt>
                <c:pt idx="1">
                  <c:v>2010</c:v>
                </c:pt>
                <c:pt idx="2">
                  <c:v>2011</c:v>
                </c:pt>
                <c:pt idx="3">
                  <c:v>2012</c:v>
                </c:pt>
              </c:numCache>
            </c:numRef>
          </c:cat>
          <c:val>
            <c:numRef>
              <c:f>'Comp Data ---&gt;'!$D$54:$G$54</c:f>
              <c:numCache>
                <c:formatCode>0.00%</c:formatCode>
                <c:ptCount val="4"/>
                <c:pt idx="0">
                  <c:v>6.8396029693886098E-2</c:v>
                </c:pt>
                <c:pt idx="1">
                  <c:v>7.84917973352669E-2</c:v>
                </c:pt>
                <c:pt idx="2">
                  <c:v>8.1108174610407396E-2</c:v>
                </c:pt>
                <c:pt idx="3">
                  <c:v>8.3150408288699601E-2</c:v>
                </c:pt>
              </c:numCache>
            </c:numRef>
          </c:val>
        </c:ser>
        <c:ser>
          <c:idx val="2"/>
          <c:order val="2"/>
          <c:tx>
            <c:strRef>
              <c:f>'Comp Data ---&gt;'!$B$55</c:f>
              <c:strCache>
                <c:ptCount val="1"/>
                <c:pt idx="0">
                  <c:v>Garda</c:v>
                </c:pt>
              </c:strCache>
            </c:strRef>
          </c:tx>
          <c:spPr>
            <a:solidFill>
              <a:schemeClr val="accent2"/>
            </a:solidFill>
          </c:spPr>
          <c:invertIfNegative val="0"/>
          <c:cat>
            <c:numRef>
              <c:f>'Comp Data ---&gt;'!$D$52:$G$52</c:f>
              <c:numCache>
                <c:formatCode>General</c:formatCode>
                <c:ptCount val="4"/>
                <c:pt idx="0">
                  <c:v>2009</c:v>
                </c:pt>
                <c:pt idx="1">
                  <c:v>2010</c:v>
                </c:pt>
                <c:pt idx="2">
                  <c:v>2011</c:v>
                </c:pt>
                <c:pt idx="3">
                  <c:v>2012</c:v>
                </c:pt>
              </c:numCache>
            </c:numRef>
          </c:cat>
          <c:val>
            <c:numRef>
              <c:f>'Comp Data ---&gt;'!$D$55:$G$55</c:f>
              <c:numCache>
                <c:formatCode>0.00%</c:formatCode>
                <c:ptCount val="4"/>
                <c:pt idx="0">
                  <c:v>6.78338859205216E-2</c:v>
                </c:pt>
                <c:pt idx="1">
                  <c:v>6.9476609541454196E-2</c:v>
                </c:pt>
                <c:pt idx="2">
                  <c:v>6.2684149639925899E-2</c:v>
                </c:pt>
                <c:pt idx="3">
                  <c:v>6.6172533694381197E-2</c:v>
                </c:pt>
              </c:numCache>
            </c:numRef>
          </c:val>
        </c:ser>
        <c:ser>
          <c:idx val="3"/>
          <c:order val="3"/>
          <c:tx>
            <c:strRef>
              <c:f>'Comp Data ---&gt;'!$B$56</c:f>
              <c:strCache>
                <c:ptCount val="1"/>
                <c:pt idx="0">
                  <c:v>G4S</c:v>
                </c:pt>
              </c:strCache>
            </c:strRef>
          </c:tx>
          <c:spPr>
            <a:solidFill>
              <a:schemeClr val="accent1">
                <a:lumMod val="20000"/>
                <a:lumOff val="80000"/>
              </a:schemeClr>
            </a:solidFill>
          </c:spPr>
          <c:invertIfNegative val="0"/>
          <c:cat>
            <c:numRef>
              <c:f>'Comp Data ---&gt;'!$D$52:$G$52</c:f>
              <c:numCache>
                <c:formatCode>General</c:formatCode>
                <c:ptCount val="4"/>
                <c:pt idx="0">
                  <c:v>2009</c:v>
                </c:pt>
                <c:pt idx="1">
                  <c:v>2010</c:v>
                </c:pt>
                <c:pt idx="2">
                  <c:v>2011</c:v>
                </c:pt>
                <c:pt idx="3">
                  <c:v>2012</c:v>
                </c:pt>
              </c:numCache>
            </c:numRef>
          </c:cat>
          <c:val>
            <c:numRef>
              <c:f>'Comp Data ---&gt;'!$D$56:$G$56</c:f>
              <c:numCache>
                <c:formatCode>0.00%</c:formatCode>
                <c:ptCount val="4"/>
                <c:pt idx="0">
                  <c:v>5.6641460978741599E-2</c:v>
                </c:pt>
                <c:pt idx="1">
                  <c:v>5.9382750068889503E-2</c:v>
                </c:pt>
                <c:pt idx="2">
                  <c:v>5.9159797926083502E-2</c:v>
                </c:pt>
                <c:pt idx="3">
                  <c:v>5.6079596847137897E-2</c:v>
                </c:pt>
              </c:numCache>
            </c:numRef>
          </c:val>
        </c:ser>
        <c:ser>
          <c:idx val="4"/>
          <c:order val="4"/>
          <c:tx>
            <c:strRef>
              <c:f>'Comp Data ---&gt;'!$B$57</c:f>
              <c:strCache>
                <c:ptCount val="1"/>
                <c:pt idx="0">
                  <c:v>Brinks</c:v>
                </c:pt>
              </c:strCache>
            </c:strRef>
          </c:tx>
          <c:spPr>
            <a:solidFill>
              <a:schemeClr val="tx2"/>
            </a:solidFill>
          </c:spPr>
          <c:invertIfNegative val="0"/>
          <c:cat>
            <c:numRef>
              <c:f>'Comp Data ---&gt;'!$D$52:$G$52</c:f>
              <c:numCache>
                <c:formatCode>General</c:formatCode>
                <c:ptCount val="4"/>
                <c:pt idx="0">
                  <c:v>2009</c:v>
                </c:pt>
                <c:pt idx="1">
                  <c:v>2010</c:v>
                </c:pt>
                <c:pt idx="2">
                  <c:v>2011</c:v>
                </c:pt>
                <c:pt idx="3">
                  <c:v>2012</c:v>
                </c:pt>
              </c:numCache>
            </c:numRef>
          </c:cat>
          <c:val>
            <c:numRef>
              <c:f>'Comp Data ---&gt;'!$D$57:$G$57</c:f>
              <c:numCache>
                <c:formatCode>0.00%</c:formatCode>
                <c:ptCount val="4"/>
                <c:pt idx="0">
                  <c:v>5.8086124401913873E-2</c:v>
                </c:pt>
                <c:pt idx="1">
                  <c:v>5.3788242831971811E-2</c:v>
                </c:pt>
                <c:pt idx="2">
                  <c:v>4.4498777506112468E-2</c:v>
                </c:pt>
                <c:pt idx="3">
                  <c:v>3.9152644960581864E-2</c:v>
                </c:pt>
              </c:numCache>
            </c:numRef>
          </c:val>
        </c:ser>
        <c:dLbls>
          <c:showLegendKey val="0"/>
          <c:showVal val="0"/>
          <c:showCatName val="0"/>
          <c:showSerName val="0"/>
          <c:showPercent val="0"/>
          <c:showBubbleSize val="0"/>
        </c:dLbls>
        <c:gapWidth val="150"/>
        <c:axId val="137155712"/>
        <c:axId val="137157248"/>
      </c:barChart>
      <c:catAx>
        <c:axId val="137155712"/>
        <c:scaling>
          <c:orientation val="minMax"/>
        </c:scaling>
        <c:delete val="0"/>
        <c:axPos val="b"/>
        <c:numFmt formatCode="General" sourceLinked="1"/>
        <c:majorTickMark val="out"/>
        <c:minorTickMark val="none"/>
        <c:tickLblPos val="nextTo"/>
        <c:crossAx val="137157248"/>
        <c:crosses val="autoZero"/>
        <c:auto val="1"/>
        <c:lblAlgn val="ctr"/>
        <c:lblOffset val="100"/>
        <c:noMultiLvlLbl val="0"/>
      </c:catAx>
      <c:valAx>
        <c:axId val="137157248"/>
        <c:scaling>
          <c:orientation val="minMax"/>
          <c:min val="3.0000000000000016E-2"/>
        </c:scaling>
        <c:delete val="0"/>
        <c:axPos val="l"/>
        <c:numFmt formatCode="0.00%" sourceLinked="1"/>
        <c:majorTickMark val="out"/>
        <c:minorTickMark val="none"/>
        <c:tickLblPos val="nextTo"/>
        <c:crossAx val="137155712"/>
        <c:crosses val="autoZero"/>
        <c:crossBetween val="between"/>
      </c:valAx>
    </c:plotArea>
    <c:legend>
      <c:legendPos val="b"/>
      <c:layout/>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'Comp Data ---&gt;'!$B$69</c:f>
              <c:strCache>
                <c:ptCount val="1"/>
                <c:pt idx="0">
                  <c:v>Brinks</c:v>
                </c:pt>
              </c:strCache>
            </c:strRef>
          </c:tx>
          <c:invertIfNegative val="0"/>
          <c:cat>
            <c:numRef>
              <c:f>'Comp Data ---&gt;'!$C$68:$G$68</c:f>
              <c:numCache>
                <c:formatCode>General</c:formatCode>
                <c:ptCount val="5"/>
                <c:pt idx="0">
                  <c:v>2008</c:v>
                </c:pt>
                <c:pt idx="1">
                  <c:v>2009</c:v>
                </c:pt>
                <c:pt idx="2">
                  <c:v>2010</c:v>
                </c:pt>
                <c:pt idx="3">
                  <c:v>2011</c:v>
                </c:pt>
                <c:pt idx="4">
                  <c:v>2012</c:v>
                </c:pt>
              </c:numCache>
            </c:numRef>
          </c:cat>
          <c:val>
            <c:numRef>
              <c:f>'Comp Data ---&gt;'!$C$69:$G$69</c:f>
              <c:numCache>
                <c:formatCode>0.00%</c:formatCode>
                <c:ptCount val="5"/>
                <c:pt idx="0">
                  <c:v>5.7942152678994788E-2</c:v>
                </c:pt>
                <c:pt idx="1">
                  <c:v>6.3859649122807019E-2</c:v>
                </c:pt>
                <c:pt idx="2">
                  <c:v>1.8292487586096428E-2</c:v>
                </c:pt>
                <c:pt idx="3">
                  <c:v>1.9173851499163556E-2</c:v>
                </c:pt>
                <c:pt idx="4">
                  <c:v>1.9757539278700657E-2</c:v>
                </c:pt>
              </c:numCache>
            </c:numRef>
          </c:val>
        </c:ser>
        <c:ser>
          <c:idx val="1"/>
          <c:order val="1"/>
          <c:tx>
            <c:strRef>
              <c:f>'Comp Data ---&gt;'!$B$70</c:f>
              <c:strCache>
                <c:ptCount val="1"/>
                <c:pt idx="0">
                  <c:v>G4S</c:v>
                </c:pt>
              </c:strCache>
            </c:strRef>
          </c:tx>
          <c:invertIfNegative val="0"/>
          <c:cat>
            <c:numRef>
              <c:f>'Comp Data ---&gt;'!$C$68:$G$68</c:f>
              <c:numCache>
                <c:formatCode>General</c:formatCode>
                <c:ptCount val="5"/>
                <c:pt idx="0">
                  <c:v>2008</c:v>
                </c:pt>
                <c:pt idx="1">
                  <c:v>2009</c:v>
                </c:pt>
                <c:pt idx="2">
                  <c:v>2010</c:v>
                </c:pt>
                <c:pt idx="3">
                  <c:v>2011</c:v>
                </c:pt>
                <c:pt idx="4">
                  <c:v>2012</c:v>
                </c:pt>
              </c:numCache>
            </c:numRef>
          </c:cat>
          <c:val>
            <c:numRef>
              <c:f>'Comp Data ---&gt;'!$C$70:$G$70</c:f>
              <c:numCache>
                <c:formatCode>0.00%</c:formatCode>
                <c:ptCount val="5"/>
                <c:pt idx="0">
                  <c:v>2.55039217339968E-2</c:v>
                </c:pt>
                <c:pt idx="1">
                  <c:v>2.88200884576972E-2</c:v>
                </c:pt>
                <c:pt idx="2">
                  <c:v>3.07247175530449E-2</c:v>
                </c:pt>
                <c:pt idx="3">
                  <c:v>2.4062749268811499E-2</c:v>
                </c:pt>
                <c:pt idx="4">
                  <c:v>1.31799974156868E-2</c:v>
                </c:pt>
              </c:numCache>
            </c:numRef>
          </c:val>
        </c:ser>
        <c:ser>
          <c:idx val="2"/>
          <c:order val="2"/>
          <c:tx>
            <c:strRef>
              <c:f>'Comp Data ---&gt;'!$B$71</c:f>
              <c:strCache>
                <c:ptCount val="1"/>
                <c:pt idx="0">
                  <c:v>Garda</c:v>
                </c:pt>
              </c:strCache>
            </c:strRef>
          </c:tx>
          <c:invertIfNegative val="0"/>
          <c:cat>
            <c:numRef>
              <c:f>'Comp Data ---&gt;'!$C$68:$G$68</c:f>
              <c:numCache>
                <c:formatCode>General</c:formatCode>
                <c:ptCount val="5"/>
                <c:pt idx="0">
                  <c:v>2008</c:v>
                </c:pt>
                <c:pt idx="1">
                  <c:v>2009</c:v>
                </c:pt>
                <c:pt idx="2">
                  <c:v>2010</c:v>
                </c:pt>
                <c:pt idx="3">
                  <c:v>2011</c:v>
                </c:pt>
                <c:pt idx="4">
                  <c:v>2012</c:v>
                </c:pt>
              </c:numCache>
            </c:numRef>
          </c:cat>
          <c:val>
            <c:numRef>
              <c:f>'Comp Data ---&gt;'!$C$71:$G$71</c:f>
              <c:numCache>
                <c:formatCode>0.00%</c:formatCode>
                <c:ptCount val="5"/>
                <c:pt idx="0">
                  <c:v>-8.8862831621906099E-2</c:v>
                </c:pt>
                <c:pt idx="1">
                  <c:v>-3.2547948602342003E-2</c:v>
                </c:pt>
                <c:pt idx="2">
                  <c:v>2.5479219041856401E-2</c:v>
                </c:pt>
                <c:pt idx="3">
                  <c:v>1.7631014126201001E-2</c:v>
                </c:pt>
                <c:pt idx="4">
                  <c:v>1.8821927503231001E-2</c:v>
                </c:pt>
              </c:numCache>
            </c:numRef>
          </c:val>
        </c:ser>
        <c:ser>
          <c:idx val="3"/>
          <c:order val="3"/>
          <c:tx>
            <c:strRef>
              <c:f>'Comp Data ---&gt;'!$B$72</c:f>
              <c:strCache>
                <c:ptCount val="1"/>
                <c:pt idx="0">
                  <c:v>Loomis</c:v>
                </c:pt>
              </c:strCache>
            </c:strRef>
          </c:tx>
          <c:invertIfNegative val="0"/>
          <c:cat>
            <c:numRef>
              <c:f>'Comp Data ---&gt;'!$C$68:$G$68</c:f>
              <c:numCache>
                <c:formatCode>General</c:formatCode>
                <c:ptCount val="5"/>
                <c:pt idx="0">
                  <c:v>2008</c:v>
                </c:pt>
                <c:pt idx="1">
                  <c:v>2009</c:v>
                </c:pt>
                <c:pt idx="2">
                  <c:v>2010</c:v>
                </c:pt>
                <c:pt idx="3">
                  <c:v>2011</c:v>
                </c:pt>
                <c:pt idx="4">
                  <c:v>2012</c:v>
                </c:pt>
              </c:numCache>
            </c:numRef>
          </c:cat>
          <c:val>
            <c:numRef>
              <c:f>'Comp Data ---&gt;'!$C$72:$G$72</c:f>
              <c:numCache>
                <c:formatCode>0.00%</c:formatCode>
                <c:ptCount val="5"/>
                <c:pt idx="0">
                  <c:v>3.7658761879385397E-2</c:v>
                </c:pt>
                <c:pt idx="1">
                  <c:v>4.1704896154808602E-2</c:v>
                </c:pt>
                <c:pt idx="2">
                  <c:v>4.4956040968005102E-2</c:v>
                </c:pt>
                <c:pt idx="3">
                  <c:v>4.6751116376560597E-2</c:v>
                </c:pt>
                <c:pt idx="4">
                  <c:v>5.3384845025902197E-2</c:v>
                </c:pt>
              </c:numCache>
            </c:numRef>
          </c:val>
        </c:ser>
        <c:ser>
          <c:idx val="4"/>
          <c:order val="4"/>
          <c:tx>
            <c:strRef>
              <c:f>'Comp Data ---&gt;'!$B$73</c:f>
              <c:strCache>
                <c:ptCount val="1"/>
                <c:pt idx="0">
                  <c:v>Prosegur</c:v>
                </c:pt>
              </c:strCache>
            </c:strRef>
          </c:tx>
          <c:invertIfNegative val="0"/>
          <c:cat>
            <c:numRef>
              <c:f>'Comp Data ---&gt;'!$C$68:$G$68</c:f>
              <c:numCache>
                <c:formatCode>General</c:formatCode>
                <c:ptCount val="5"/>
                <c:pt idx="0">
                  <c:v>2008</c:v>
                </c:pt>
                <c:pt idx="1">
                  <c:v>2009</c:v>
                </c:pt>
                <c:pt idx="2">
                  <c:v>2010</c:v>
                </c:pt>
                <c:pt idx="3">
                  <c:v>2011</c:v>
                </c:pt>
                <c:pt idx="4">
                  <c:v>2012</c:v>
                </c:pt>
              </c:numCache>
            </c:numRef>
          </c:cat>
          <c:val>
            <c:numRef>
              <c:f>'Comp Data ---&gt;'!$C$73:$G$73</c:f>
              <c:numCache>
                <c:formatCode>0.00%</c:formatCode>
                <c:ptCount val="5"/>
                <c:pt idx="0">
                  <c:v>6.1918197871333396E-2</c:v>
                </c:pt>
                <c:pt idx="1">
                  <c:v>6.7624432029249823E-2</c:v>
                </c:pt>
                <c:pt idx="2">
                  <c:v>6.2683990582489232E-2</c:v>
                </c:pt>
                <c:pt idx="3">
                  <c:v>5.9440359588791909E-2</c:v>
                </c:pt>
                <c:pt idx="4">
                  <c:v>4.7260738033640233E-2</c:v>
                </c:pt>
              </c:numCache>
            </c:numRef>
          </c:val>
        </c:ser>
        <c:dLbls>
          <c:showLegendKey val="0"/>
          <c:showVal val="0"/>
          <c:showCatName val="0"/>
          <c:showSerName val="0"/>
          <c:showPercent val="0"/>
          <c:showBubbleSize val="0"/>
        </c:dLbls>
        <c:gapWidth val="150"/>
        <c:axId val="137528832"/>
        <c:axId val="137530368"/>
      </c:barChart>
      <c:catAx>
        <c:axId val="137528832"/>
        <c:scaling>
          <c:orientation val="minMax"/>
        </c:scaling>
        <c:delete val="0"/>
        <c:axPos val="b"/>
        <c:numFmt formatCode="General" sourceLinked="1"/>
        <c:majorTickMark val="out"/>
        <c:minorTickMark val="none"/>
        <c:tickLblPos val="nextTo"/>
        <c:crossAx val="137530368"/>
        <c:crosses val="autoZero"/>
        <c:auto val="1"/>
        <c:lblAlgn val="ctr"/>
        <c:lblOffset val="100"/>
        <c:noMultiLvlLbl val="0"/>
      </c:catAx>
      <c:valAx>
        <c:axId val="137530368"/>
        <c:scaling>
          <c:orientation val="minMax"/>
        </c:scaling>
        <c:delete val="0"/>
        <c:axPos val="l"/>
        <c:majorGridlines/>
        <c:numFmt formatCode="0.00%" sourceLinked="1"/>
        <c:majorTickMark val="out"/>
        <c:minorTickMark val="none"/>
        <c:tickLblPos val="nextTo"/>
        <c:crossAx val="137528832"/>
        <c:crosses val="autoZero"/>
        <c:crossBetween val="between"/>
      </c:valAx>
    </c:plotArea>
    <c:legend>
      <c:legendPos val="r"/>
      <c:layout/>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0"/>
    </mc:Choice>
    <mc:Fallback>
      <c:style val="10"/>
    </mc:Fallback>
  </mc:AlternateContent>
  <c:chart>
    <c:autoTitleDeleted val="1"/>
    <c:plotArea>
      <c:layout/>
      <c:pieChart>
        <c:varyColors val="1"/>
        <c:ser>
          <c:idx val="0"/>
          <c:order val="0"/>
          <c:dPt>
            <c:idx val="0"/>
            <c:bubble3D val="0"/>
            <c:spPr>
              <a:solidFill>
                <a:schemeClr val="tx2">
                  <a:lumMod val="20000"/>
                  <a:lumOff val="80000"/>
                </a:schemeClr>
              </a:solidFill>
            </c:spPr>
          </c:dPt>
          <c:dPt>
            <c:idx val="1"/>
            <c:bubble3D val="0"/>
            <c:spPr>
              <a:solidFill>
                <a:schemeClr val="tx2"/>
              </a:solidFill>
            </c:spPr>
          </c:dPt>
          <c:dPt>
            <c:idx val="2"/>
            <c:bubble3D val="0"/>
            <c:spPr>
              <a:solidFill>
                <a:schemeClr val="accent2"/>
              </a:solidFill>
            </c:spPr>
          </c:dPt>
          <c:dPt>
            <c:idx val="3"/>
            <c:bubble3D val="0"/>
            <c:spPr>
              <a:solidFill>
                <a:schemeClr val="accent6"/>
              </a:solidFill>
            </c:spPr>
          </c:dPt>
          <c:dLbls>
            <c:txPr>
              <a:bodyPr/>
              <a:lstStyle/>
              <a:p>
                <a:pPr>
                  <a:defRPr b="1"/>
                </a:pPr>
                <a:endParaRPr lang="en-US"/>
              </a:p>
            </c:txPr>
            <c:dLblPos val="outEnd"/>
            <c:showLegendKey val="0"/>
            <c:showVal val="1"/>
            <c:showCatName val="0"/>
            <c:showSerName val="0"/>
            <c:showPercent val="0"/>
            <c:showBubbleSize val="0"/>
            <c:showLeaderLines val="1"/>
          </c:dLbls>
          <c:cat>
            <c:strRef>
              <c:f>'Other, MISC. ---&gt;'!$C$18:$C$21</c:f>
              <c:strCache>
                <c:ptCount val="4"/>
                <c:pt idx="0">
                  <c:v>North America</c:v>
                </c:pt>
                <c:pt idx="1">
                  <c:v>Latin America</c:v>
                </c:pt>
                <c:pt idx="2">
                  <c:v>EMEA</c:v>
                </c:pt>
                <c:pt idx="3">
                  <c:v>Asia-Pacific</c:v>
                </c:pt>
              </c:strCache>
            </c:strRef>
          </c:cat>
          <c:val>
            <c:numRef>
              <c:f>'Other, MISC. ---&gt;'!$D$18:$D$21</c:f>
              <c:numCache>
                <c:formatCode>0%</c:formatCode>
                <c:ptCount val="4"/>
                <c:pt idx="0">
                  <c:v>0.25</c:v>
                </c:pt>
                <c:pt idx="1">
                  <c:v>0.38</c:v>
                </c:pt>
                <c:pt idx="2">
                  <c:v>0.33</c:v>
                </c:pt>
                <c:pt idx="3">
                  <c:v>0.04</c:v>
                </c:pt>
              </c:numCache>
            </c:numRef>
          </c:val>
        </c:ser>
        <c:dLbls>
          <c:showLegendKey val="0"/>
          <c:showVal val="0"/>
          <c:showCatName val="0"/>
          <c:showSerName val="0"/>
          <c:showPercent val="0"/>
          <c:showBubbleSize val="0"/>
          <c:showLeaderLines val="1"/>
        </c:dLbls>
        <c:firstSliceAng val="0"/>
      </c:pieChart>
    </c:plotArea>
    <c:legend>
      <c:legendPos val="b"/>
      <c:layout/>
      <c:overlay val="0"/>
    </c:legend>
    <c:plotVisOnly val="1"/>
    <c:dispBlanksAs val="zero"/>
    <c:showDLblsOverMax val="0"/>
  </c:chart>
  <c:printSettings>
    <c:headerFooter/>
    <c:pageMargins b="0.75000000000000033" l="0.70000000000000029" r="0.70000000000000029" t="0.75000000000000033" header="0.30000000000000016" footer="0.30000000000000016"/>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0"/>
    </mc:Choice>
    <mc:Fallback>
      <c:style val="10"/>
    </mc:Fallback>
  </mc:AlternateContent>
  <c:chart>
    <c:autoTitleDeleted val="0"/>
    <c:plotArea>
      <c:layout/>
      <c:pieChart>
        <c:varyColors val="1"/>
        <c:ser>
          <c:idx val="0"/>
          <c:order val="0"/>
          <c:dPt>
            <c:idx val="0"/>
            <c:bubble3D val="0"/>
            <c:spPr>
              <a:solidFill>
                <a:schemeClr val="tx2"/>
              </a:solidFill>
            </c:spPr>
          </c:dPt>
          <c:dPt>
            <c:idx val="2"/>
            <c:bubble3D val="0"/>
            <c:spPr>
              <a:solidFill>
                <a:schemeClr val="tx2">
                  <a:lumMod val="20000"/>
                  <a:lumOff val="80000"/>
                </a:schemeClr>
              </a:solidFill>
            </c:spPr>
          </c:dPt>
          <c:dLbls>
            <c:dLblPos val="outEnd"/>
            <c:showLegendKey val="0"/>
            <c:showVal val="1"/>
            <c:showCatName val="0"/>
            <c:showSerName val="0"/>
            <c:showPercent val="0"/>
            <c:showBubbleSize val="0"/>
            <c:showLeaderLines val="1"/>
          </c:dLbls>
          <c:cat>
            <c:strRef>
              <c:f>'Other, MISC. ---&gt;'!$C$32:$C$34</c:f>
              <c:strCache>
                <c:ptCount val="3"/>
                <c:pt idx="0">
                  <c:v>Cash-In-Transit</c:v>
                </c:pt>
                <c:pt idx="1">
                  <c:v>High-Value Services</c:v>
                </c:pt>
                <c:pt idx="2">
                  <c:v>Security Services</c:v>
                </c:pt>
              </c:strCache>
            </c:strRef>
          </c:cat>
          <c:val>
            <c:numRef>
              <c:f>'Other, MISC. ---&gt;'!$D$32:$D$34</c:f>
              <c:numCache>
                <c:formatCode>0%</c:formatCode>
                <c:ptCount val="3"/>
                <c:pt idx="0">
                  <c:v>0.54</c:v>
                </c:pt>
                <c:pt idx="1">
                  <c:v>0.36</c:v>
                </c:pt>
                <c:pt idx="2">
                  <c:v>0.1</c:v>
                </c:pt>
              </c:numCache>
            </c:numRef>
          </c:val>
        </c:ser>
        <c:dLbls>
          <c:showLegendKey val="0"/>
          <c:showVal val="1"/>
          <c:showCatName val="0"/>
          <c:showSerName val="0"/>
          <c:showPercent val="0"/>
          <c:showBubbleSize val="0"/>
          <c:showLeaderLines val="1"/>
        </c:dLbls>
        <c:firstSliceAng val="0"/>
      </c:pieChart>
    </c:plotArea>
    <c:legend>
      <c:legendPos val="b"/>
      <c:layout/>
      <c:overlay val="0"/>
    </c:legend>
    <c:plotVisOnly val="1"/>
    <c:dispBlanksAs val="zero"/>
    <c:showDLblsOverMax val="0"/>
  </c:chart>
  <c:printSettings>
    <c:headerFooter/>
    <c:pageMargins b="0.75000000000000033" l="0.70000000000000029" r="0.70000000000000029" t="0.75000000000000033" header="0.30000000000000016" footer="0.30000000000000016"/>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Capital Structure</a:t>
            </a:r>
          </a:p>
        </c:rich>
      </c:tx>
      <c:layout/>
      <c:overlay val="0"/>
    </c:title>
    <c:autoTitleDeleted val="0"/>
    <c:plotArea>
      <c:layout/>
      <c:pieChart>
        <c:varyColors val="1"/>
        <c:ser>
          <c:idx val="0"/>
          <c:order val="0"/>
          <c:dPt>
            <c:idx val="0"/>
            <c:bubble3D val="0"/>
            <c:spPr>
              <a:solidFill>
                <a:schemeClr val="tx2"/>
              </a:solidFill>
            </c:spPr>
          </c:dPt>
          <c:dPt>
            <c:idx val="1"/>
            <c:bubble3D val="0"/>
            <c:spPr>
              <a:solidFill>
                <a:schemeClr val="accent6"/>
              </a:solidFill>
            </c:spPr>
          </c:dPt>
          <c:dPt>
            <c:idx val="2"/>
            <c:bubble3D val="0"/>
            <c:spPr>
              <a:solidFill>
                <a:schemeClr val="tx2">
                  <a:lumMod val="20000"/>
                  <a:lumOff val="80000"/>
                </a:schemeClr>
              </a:solidFill>
            </c:spPr>
          </c:dPt>
          <c:dLbls>
            <c:txPr>
              <a:bodyPr/>
              <a:lstStyle/>
              <a:p>
                <a:pPr>
                  <a:defRPr b="1"/>
                </a:pPr>
                <a:endParaRPr lang="en-US"/>
              </a:p>
            </c:txPr>
            <c:dLblPos val="outEnd"/>
            <c:showLegendKey val="0"/>
            <c:showVal val="1"/>
            <c:showCatName val="0"/>
            <c:showSerName val="0"/>
            <c:showPercent val="0"/>
            <c:showBubbleSize val="0"/>
            <c:showLeaderLines val="1"/>
          </c:dLbls>
          <c:cat>
            <c:strRef>
              <c:f>WACC!$E$5:$E$8</c:f>
              <c:strCache>
                <c:ptCount val="4"/>
                <c:pt idx="0">
                  <c:v>Market Capitalization</c:v>
                </c:pt>
                <c:pt idx="1">
                  <c:v>Short Term Debt</c:v>
                </c:pt>
                <c:pt idx="2">
                  <c:v>Long Term Debt</c:v>
                </c:pt>
                <c:pt idx="3">
                  <c:v>Preferred Equity </c:v>
                </c:pt>
              </c:strCache>
            </c:strRef>
          </c:cat>
          <c:val>
            <c:numRef>
              <c:f>WACC!$G$5:$G$8</c:f>
              <c:numCache>
                <c:formatCode>0.00%</c:formatCode>
                <c:ptCount val="4"/>
                <c:pt idx="0">
                  <c:v>0.74289171203871751</c:v>
                </c:pt>
                <c:pt idx="1">
                  <c:v>3.7507562008469449E-2</c:v>
                </c:pt>
                <c:pt idx="2">
                  <c:v>0.21960072595281308</c:v>
                </c:pt>
                <c:pt idx="3">
                  <c:v>0</c:v>
                </c:pt>
              </c:numCache>
            </c:numRef>
          </c:val>
        </c:ser>
        <c:dLbls>
          <c:dLblPos val="outEnd"/>
          <c:showLegendKey val="0"/>
          <c:showVal val="1"/>
          <c:showCatName val="0"/>
          <c:showSerName val="0"/>
          <c:showPercent val="0"/>
          <c:showBubbleSize val="0"/>
          <c:showLeaderLines val="1"/>
        </c:dLbls>
        <c:firstSliceAng val="0"/>
      </c:pieChart>
    </c:plotArea>
    <c:legend>
      <c:legendPos val="r"/>
      <c:layout>
        <c:manualLayout>
          <c:xMode val="edge"/>
          <c:yMode val="edge"/>
          <c:x val="0.69373643919510064"/>
          <c:y val="9.6454505686789149E-2"/>
          <c:w val="0.2895968941382327"/>
          <c:h val="0.86264654418197728"/>
        </c:manualLayout>
      </c:layout>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328525566175033"/>
          <c:y val="2.8252405949256341E-2"/>
          <c:w val="0.75860448409882175"/>
          <c:h val="0.76311755902095457"/>
        </c:manualLayout>
      </c:layout>
      <c:scatterChart>
        <c:scatterStyle val="lineMarker"/>
        <c:varyColors val="0"/>
        <c:ser>
          <c:idx val="0"/>
          <c:order val="0"/>
          <c:spPr>
            <a:ln w="28575">
              <a:noFill/>
            </a:ln>
          </c:spPr>
          <c:marker>
            <c:symbol val="triangle"/>
            <c:size val="14"/>
          </c:marker>
          <c:dPt>
            <c:idx val="0"/>
            <c:marker>
              <c:spPr>
                <a:solidFill>
                  <a:schemeClr val="tx2"/>
                </a:solidFill>
              </c:spPr>
            </c:marker>
            <c:bubble3D val="0"/>
          </c:dPt>
          <c:dPt>
            <c:idx val="1"/>
            <c:marker>
              <c:spPr>
                <a:solidFill>
                  <a:schemeClr val="tx2"/>
                </a:solidFill>
              </c:spPr>
            </c:marker>
            <c:bubble3D val="0"/>
          </c:dPt>
          <c:dPt>
            <c:idx val="2"/>
            <c:marker>
              <c:spPr>
                <a:solidFill>
                  <a:schemeClr val="tx2"/>
                </a:solidFill>
              </c:spPr>
            </c:marker>
            <c:bubble3D val="0"/>
          </c:dPt>
          <c:dPt>
            <c:idx val="3"/>
            <c:marker>
              <c:spPr>
                <a:solidFill>
                  <a:srgbClr val="C0504D"/>
                </a:solidFill>
              </c:spPr>
            </c:marker>
            <c:bubble3D val="0"/>
          </c:dPt>
          <c:dPt>
            <c:idx val="4"/>
            <c:marker>
              <c:spPr>
                <a:solidFill>
                  <a:srgbClr val="C0504D"/>
                </a:solidFill>
              </c:spPr>
            </c:marker>
            <c:bubble3D val="0"/>
          </c:dPt>
          <c:dPt>
            <c:idx val="5"/>
            <c:marker>
              <c:spPr>
                <a:solidFill>
                  <a:srgbClr val="C5D9F1"/>
                </a:solidFill>
              </c:spPr>
            </c:marker>
            <c:bubble3D val="0"/>
          </c:dPt>
          <c:dPt>
            <c:idx val="6"/>
            <c:marker>
              <c:spPr>
                <a:solidFill>
                  <a:srgbClr val="C5D9F1"/>
                </a:solidFill>
              </c:spPr>
            </c:marker>
            <c:bubble3D val="0"/>
          </c:dPt>
          <c:dPt>
            <c:idx val="7"/>
            <c:marker>
              <c:spPr>
                <a:solidFill>
                  <a:schemeClr val="accent6"/>
                </a:solidFill>
              </c:spPr>
            </c:marker>
            <c:bubble3D val="0"/>
          </c:dPt>
          <c:dPt>
            <c:idx val="8"/>
            <c:marker>
              <c:spPr>
                <a:solidFill>
                  <a:schemeClr val="accent6"/>
                </a:solidFill>
              </c:spPr>
            </c:marker>
            <c:bubble3D val="0"/>
          </c:dPt>
          <c:dPt>
            <c:idx val="9"/>
            <c:marker>
              <c:spPr>
                <a:solidFill>
                  <a:schemeClr val="tx2"/>
                </a:solidFill>
              </c:spPr>
            </c:marker>
            <c:bubble3D val="0"/>
          </c:dPt>
          <c:dLbls>
            <c:dLbl>
              <c:idx val="0"/>
              <c:layout/>
              <c:tx>
                <c:rich>
                  <a:bodyPr/>
                  <a:lstStyle/>
                  <a:p>
                    <a:r>
                      <a:rPr lang="en-US" b="1"/>
                      <a:t>1</a:t>
                    </a:r>
                    <a:endParaRPr lang="en-US"/>
                  </a:p>
                </c:rich>
              </c:tx>
              <c:dLblPos val="ctr"/>
              <c:showLegendKey val="0"/>
              <c:showVal val="1"/>
              <c:showCatName val="0"/>
              <c:showSerName val="0"/>
              <c:showPercent val="0"/>
              <c:showBubbleSize val="0"/>
            </c:dLbl>
            <c:dLbl>
              <c:idx val="1"/>
              <c:layout/>
              <c:tx>
                <c:rich>
                  <a:bodyPr/>
                  <a:lstStyle/>
                  <a:p>
                    <a:r>
                      <a:rPr lang="en-US" b="1"/>
                      <a:t>2</a:t>
                    </a:r>
                    <a:endParaRPr lang="en-US"/>
                  </a:p>
                </c:rich>
              </c:tx>
              <c:dLblPos val="ctr"/>
              <c:showLegendKey val="0"/>
              <c:showVal val="1"/>
              <c:showCatName val="0"/>
              <c:showSerName val="0"/>
              <c:showPercent val="0"/>
              <c:showBubbleSize val="0"/>
            </c:dLbl>
            <c:dLbl>
              <c:idx val="2"/>
              <c:layout/>
              <c:tx>
                <c:rich>
                  <a:bodyPr/>
                  <a:lstStyle/>
                  <a:p>
                    <a:r>
                      <a:rPr lang="en-US" b="1"/>
                      <a:t>3</a:t>
                    </a:r>
                    <a:endParaRPr lang="en-US"/>
                  </a:p>
                </c:rich>
              </c:tx>
              <c:dLblPos val="ctr"/>
              <c:showLegendKey val="0"/>
              <c:showVal val="1"/>
              <c:showCatName val="0"/>
              <c:showSerName val="0"/>
              <c:showPercent val="0"/>
              <c:showBubbleSize val="0"/>
            </c:dLbl>
            <c:dLbl>
              <c:idx val="3"/>
              <c:layout/>
              <c:tx>
                <c:rich>
                  <a:bodyPr/>
                  <a:lstStyle/>
                  <a:p>
                    <a:r>
                      <a:rPr lang="en-US" b="1"/>
                      <a:t>4</a:t>
                    </a:r>
                    <a:endParaRPr lang="en-US"/>
                  </a:p>
                </c:rich>
              </c:tx>
              <c:dLblPos val="ctr"/>
              <c:showLegendKey val="0"/>
              <c:showVal val="1"/>
              <c:showCatName val="0"/>
              <c:showSerName val="0"/>
              <c:showPercent val="0"/>
              <c:showBubbleSize val="0"/>
            </c:dLbl>
            <c:dLbl>
              <c:idx val="4"/>
              <c:layout/>
              <c:tx>
                <c:rich>
                  <a:bodyPr/>
                  <a:lstStyle/>
                  <a:p>
                    <a:r>
                      <a:rPr lang="en-US" b="1"/>
                      <a:t>5</a:t>
                    </a:r>
                    <a:endParaRPr lang="en-US"/>
                  </a:p>
                </c:rich>
              </c:tx>
              <c:dLblPos val="ctr"/>
              <c:showLegendKey val="0"/>
              <c:showVal val="1"/>
              <c:showCatName val="0"/>
              <c:showSerName val="0"/>
              <c:showPercent val="0"/>
              <c:showBubbleSize val="0"/>
            </c:dLbl>
            <c:dLbl>
              <c:idx val="5"/>
              <c:layout/>
              <c:tx>
                <c:rich>
                  <a:bodyPr/>
                  <a:lstStyle/>
                  <a:p>
                    <a:r>
                      <a:rPr lang="en-US" b="1"/>
                      <a:t>6</a:t>
                    </a:r>
                    <a:endParaRPr lang="en-US"/>
                  </a:p>
                </c:rich>
              </c:tx>
              <c:dLblPos val="ctr"/>
              <c:showLegendKey val="0"/>
              <c:showVal val="1"/>
              <c:showCatName val="0"/>
              <c:showSerName val="0"/>
              <c:showPercent val="0"/>
              <c:showBubbleSize val="0"/>
            </c:dLbl>
            <c:dLbl>
              <c:idx val="6"/>
              <c:layout/>
              <c:tx>
                <c:rich>
                  <a:bodyPr/>
                  <a:lstStyle/>
                  <a:p>
                    <a:r>
                      <a:rPr lang="en-US" b="1"/>
                      <a:t>7</a:t>
                    </a:r>
                    <a:endParaRPr lang="en-US"/>
                  </a:p>
                </c:rich>
              </c:tx>
              <c:dLblPos val="ctr"/>
              <c:showLegendKey val="0"/>
              <c:showVal val="1"/>
              <c:showCatName val="0"/>
              <c:showSerName val="0"/>
              <c:showPercent val="0"/>
              <c:showBubbleSize val="0"/>
            </c:dLbl>
            <c:dLbl>
              <c:idx val="7"/>
              <c:layout/>
              <c:tx>
                <c:rich>
                  <a:bodyPr/>
                  <a:lstStyle/>
                  <a:p>
                    <a:r>
                      <a:rPr lang="en-US" b="1"/>
                      <a:t>8</a:t>
                    </a:r>
                    <a:endParaRPr lang="en-US"/>
                  </a:p>
                </c:rich>
              </c:tx>
              <c:dLblPos val="ctr"/>
              <c:showLegendKey val="0"/>
              <c:showVal val="1"/>
              <c:showCatName val="0"/>
              <c:showSerName val="0"/>
              <c:showPercent val="0"/>
              <c:showBubbleSize val="0"/>
            </c:dLbl>
            <c:dLbl>
              <c:idx val="8"/>
              <c:layout/>
              <c:tx>
                <c:rich>
                  <a:bodyPr/>
                  <a:lstStyle/>
                  <a:p>
                    <a:r>
                      <a:rPr lang="en-US" b="1"/>
                      <a:t>9</a:t>
                    </a:r>
                    <a:endParaRPr lang="en-US"/>
                  </a:p>
                </c:rich>
              </c:tx>
              <c:dLblPos val="ctr"/>
              <c:showLegendKey val="0"/>
              <c:showVal val="1"/>
              <c:showCatName val="0"/>
              <c:showSerName val="0"/>
              <c:showPercent val="0"/>
              <c:showBubbleSize val="0"/>
            </c:dLbl>
            <c:dLbl>
              <c:idx val="9"/>
              <c:layout/>
              <c:tx>
                <c:rich>
                  <a:bodyPr/>
                  <a:lstStyle/>
                  <a:p>
                    <a:r>
                      <a:rPr lang="en-US" b="1"/>
                      <a:t>10</a:t>
                    </a:r>
                    <a:endParaRPr lang="en-US"/>
                  </a:p>
                </c:rich>
              </c:tx>
              <c:dLblPos val="ctr"/>
              <c:showLegendKey val="0"/>
              <c:showVal val="1"/>
              <c:showCatName val="0"/>
              <c:showSerName val="0"/>
              <c:showPercent val="0"/>
              <c:showBubbleSize val="0"/>
            </c:dLbl>
            <c:txPr>
              <a:bodyPr/>
              <a:lstStyle/>
              <a:p>
                <a:pPr>
                  <a:defRPr b="1"/>
                </a:pPr>
                <a:endParaRPr lang="en-US"/>
              </a:p>
            </c:txPr>
            <c:dLblPos val="ctr"/>
            <c:showLegendKey val="0"/>
            <c:showVal val="1"/>
            <c:showCatName val="0"/>
            <c:showSerName val="0"/>
            <c:showPercent val="0"/>
            <c:showBubbleSize val="0"/>
            <c:showLeaderLines val="0"/>
          </c:dLbls>
          <c:xVal>
            <c:numRef>
              <c:f>'Risk Matrix'!$B$7:$B$16</c:f>
              <c:numCache>
                <c:formatCode>General</c:formatCode>
                <c:ptCount val="10"/>
                <c:pt idx="0">
                  <c:v>8</c:v>
                </c:pt>
                <c:pt idx="1">
                  <c:v>8</c:v>
                </c:pt>
                <c:pt idx="2">
                  <c:v>7</c:v>
                </c:pt>
                <c:pt idx="3">
                  <c:v>9</c:v>
                </c:pt>
                <c:pt idx="4">
                  <c:v>6</c:v>
                </c:pt>
                <c:pt idx="5">
                  <c:v>6</c:v>
                </c:pt>
                <c:pt idx="6">
                  <c:v>7</c:v>
                </c:pt>
                <c:pt idx="7">
                  <c:v>3</c:v>
                </c:pt>
                <c:pt idx="8">
                  <c:v>8</c:v>
                </c:pt>
                <c:pt idx="9">
                  <c:v>4</c:v>
                </c:pt>
              </c:numCache>
            </c:numRef>
          </c:xVal>
          <c:yVal>
            <c:numRef>
              <c:f>'Risk Matrix'!$C$7:$C$16</c:f>
              <c:numCache>
                <c:formatCode>General</c:formatCode>
                <c:ptCount val="10"/>
                <c:pt idx="0">
                  <c:v>3</c:v>
                </c:pt>
                <c:pt idx="1">
                  <c:v>1</c:v>
                </c:pt>
                <c:pt idx="2">
                  <c:v>2</c:v>
                </c:pt>
                <c:pt idx="3">
                  <c:v>1</c:v>
                </c:pt>
                <c:pt idx="4">
                  <c:v>3</c:v>
                </c:pt>
                <c:pt idx="5">
                  <c:v>8</c:v>
                </c:pt>
                <c:pt idx="6">
                  <c:v>4</c:v>
                </c:pt>
                <c:pt idx="7">
                  <c:v>6</c:v>
                </c:pt>
                <c:pt idx="8">
                  <c:v>2</c:v>
                </c:pt>
                <c:pt idx="9">
                  <c:v>1</c:v>
                </c:pt>
              </c:numCache>
            </c:numRef>
          </c:yVal>
          <c:smooth val="0"/>
        </c:ser>
        <c:dLbls>
          <c:dLblPos val="l"/>
          <c:showLegendKey val="0"/>
          <c:showVal val="1"/>
          <c:showCatName val="0"/>
          <c:showSerName val="0"/>
          <c:showPercent val="0"/>
          <c:showBubbleSize val="0"/>
        </c:dLbls>
        <c:axId val="35885440"/>
        <c:axId val="35456896"/>
      </c:scatterChart>
      <c:valAx>
        <c:axId val="35885440"/>
        <c:scaling>
          <c:orientation val="minMax"/>
        </c:scaling>
        <c:delete val="0"/>
        <c:axPos val="b"/>
        <c:title>
          <c:tx>
            <c:rich>
              <a:bodyPr/>
              <a:lstStyle/>
              <a:p>
                <a:pPr>
                  <a:defRPr sz="1100" b="1"/>
                </a:pPr>
                <a:r>
                  <a:rPr lang="en-US" sz="1100" b="1"/>
                  <a:t>Severity</a:t>
                </a:r>
              </a:p>
            </c:rich>
          </c:tx>
          <c:layout/>
          <c:overlay val="0"/>
        </c:title>
        <c:numFmt formatCode="General" sourceLinked="1"/>
        <c:majorTickMark val="out"/>
        <c:minorTickMark val="none"/>
        <c:tickLblPos val="nextTo"/>
        <c:crossAx val="35456896"/>
        <c:crossesAt val="0"/>
        <c:crossBetween val="midCat"/>
        <c:majorUnit val="1"/>
      </c:valAx>
      <c:valAx>
        <c:axId val="35456896"/>
        <c:scaling>
          <c:orientation val="minMax"/>
          <c:max val="10"/>
        </c:scaling>
        <c:delete val="0"/>
        <c:axPos val="l"/>
        <c:title>
          <c:tx>
            <c:rich>
              <a:bodyPr rot="-5400000" vert="horz"/>
              <a:lstStyle/>
              <a:p>
                <a:pPr>
                  <a:defRPr sz="1100"/>
                </a:pPr>
                <a:r>
                  <a:rPr lang="en-US" sz="1100"/>
                  <a:t>Probability</a:t>
                </a:r>
              </a:p>
            </c:rich>
          </c:tx>
          <c:layout/>
          <c:overlay val="0"/>
        </c:title>
        <c:numFmt formatCode="General" sourceLinked="1"/>
        <c:majorTickMark val="out"/>
        <c:minorTickMark val="none"/>
        <c:tickLblPos val="nextTo"/>
        <c:crossAx val="35885440"/>
        <c:crosses val="autoZero"/>
        <c:crossBetween val="midCat"/>
      </c:valAx>
      <c:spPr>
        <a:solidFill>
          <a:schemeClr val="bg1"/>
        </a:solidFill>
      </c:spPr>
    </c:plotArea>
    <c:plotVisOnly val="1"/>
    <c:dispBlanksAs val="gap"/>
    <c:showDLblsOverMax val="0"/>
  </c:chart>
  <c:spPr>
    <a:solidFill>
      <a:schemeClr val="bg1"/>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Pension Liabilities</a:t>
            </a:r>
          </a:p>
        </c:rich>
      </c:tx>
      <c:layout/>
      <c:overlay val="0"/>
    </c:title>
    <c:autoTitleDeleted val="0"/>
    <c:plotArea>
      <c:layout/>
      <c:barChart>
        <c:barDir val="col"/>
        <c:grouping val="clustered"/>
        <c:varyColors val="0"/>
        <c:ser>
          <c:idx val="0"/>
          <c:order val="0"/>
          <c:tx>
            <c:strRef>
              <c:f>'Valuation ---&gt;'!$C$37</c:f>
              <c:strCache>
                <c:ptCount val="1"/>
                <c:pt idx="0">
                  <c:v>Pension</c:v>
                </c:pt>
              </c:strCache>
            </c:strRef>
          </c:tx>
          <c:spPr>
            <a:solidFill>
              <a:schemeClr val="tx2"/>
            </a:solidFill>
          </c:spPr>
          <c:invertIfNegative val="0"/>
          <c:dLbls>
            <c:txPr>
              <a:bodyPr/>
              <a:lstStyle/>
              <a:p>
                <a:pPr>
                  <a:defRPr b="1"/>
                </a:pPr>
                <a:endParaRPr lang="en-US"/>
              </a:p>
            </c:txPr>
            <c:dLblPos val="outEnd"/>
            <c:showLegendKey val="0"/>
            <c:showVal val="1"/>
            <c:showCatName val="0"/>
            <c:showSerName val="0"/>
            <c:showPercent val="0"/>
            <c:showBubbleSize val="0"/>
            <c:showLeaderLines val="0"/>
          </c:dLbls>
          <c:cat>
            <c:numRef>
              <c:f>'Valuation ---&gt;'!$F$36:$H$36</c:f>
              <c:numCache>
                <c:formatCode>General</c:formatCode>
                <c:ptCount val="3"/>
                <c:pt idx="0">
                  <c:v>2009</c:v>
                </c:pt>
                <c:pt idx="1">
                  <c:v>2010</c:v>
                </c:pt>
                <c:pt idx="2">
                  <c:v>2011</c:v>
                </c:pt>
              </c:numCache>
            </c:numRef>
          </c:cat>
          <c:val>
            <c:numRef>
              <c:f>'Valuation ---&gt;'!$F$37:$H$37</c:f>
              <c:numCache>
                <c:formatCode>General</c:formatCode>
                <c:ptCount val="3"/>
                <c:pt idx="0">
                  <c:v>390.4</c:v>
                </c:pt>
                <c:pt idx="1">
                  <c:v>485.4</c:v>
                </c:pt>
                <c:pt idx="2">
                  <c:v>685</c:v>
                </c:pt>
              </c:numCache>
            </c:numRef>
          </c:val>
        </c:ser>
        <c:dLbls>
          <c:showLegendKey val="0"/>
          <c:showVal val="0"/>
          <c:showCatName val="0"/>
          <c:showSerName val="0"/>
          <c:showPercent val="0"/>
          <c:showBubbleSize val="0"/>
        </c:dLbls>
        <c:gapWidth val="150"/>
        <c:axId val="114056576"/>
        <c:axId val="114087040"/>
      </c:barChart>
      <c:catAx>
        <c:axId val="114056576"/>
        <c:scaling>
          <c:orientation val="minMax"/>
        </c:scaling>
        <c:delete val="0"/>
        <c:axPos val="b"/>
        <c:numFmt formatCode="General" sourceLinked="1"/>
        <c:majorTickMark val="out"/>
        <c:minorTickMark val="none"/>
        <c:tickLblPos val="nextTo"/>
        <c:txPr>
          <a:bodyPr/>
          <a:lstStyle/>
          <a:p>
            <a:pPr>
              <a:defRPr b="1"/>
            </a:pPr>
            <a:endParaRPr lang="en-US"/>
          </a:p>
        </c:txPr>
        <c:crossAx val="114087040"/>
        <c:crosses val="autoZero"/>
        <c:auto val="1"/>
        <c:lblAlgn val="ctr"/>
        <c:lblOffset val="100"/>
        <c:noMultiLvlLbl val="0"/>
      </c:catAx>
      <c:valAx>
        <c:axId val="114087040"/>
        <c:scaling>
          <c:orientation val="minMax"/>
          <c:min val="100"/>
        </c:scaling>
        <c:delete val="0"/>
        <c:axPos val="l"/>
        <c:numFmt formatCode="General" sourceLinked="1"/>
        <c:majorTickMark val="out"/>
        <c:minorTickMark val="none"/>
        <c:tickLblPos val="nextTo"/>
        <c:txPr>
          <a:bodyPr/>
          <a:lstStyle/>
          <a:p>
            <a:pPr>
              <a:defRPr b="1"/>
            </a:pPr>
            <a:endParaRPr lang="en-US"/>
          </a:p>
        </c:txPr>
        <c:crossAx val="114056576"/>
        <c:crosses val="autoZero"/>
        <c:crossBetween val="between"/>
      </c:valAx>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51771770091793"/>
          <c:y val="5.0228310502283095E-2"/>
          <c:w val="0.78653151257581666"/>
          <c:h val="0.74204525067278027"/>
        </c:manualLayout>
      </c:layout>
      <c:barChart>
        <c:barDir val="bar"/>
        <c:grouping val="stacked"/>
        <c:varyColors val="0"/>
        <c:ser>
          <c:idx val="0"/>
          <c:order val="0"/>
          <c:tx>
            <c:strRef>
              <c:f>'Monte Carlo'!$A$9</c:f>
              <c:strCache>
                <c:ptCount val="1"/>
                <c:pt idx="0">
                  <c:v>Low</c:v>
                </c:pt>
              </c:strCache>
            </c:strRef>
          </c:tx>
          <c:spPr>
            <a:noFill/>
          </c:spPr>
          <c:invertIfNegative val="0"/>
          <c:cat>
            <c:strRef>
              <c:f>'Monte Carlo'!$B$8:$E$8</c:f>
              <c:strCache>
                <c:ptCount val="4"/>
                <c:pt idx="0">
                  <c:v>DCF</c:v>
                </c:pt>
                <c:pt idx="1">
                  <c:v>P/E</c:v>
                </c:pt>
                <c:pt idx="2">
                  <c:v>DDM</c:v>
                </c:pt>
                <c:pt idx="3">
                  <c:v>Est. Price</c:v>
                </c:pt>
              </c:strCache>
            </c:strRef>
          </c:cat>
          <c:val>
            <c:numRef>
              <c:f>'Monte Carlo'!$B$9:$E$9</c:f>
              <c:numCache>
                <c:formatCode>0.00</c:formatCode>
                <c:ptCount val="4"/>
                <c:pt idx="0">
                  <c:v>23.025863647460898</c:v>
                </c:pt>
                <c:pt idx="1">
                  <c:v>15.7312908172607</c:v>
                </c:pt>
                <c:pt idx="2">
                  <c:v>22.905649930866272</c:v>
                </c:pt>
                <c:pt idx="3">
                  <c:v>22.353328704833999</c:v>
                </c:pt>
              </c:numCache>
            </c:numRef>
          </c:val>
        </c:ser>
        <c:ser>
          <c:idx val="1"/>
          <c:order val="1"/>
          <c:tx>
            <c:strRef>
              <c:f>'Monte Carlo'!$A$10</c:f>
              <c:strCache>
                <c:ptCount val="1"/>
                <c:pt idx="0">
                  <c:v>Range</c:v>
                </c:pt>
              </c:strCache>
            </c:strRef>
          </c:tx>
          <c:spPr>
            <a:solidFill>
              <a:srgbClr val="ABC3DF"/>
            </a:solidFill>
          </c:spPr>
          <c:invertIfNegative val="0"/>
          <c:cat>
            <c:strRef>
              <c:f>'Monte Carlo'!$B$8:$E$8</c:f>
              <c:strCache>
                <c:ptCount val="4"/>
                <c:pt idx="0">
                  <c:v>DCF</c:v>
                </c:pt>
                <c:pt idx="1">
                  <c:v>P/E</c:v>
                </c:pt>
                <c:pt idx="2">
                  <c:v>DDM</c:v>
                </c:pt>
                <c:pt idx="3">
                  <c:v>Est. Price</c:v>
                </c:pt>
              </c:strCache>
            </c:strRef>
          </c:cat>
          <c:val>
            <c:numRef>
              <c:f>'Monte Carlo'!$B$10:$E$10</c:f>
              <c:numCache>
                <c:formatCode>0.00</c:formatCode>
                <c:ptCount val="4"/>
                <c:pt idx="0">
                  <c:v>4.7332839965821023</c:v>
                </c:pt>
                <c:pt idx="1">
                  <c:v>11.3763942718506</c:v>
                </c:pt>
                <c:pt idx="2">
                  <c:v>5.0901444290813949</c:v>
                </c:pt>
                <c:pt idx="3">
                  <c:v>5.0148696899414027</c:v>
                </c:pt>
              </c:numCache>
            </c:numRef>
          </c:val>
        </c:ser>
        <c:dLbls>
          <c:showLegendKey val="0"/>
          <c:showVal val="0"/>
          <c:showCatName val="0"/>
          <c:showSerName val="0"/>
          <c:showPercent val="0"/>
          <c:showBubbleSize val="0"/>
        </c:dLbls>
        <c:gapWidth val="150"/>
        <c:overlap val="100"/>
        <c:axId val="139264768"/>
        <c:axId val="139266304"/>
      </c:barChart>
      <c:catAx>
        <c:axId val="139264768"/>
        <c:scaling>
          <c:orientation val="minMax"/>
        </c:scaling>
        <c:delete val="0"/>
        <c:axPos val="l"/>
        <c:majorTickMark val="out"/>
        <c:minorTickMark val="none"/>
        <c:tickLblPos val="nextTo"/>
        <c:txPr>
          <a:bodyPr/>
          <a:lstStyle/>
          <a:p>
            <a:pPr>
              <a:defRPr b="1"/>
            </a:pPr>
            <a:endParaRPr lang="en-US"/>
          </a:p>
        </c:txPr>
        <c:crossAx val="139266304"/>
        <c:crosses val="autoZero"/>
        <c:auto val="1"/>
        <c:lblAlgn val="ctr"/>
        <c:lblOffset val="100"/>
        <c:noMultiLvlLbl val="0"/>
      </c:catAx>
      <c:valAx>
        <c:axId val="139266304"/>
        <c:scaling>
          <c:orientation val="minMax"/>
          <c:max val="30"/>
          <c:min val="15"/>
        </c:scaling>
        <c:delete val="0"/>
        <c:axPos val="b"/>
        <c:numFmt formatCode="0.00" sourceLinked="1"/>
        <c:majorTickMark val="out"/>
        <c:minorTickMark val="none"/>
        <c:tickLblPos val="nextTo"/>
        <c:crossAx val="139264768"/>
        <c:crosses val="autoZero"/>
        <c:crossBetween val="between"/>
      </c:valAx>
    </c:plotArea>
    <c:plotVisOnly val="1"/>
    <c:dispBlanksAs val="gap"/>
    <c:showDLblsOverMax val="0"/>
  </c:chart>
  <c:printSettings>
    <c:headerFooter/>
    <c:pageMargins b="0.75000000000000022" l="0.70000000000000018" r="0.70000000000000018" t="0.75000000000000022" header="0.3000000000000001" footer="0.3000000000000001"/>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[Brinks Operating Model V 2.0.xlsx]Monte Carlo!PivotTable1</c:name>
    <c:fmtId val="1"/>
  </c:pivotSource>
  <c:chart>
    <c:autoTitleDeleted val="1"/>
    <c:pivotFmts>
      <c:pivotFmt>
        <c:idx val="0"/>
        <c:spPr>
          <a:solidFill>
            <a:schemeClr val="accent2">
              <a:lumMod val="75000"/>
            </a:schemeClr>
          </a:solidFill>
        </c:spPr>
        <c:marker>
          <c:symbol val="none"/>
        </c:marker>
      </c:pivotFmt>
      <c:pivotFmt>
        <c:idx val="1"/>
        <c:spPr>
          <a:solidFill>
            <a:srgbClr val="E7E200"/>
          </a:solidFill>
        </c:spPr>
      </c:pivotFmt>
      <c:pivotFmt>
        <c:idx val="2"/>
        <c:spPr>
          <a:solidFill>
            <a:srgbClr val="E7E200"/>
          </a:solidFill>
        </c:spPr>
      </c:pivotFmt>
      <c:pivotFmt>
        <c:idx val="3"/>
        <c:spPr>
          <a:solidFill>
            <a:srgbClr val="92D050"/>
          </a:solidFill>
        </c:spPr>
      </c:pivotFmt>
      <c:pivotFmt>
        <c:idx val="4"/>
        <c:spPr>
          <a:solidFill>
            <a:srgbClr val="92D050"/>
          </a:solidFill>
        </c:spPr>
      </c:pivotFmt>
      <c:pivotFmt>
        <c:idx val="5"/>
        <c:spPr>
          <a:solidFill>
            <a:srgbClr val="92D050"/>
          </a:solidFill>
        </c:spPr>
      </c:pivotFmt>
      <c:pivotFmt>
        <c:idx val="6"/>
        <c:spPr>
          <a:solidFill>
            <a:srgbClr val="92D050"/>
          </a:solidFill>
        </c:spPr>
      </c:pivotFmt>
      <c:pivotFmt>
        <c:idx val="7"/>
        <c:spPr>
          <a:solidFill>
            <a:srgbClr val="92D050"/>
          </a:solidFill>
        </c:spPr>
      </c:pivotFmt>
      <c:pivotFmt>
        <c:idx val="8"/>
        <c:spPr>
          <a:solidFill>
            <a:srgbClr val="92D050"/>
          </a:solidFill>
        </c:spPr>
      </c:pivotFmt>
      <c:pivotFmt>
        <c:idx val="9"/>
        <c:spPr>
          <a:solidFill>
            <a:srgbClr val="92D050"/>
          </a:solidFill>
        </c:spPr>
      </c:pivotFmt>
      <c:pivotFmt>
        <c:idx val="10"/>
        <c:spPr>
          <a:solidFill>
            <a:srgbClr val="92D050"/>
          </a:solidFill>
        </c:spPr>
      </c:pivotFmt>
      <c:pivotFmt>
        <c:idx val="11"/>
        <c:spPr>
          <a:solidFill>
            <a:srgbClr val="92D050"/>
          </a:solidFill>
        </c:spPr>
      </c:pivotFmt>
      <c:pivotFmt>
        <c:idx val="12"/>
        <c:spPr>
          <a:solidFill>
            <a:srgbClr val="92D050"/>
          </a:solidFill>
        </c:spPr>
      </c:pivotFmt>
      <c:pivotFmt>
        <c:idx val="13"/>
        <c:spPr>
          <a:solidFill>
            <a:srgbClr val="92D050"/>
          </a:solidFill>
        </c:spPr>
      </c:pivotFmt>
      <c:pivotFmt>
        <c:idx val="14"/>
        <c:spPr>
          <a:solidFill>
            <a:srgbClr val="92D050"/>
          </a:solidFill>
        </c:spPr>
      </c:pivotFmt>
      <c:pivotFmt>
        <c:idx val="15"/>
        <c:spPr>
          <a:solidFill>
            <a:srgbClr val="E7E200"/>
          </a:solidFill>
        </c:spPr>
      </c:pivotFmt>
      <c:pivotFmt>
        <c:idx val="16"/>
        <c:spPr>
          <a:solidFill>
            <a:srgbClr val="E7E200"/>
          </a:solidFill>
        </c:spPr>
      </c:pivotFmt>
      <c:pivotFmt>
        <c:idx val="17"/>
        <c:spPr>
          <a:solidFill>
            <a:srgbClr val="E7E200"/>
          </a:solidFill>
        </c:spPr>
      </c:pivotFmt>
      <c:pivotFmt>
        <c:idx val="18"/>
        <c:spPr>
          <a:solidFill>
            <a:srgbClr val="92D050"/>
          </a:solidFill>
        </c:spPr>
      </c:pivotFmt>
      <c:pivotFmt>
        <c:idx val="19"/>
        <c:spPr>
          <a:solidFill>
            <a:srgbClr val="92D050"/>
          </a:solidFill>
        </c:spPr>
      </c:pivotFmt>
      <c:pivotFmt>
        <c:idx val="20"/>
        <c:spPr>
          <a:solidFill>
            <a:srgbClr val="92D050"/>
          </a:solidFill>
        </c:spPr>
      </c:pivotFmt>
      <c:pivotFmt>
        <c:idx val="21"/>
        <c:spPr>
          <a:solidFill>
            <a:srgbClr val="92D050"/>
          </a:solidFill>
        </c:spPr>
      </c:pivotFmt>
      <c:pivotFmt>
        <c:idx val="22"/>
        <c:spPr>
          <a:solidFill>
            <a:srgbClr val="92D050"/>
          </a:solidFill>
        </c:spPr>
      </c:pivotFmt>
      <c:pivotFmt>
        <c:idx val="23"/>
        <c:spPr>
          <a:solidFill>
            <a:srgbClr val="92D050"/>
          </a:solidFill>
        </c:spPr>
      </c:pivotFmt>
      <c:pivotFmt>
        <c:idx val="24"/>
        <c:spPr>
          <a:solidFill>
            <a:srgbClr val="92D050"/>
          </a:solidFill>
        </c:spPr>
      </c:pivotFmt>
      <c:pivotFmt>
        <c:idx val="25"/>
        <c:spPr>
          <a:solidFill>
            <a:srgbClr val="92D050"/>
          </a:solidFill>
        </c:spPr>
      </c:pivotFmt>
      <c:pivotFmt>
        <c:idx val="26"/>
        <c:spPr>
          <a:solidFill>
            <a:srgbClr val="92D050"/>
          </a:solidFill>
        </c:spPr>
      </c:pivotFmt>
      <c:pivotFmt>
        <c:idx val="27"/>
        <c:spPr>
          <a:solidFill>
            <a:srgbClr val="92D050"/>
          </a:solidFill>
        </c:spPr>
      </c:pivotFmt>
      <c:pivotFmt>
        <c:idx val="28"/>
        <c:spPr>
          <a:solidFill>
            <a:srgbClr val="92D050"/>
          </a:solidFill>
        </c:spPr>
      </c:pivotFmt>
      <c:pivotFmt>
        <c:idx val="29"/>
        <c:spPr>
          <a:solidFill>
            <a:srgbClr val="92D050"/>
          </a:solidFill>
        </c:spPr>
      </c:pivotFmt>
      <c:pivotFmt>
        <c:idx val="30"/>
        <c:spPr>
          <a:solidFill>
            <a:srgbClr val="92D050"/>
          </a:solidFill>
        </c:spPr>
      </c:pivotFmt>
      <c:pivotFmt>
        <c:idx val="31"/>
        <c:spPr>
          <a:solidFill>
            <a:srgbClr val="92D050"/>
          </a:solidFill>
        </c:spPr>
      </c:pivotFmt>
      <c:pivotFmt>
        <c:idx val="32"/>
        <c:spPr>
          <a:solidFill>
            <a:srgbClr val="92D050"/>
          </a:solidFill>
        </c:spPr>
      </c:pivotFmt>
      <c:pivotFmt>
        <c:idx val="33"/>
        <c:spPr>
          <a:solidFill>
            <a:srgbClr val="E7E200"/>
          </a:solidFill>
        </c:spPr>
      </c:pivotFmt>
      <c:pivotFmt>
        <c:idx val="34"/>
        <c:spPr>
          <a:solidFill>
            <a:srgbClr val="E7E200"/>
          </a:solidFill>
        </c:spPr>
      </c:pivotFmt>
      <c:pivotFmt>
        <c:idx val="35"/>
        <c:spPr>
          <a:solidFill>
            <a:srgbClr val="92D050"/>
          </a:solidFill>
        </c:spPr>
      </c:pivotFmt>
      <c:pivotFmt>
        <c:idx val="36"/>
        <c:spPr>
          <a:solidFill>
            <a:srgbClr val="92D050"/>
          </a:solidFill>
        </c:spPr>
      </c:pivotFmt>
      <c:pivotFmt>
        <c:idx val="37"/>
        <c:spPr>
          <a:solidFill>
            <a:srgbClr val="92D050"/>
          </a:solidFill>
        </c:spPr>
      </c:pivotFmt>
      <c:pivotFmt>
        <c:idx val="38"/>
        <c:spPr>
          <a:solidFill>
            <a:srgbClr val="92D050"/>
          </a:solidFill>
        </c:spPr>
      </c:pivotFmt>
      <c:pivotFmt>
        <c:idx val="39"/>
        <c:spPr>
          <a:solidFill>
            <a:srgbClr val="92D050"/>
          </a:solidFill>
        </c:spPr>
      </c:pivotFmt>
      <c:pivotFmt>
        <c:idx val="40"/>
        <c:spPr>
          <a:solidFill>
            <a:srgbClr val="92D050"/>
          </a:solidFill>
        </c:spPr>
      </c:pivotFmt>
      <c:pivotFmt>
        <c:idx val="41"/>
        <c:spPr>
          <a:solidFill>
            <a:srgbClr val="92D050"/>
          </a:solidFill>
        </c:spPr>
      </c:pivotFmt>
      <c:pivotFmt>
        <c:idx val="42"/>
        <c:spPr>
          <a:solidFill>
            <a:srgbClr val="92D050"/>
          </a:solidFill>
        </c:spPr>
      </c:pivotFmt>
      <c:pivotFmt>
        <c:idx val="43"/>
        <c:spPr>
          <a:solidFill>
            <a:srgbClr val="92D050"/>
          </a:solidFill>
        </c:spPr>
      </c:pivotFmt>
      <c:pivotFmt>
        <c:idx val="44"/>
        <c:spPr>
          <a:solidFill>
            <a:srgbClr val="92D050"/>
          </a:solidFill>
        </c:spPr>
      </c:pivotFmt>
      <c:pivotFmt>
        <c:idx val="45"/>
        <c:spPr>
          <a:solidFill>
            <a:srgbClr val="92D050"/>
          </a:solidFill>
        </c:spPr>
      </c:pivotFmt>
      <c:pivotFmt>
        <c:idx val="46"/>
        <c:spPr>
          <a:solidFill>
            <a:srgbClr val="92D050"/>
          </a:solidFill>
        </c:spPr>
      </c:pivotFmt>
      <c:pivotFmt>
        <c:idx val="47"/>
        <c:spPr>
          <a:solidFill>
            <a:srgbClr val="92D050"/>
          </a:solidFill>
        </c:spPr>
      </c:pivotFmt>
      <c:pivotFmt>
        <c:idx val="48"/>
        <c:spPr>
          <a:solidFill>
            <a:srgbClr val="92D050"/>
          </a:solidFill>
        </c:spPr>
      </c:pivotFmt>
    </c:pivotFmts>
    <c:plotArea>
      <c:layout>
        <c:manualLayout>
          <c:layoutTarget val="inner"/>
          <c:xMode val="edge"/>
          <c:yMode val="edge"/>
          <c:x val="6.2598615390467502E-2"/>
          <c:y val="0.11764589426321713"/>
          <c:w val="0.91083133630035373"/>
          <c:h val="0.56707701537307875"/>
        </c:manualLayout>
      </c:layout>
      <c:barChart>
        <c:barDir val="col"/>
        <c:grouping val="clustered"/>
        <c:varyColors val="0"/>
        <c:ser>
          <c:idx val="0"/>
          <c:order val="0"/>
          <c:tx>
            <c:strRef>
              <c:f>'Monte Carlo'!$B$20</c:f>
              <c:strCache>
                <c:ptCount val="1"/>
                <c:pt idx="0">
                  <c:v>Total</c:v>
                </c:pt>
              </c:strCache>
            </c:strRef>
          </c:tx>
          <c:spPr>
            <a:solidFill>
              <a:schemeClr val="accent2">
                <a:lumMod val="75000"/>
              </a:schemeClr>
            </a:solidFill>
          </c:spPr>
          <c:invertIfNegative val="0"/>
          <c:dPt>
            <c:idx val="14"/>
            <c:invertIfNegative val="0"/>
            <c:bubble3D val="0"/>
            <c:spPr>
              <a:solidFill>
                <a:srgbClr val="E7E200"/>
              </a:solidFill>
            </c:spPr>
          </c:dPt>
          <c:dPt>
            <c:idx val="15"/>
            <c:invertIfNegative val="0"/>
            <c:bubble3D val="0"/>
            <c:spPr>
              <a:solidFill>
                <a:srgbClr val="E7E200"/>
              </a:solidFill>
            </c:spPr>
          </c:dPt>
          <c:dPt>
            <c:idx val="16"/>
            <c:invertIfNegative val="0"/>
            <c:bubble3D val="0"/>
            <c:spPr>
              <a:solidFill>
                <a:srgbClr val="92D050"/>
              </a:solidFill>
            </c:spPr>
          </c:dPt>
          <c:dPt>
            <c:idx val="17"/>
            <c:invertIfNegative val="0"/>
            <c:bubble3D val="0"/>
            <c:spPr>
              <a:solidFill>
                <a:srgbClr val="92D050"/>
              </a:solidFill>
            </c:spPr>
          </c:dPt>
          <c:dPt>
            <c:idx val="18"/>
            <c:invertIfNegative val="0"/>
            <c:bubble3D val="0"/>
            <c:spPr>
              <a:solidFill>
                <a:srgbClr val="92D050"/>
              </a:solidFill>
            </c:spPr>
          </c:dPt>
          <c:dPt>
            <c:idx val="19"/>
            <c:invertIfNegative val="0"/>
            <c:bubble3D val="0"/>
            <c:spPr>
              <a:solidFill>
                <a:srgbClr val="92D050"/>
              </a:solidFill>
            </c:spPr>
          </c:dPt>
          <c:dPt>
            <c:idx val="20"/>
            <c:invertIfNegative val="0"/>
            <c:bubble3D val="0"/>
            <c:spPr>
              <a:solidFill>
                <a:srgbClr val="92D050"/>
              </a:solidFill>
            </c:spPr>
          </c:dPt>
          <c:dPt>
            <c:idx val="21"/>
            <c:invertIfNegative val="0"/>
            <c:bubble3D val="0"/>
            <c:spPr>
              <a:solidFill>
                <a:srgbClr val="92D050"/>
              </a:solidFill>
            </c:spPr>
          </c:dPt>
          <c:dPt>
            <c:idx val="22"/>
            <c:invertIfNegative val="0"/>
            <c:bubble3D val="0"/>
            <c:spPr>
              <a:solidFill>
                <a:srgbClr val="92D050"/>
              </a:solidFill>
            </c:spPr>
          </c:dPt>
          <c:dPt>
            <c:idx val="23"/>
            <c:invertIfNegative val="0"/>
            <c:bubble3D val="0"/>
            <c:spPr>
              <a:solidFill>
                <a:srgbClr val="92D050"/>
              </a:solidFill>
            </c:spPr>
          </c:dPt>
          <c:dPt>
            <c:idx val="24"/>
            <c:invertIfNegative val="0"/>
            <c:bubble3D val="0"/>
            <c:spPr>
              <a:solidFill>
                <a:srgbClr val="92D050"/>
              </a:solidFill>
            </c:spPr>
          </c:dPt>
          <c:dPt>
            <c:idx val="25"/>
            <c:invertIfNegative val="0"/>
            <c:bubble3D val="0"/>
            <c:spPr>
              <a:solidFill>
                <a:srgbClr val="92D050"/>
              </a:solidFill>
            </c:spPr>
          </c:dPt>
          <c:dPt>
            <c:idx val="26"/>
            <c:invertIfNegative val="0"/>
            <c:bubble3D val="0"/>
            <c:spPr>
              <a:solidFill>
                <a:srgbClr val="92D050"/>
              </a:solidFill>
            </c:spPr>
          </c:dPt>
          <c:dPt>
            <c:idx val="27"/>
            <c:invertIfNegative val="0"/>
            <c:bubble3D val="0"/>
            <c:spPr>
              <a:solidFill>
                <a:srgbClr val="92D050"/>
              </a:solidFill>
            </c:spPr>
          </c:dPt>
          <c:dPt>
            <c:idx val="28"/>
            <c:invertIfNegative val="0"/>
            <c:bubble3D val="0"/>
            <c:spPr>
              <a:solidFill>
                <a:srgbClr val="92D050"/>
              </a:solidFill>
            </c:spPr>
          </c:dPt>
          <c:dPt>
            <c:idx val="29"/>
            <c:invertIfNegative val="0"/>
            <c:bubble3D val="0"/>
            <c:spPr>
              <a:solidFill>
                <a:srgbClr val="92D050"/>
              </a:solidFill>
            </c:spPr>
          </c:dPt>
          <c:cat>
            <c:strRef>
              <c:f>'Monte Carlo'!$A$21:$A$51</c:f>
              <c:strCache>
                <c:ptCount val="30"/>
                <c:pt idx="0">
                  <c:v>0-2</c:v>
                </c:pt>
                <c:pt idx="1">
                  <c:v>2-4</c:v>
                </c:pt>
                <c:pt idx="2">
                  <c:v>4-6</c:v>
                </c:pt>
                <c:pt idx="3">
                  <c:v>6-8</c:v>
                </c:pt>
                <c:pt idx="4">
                  <c:v>8-10</c:v>
                </c:pt>
                <c:pt idx="5">
                  <c:v>10-12</c:v>
                </c:pt>
                <c:pt idx="6">
                  <c:v>12-14</c:v>
                </c:pt>
                <c:pt idx="7">
                  <c:v>14-16</c:v>
                </c:pt>
                <c:pt idx="8">
                  <c:v>16-18</c:v>
                </c:pt>
                <c:pt idx="9">
                  <c:v>18-20</c:v>
                </c:pt>
                <c:pt idx="10">
                  <c:v>20-22</c:v>
                </c:pt>
                <c:pt idx="11">
                  <c:v>22-24</c:v>
                </c:pt>
                <c:pt idx="12">
                  <c:v>24-26</c:v>
                </c:pt>
                <c:pt idx="13">
                  <c:v>26-28</c:v>
                </c:pt>
                <c:pt idx="14">
                  <c:v>28-30</c:v>
                </c:pt>
                <c:pt idx="15">
                  <c:v>30-32</c:v>
                </c:pt>
                <c:pt idx="16">
                  <c:v>32-34</c:v>
                </c:pt>
                <c:pt idx="17">
                  <c:v>34-36</c:v>
                </c:pt>
                <c:pt idx="18">
                  <c:v>36-38</c:v>
                </c:pt>
                <c:pt idx="19">
                  <c:v>38-40</c:v>
                </c:pt>
                <c:pt idx="20">
                  <c:v>40-42</c:v>
                </c:pt>
                <c:pt idx="21">
                  <c:v>42-44</c:v>
                </c:pt>
                <c:pt idx="22">
                  <c:v>44-46</c:v>
                </c:pt>
                <c:pt idx="23">
                  <c:v>46-48</c:v>
                </c:pt>
                <c:pt idx="24">
                  <c:v>48-50</c:v>
                </c:pt>
                <c:pt idx="25">
                  <c:v>50-52</c:v>
                </c:pt>
                <c:pt idx="26">
                  <c:v>52-54</c:v>
                </c:pt>
                <c:pt idx="27">
                  <c:v>54-56</c:v>
                </c:pt>
                <c:pt idx="28">
                  <c:v>56-58</c:v>
                </c:pt>
                <c:pt idx="29">
                  <c:v>58-60</c:v>
                </c:pt>
              </c:strCache>
            </c:strRef>
          </c:cat>
          <c:val>
            <c:numRef>
              <c:f>'Monte Carlo'!$B$21:$B$51</c:f>
              <c:numCache>
                <c:formatCode>0.00%</c:formatCode>
                <c:ptCount val="30"/>
                <c:pt idx="0">
                  <c:v>1.8086816720257234E-3</c:v>
                </c:pt>
                <c:pt idx="1">
                  <c:v>2.9139871382636655E-3</c:v>
                </c:pt>
                <c:pt idx="2">
                  <c:v>5.5265273311897109E-3</c:v>
                </c:pt>
                <c:pt idx="3">
                  <c:v>1.2057877813504822E-2</c:v>
                </c:pt>
                <c:pt idx="4">
                  <c:v>1.9292604501607719E-2</c:v>
                </c:pt>
                <c:pt idx="5">
                  <c:v>2.9642282958199356E-2</c:v>
                </c:pt>
                <c:pt idx="6">
                  <c:v>4.4111736334405148E-2</c:v>
                </c:pt>
                <c:pt idx="7">
                  <c:v>5.6571543408360125E-2</c:v>
                </c:pt>
                <c:pt idx="8">
                  <c:v>6.1193729903536977E-2</c:v>
                </c:pt>
                <c:pt idx="9">
                  <c:v>7.1543408360128624E-2</c:v>
                </c:pt>
                <c:pt idx="10">
                  <c:v>8.2295016077170421E-2</c:v>
                </c:pt>
                <c:pt idx="11">
                  <c:v>8.2194533762057875E-2</c:v>
                </c:pt>
                <c:pt idx="12">
                  <c:v>7.8275723472668812E-2</c:v>
                </c:pt>
                <c:pt idx="13">
                  <c:v>7.6266077170418001E-2</c:v>
                </c:pt>
                <c:pt idx="14">
                  <c:v>7.0639067524115751E-2</c:v>
                </c:pt>
                <c:pt idx="15">
                  <c:v>5.3758038585209E-2</c:v>
                </c:pt>
                <c:pt idx="16">
                  <c:v>5.4762861736334406E-2</c:v>
                </c:pt>
                <c:pt idx="17">
                  <c:v>4.0896302250803859E-2</c:v>
                </c:pt>
                <c:pt idx="18">
                  <c:v>3.4565916398713828E-2</c:v>
                </c:pt>
                <c:pt idx="19">
                  <c:v>2.8536977491961414E-2</c:v>
                </c:pt>
                <c:pt idx="20">
                  <c:v>2.6225884244372992E-2</c:v>
                </c:pt>
                <c:pt idx="21">
                  <c:v>1.6981511254019293E-2</c:v>
                </c:pt>
                <c:pt idx="22">
                  <c:v>1.3665594855305467E-2</c:v>
                </c:pt>
                <c:pt idx="23">
                  <c:v>9.9477491961414786E-3</c:v>
                </c:pt>
                <c:pt idx="24">
                  <c:v>7.7371382636655947E-3</c:v>
                </c:pt>
                <c:pt idx="25">
                  <c:v>6.9332797427652734E-3</c:v>
                </c:pt>
                <c:pt idx="26">
                  <c:v>4.1197749196141475E-3</c:v>
                </c:pt>
                <c:pt idx="27">
                  <c:v>3.6173633440514468E-3</c:v>
                </c:pt>
                <c:pt idx="28">
                  <c:v>2.0096463022508037E-3</c:v>
                </c:pt>
                <c:pt idx="29">
                  <c:v>1.9091639871382637E-3</c:v>
                </c:pt>
              </c:numCache>
            </c:numRef>
          </c:val>
        </c:ser>
        <c:dLbls>
          <c:showLegendKey val="0"/>
          <c:showVal val="0"/>
          <c:showCatName val="0"/>
          <c:showSerName val="0"/>
          <c:showPercent val="0"/>
          <c:showBubbleSize val="0"/>
        </c:dLbls>
        <c:gapWidth val="150"/>
        <c:axId val="138901760"/>
        <c:axId val="138903552"/>
      </c:barChart>
      <c:catAx>
        <c:axId val="138901760"/>
        <c:scaling>
          <c:orientation val="minMax"/>
        </c:scaling>
        <c:delete val="0"/>
        <c:axPos val="b"/>
        <c:majorTickMark val="out"/>
        <c:minorTickMark val="none"/>
        <c:tickLblPos val="nextTo"/>
        <c:crossAx val="138903552"/>
        <c:crosses val="autoZero"/>
        <c:auto val="1"/>
        <c:lblAlgn val="ctr"/>
        <c:lblOffset val="100"/>
        <c:noMultiLvlLbl val="0"/>
      </c:catAx>
      <c:valAx>
        <c:axId val="138903552"/>
        <c:scaling>
          <c:orientation val="minMax"/>
        </c:scaling>
        <c:delete val="0"/>
        <c:axPos val="l"/>
        <c:numFmt formatCode="0.00%" sourceLinked="1"/>
        <c:majorTickMark val="out"/>
        <c:minorTickMark val="none"/>
        <c:tickLblPos val="nextTo"/>
        <c:crossAx val="138901760"/>
        <c:crosses val="autoZero"/>
        <c:crossBetween val="between"/>
      </c:valAx>
    </c:plotArea>
    <c:plotVisOnly val="1"/>
    <c:dispBlanksAs val="gap"/>
    <c:showDLblsOverMax val="0"/>
  </c:chart>
  <c:printSettings>
    <c:headerFooter/>
    <c:pageMargins b="0.75000000000000022" l="0.70000000000000018" r="0.70000000000000018" t="0.75000000000000022" header="0.3000000000000001" footer="0.3000000000000001"/>
    <c:pageSetup/>
  </c:printSettings>
  <c:userShapes r:id="rId1"/>
  <c:extLst>
    <c:ext xmlns:c14="http://schemas.microsoft.com/office/drawing/2007/8/2/chart" uri="{781A3756-C4B2-4CAC-9D66-4F8BD8637D16}">
      <c14:pivotOptions>
        <c14:dropZoneFilter val="1"/>
        <c14:dropZoneCategories val="1"/>
        <c14:dropZoneData val="1"/>
        <c14:dropZonesVisible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022289521502151E-2"/>
          <c:y val="5.1400554097404488E-2"/>
          <c:w val="0.88941360791439528"/>
          <c:h val="0.76279126567512434"/>
        </c:manualLayout>
      </c:layout>
      <c:lineChart>
        <c:grouping val="standard"/>
        <c:varyColors val="0"/>
        <c:ser>
          <c:idx val="0"/>
          <c:order val="0"/>
          <c:tx>
            <c:v>S&amp;P 500</c:v>
          </c:tx>
          <c:marker>
            <c:symbol val="none"/>
          </c:marker>
          <c:cat>
            <c:strRef>
              <c:f>'PE Valuation'!$B$9:$B$12</c:f>
              <c:strCache>
                <c:ptCount val="4"/>
                <c:pt idx="0">
                  <c:v>2010</c:v>
                </c:pt>
                <c:pt idx="1">
                  <c:v>2011</c:v>
                </c:pt>
                <c:pt idx="2">
                  <c:v>2012</c:v>
                </c:pt>
                <c:pt idx="3">
                  <c:v>2013E</c:v>
                </c:pt>
              </c:strCache>
            </c:strRef>
          </c:cat>
          <c:val>
            <c:numRef>
              <c:f>'PE Valuation'!$C$9:$C$12</c:f>
              <c:numCache>
                <c:formatCode>0.00\x</c:formatCode>
                <c:ptCount val="4"/>
                <c:pt idx="0">
                  <c:v>17.134166666666701</c:v>
                </c:pt>
                <c:pt idx="1">
                  <c:v>15.143333333333301</c:v>
                </c:pt>
                <c:pt idx="2">
                  <c:v>15.678333333333301</c:v>
                </c:pt>
                <c:pt idx="3" formatCode="General">
                  <c:v>13.27</c:v>
                </c:pt>
              </c:numCache>
            </c:numRef>
          </c:val>
          <c:smooth val="0"/>
        </c:ser>
        <c:ser>
          <c:idx val="1"/>
          <c:order val="1"/>
          <c:tx>
            <c:v>Brink's</c:v>
          </c:tx>
          <c:marker>
            <c:symbol val="none"/>
          </c:marker>
          <c:cat>
            <c:strRef>
              <c:f>'PE Valuation'!$B$9:$B$12</c:f>
              <c:strCache>
                <c:ptCount val="4"/>
                <c:pt idx="0">
                  <c:v>2010</c:v>
                </c:pt>
                <c:pt idx="1">
                  <c:v>2011</c:v>
                </c:pt>
                <c:pt idx="2">
                  <c:v>2012</c:v>
                </c:pt>
                <c:pt idx="3">
                  <c:v>2013E</c:v>
                </c:pt>
              </c:strCache>
            </c:strRef>
          </c:cat>
          <c:val>
            <c:numRef>
              <c:f>'PE Valuation'!$D$9:$D$12</c:f>
              <c:numCache>
                <c:formatCode>0.00\x</c:formatCode>
                <c:ptCount val="4"/>
                <c:pt idx="0">
                  <c:v>19.346045197740118</c:v>
                </c:pt>
                <c:pt idx="1">
                  <c:v>17.861111111111111</c:v>
                </c:pt>
                <c:pt idx="2">
                  <c:v>18.754120879120819</c:v>
                </c:pt>
                <c:pt idx="3">
                  <c:v>13.415597347885674</c:v>
                </c:pt>
              </c:numCache>
            </c:numRef>
          </c:val>
          <c:smooth val="0"/>
        </c:ser>
        <c:dLbls>
          <c:showLegendKey val="0"/>
          <c:showVal val="0"/>
          <c:showCatName val="0"/>
          <c:showSerName val="0"/>
          <c:showPercent val="0"/>
          <c:showBubbleSize val="0"/>
        </c:dLbls>
        <c:marker val="1"/>
        <c:smooth val="0"/>
        <c:axId val="136040448"/>
        <c:axId val="136041984"/>
      </c:lineChart>
      <c:catAx>
        <c:axId val="136040448"/>
        <c:scaling>
          <c:orientation val="minMax"/>
        </c:scaling>
        <c:delete val="0"/>
        <c:axPos val="b"/>
        <c:majorTickMark val="out"/>
        <c:minorTickMark val="none"/>
        <c:tickLblPos val="nextTo"/>
        <c:crossAx val="136041984"/>
        <c:crosses val="autoZero"/>
        <c:auto val="1"/>
        <c:lblAlgn val="ctr"/>
        <c:lblOffset val="100"/>
        <c:noMultiLvlLbl val="0"/>
      </c:catAx>
      <c:valAx>
        <c:axId val="136041984"/>
        <c:scaling>
          <c:orientation val="minMax"/>
          <c:max val="20"/>
          <c:min val="10"/>
        </c:scaling>
        <c:delete val="0"/>
        <c:axPos val="l"/>
        <c:numFmt formatCode="0.00\x" sourceLinked="1"/>
        <c:majorTickMark val="out"/>
        <c:minorTickMark val="none"/>
        <c:tickLblPos val="nextTo"/>
        <c:crossAx val="136040448"/>
        <c:crosses val="autoZero"/>
        <c:crossBetween val="between"/>
      </c:valAx>
    </c:plotArea>
    <c:legend>
      <c:legendPos val="b"/>
      <c:layout/>
      <c:overlay val="0"/>
    </c:legend>
    <c:plotVisOnly val="1"/>
    <c:dispBlanksAs val="gap"/>
    <c:showDLblsOverMax val="0"/>
  </c:chart>
  <c:printSettings>
    <c:headerFooter/>
    <c:pageMargins b="0.75000000000000022" l="0.70000000000000018" r="0.70000000000000018" t="0.75000000000000022" header="0.3000000000000001" footer="0.300000000000000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FCF</a:t>
            </a:r>
            <a:r>
              <a:rPr lang="en-US" baseline="0"/>
              <a:t> Yield</a:t>
            </a:r>
            <a:endParaRPr lang="en-US"/>
          </a:p>
        </c:rich>
      </c:tx>
      <c:layout>
        <c:manualLayout>
          <c:xMode val="edge"/>
          <c:yMode val="edge"/>
          <c:x val="0.4085693350831146"/>
          <c:y val="8.7962962962962993E-2"/>
        </c:manualLayout>
      </c:layout>
      <c:overlay val="1"/>
    </c:title>
    <c:autoTitleDeleted val="0"/>
    <c:plotArea>
      <c:layout/>
      <c:barChart>
        <c:barDir val="col"/>
        <c:grouping val="clustered"/>
        <c:varyColors val="0"/>
        <c:ser>
          <c:idx val="0"/>
          <c:order val="0"/>
          <c:tx>
            <c:strRef>
              <c:f>'FCF Yield'!$F$37</c:f>
              <c:strCache>
                <c:ptCount val="1"/>
                <c:pt idx="0">
                  <c:v>Loomis</c:v>
                </c:pt>
              </c:strCache>
            </c:strRef>
          </c:tx>
          <c:spPr>
            <a:solidFill>
              <a:schemeClr val="tx2"/>
            </a:solidFill>
          </c:spPr>
          <c:invertIfNegative val="0"/>
          <c:dLbls>
            <c:delete val="1"/>
          </c:dLbls>
          <c:cat>
            <c:numRef>
              <c:f>'FCF Yield'!$G$36:$I$36</c:f>
              <c:numCache>
                <c:formatCode>General</c:formatCode>
                <c:ptCount val="3"/>
                <c:pt idx="0">
                  <c:v>2010</c:v>
                </c:pt>
                <c:pt idx="1">
                  <c:v>2011</c:v>
                </c:pt>
                <c:pt idx="2">
                  <c:v>2012</c:v>
                </c:pt>
              </c:numCache>
            </c:numRef>
          </c:cat>
          <c:val>
            <c:numRef>
              <c:f>'FCF Yield'!$G$37:$I$37</c:f>
              <c:numCache>
                <c:formatCode>0.00%</c:formatCode>
                <c:ptCount val="3"/>
                <c:pt idx="0">
                  <c:v>7.338196359713893E-2</c:v>
                </c:pt>
                <c:pt idx="1">
                  <c:v>5.2532656685145576E-2</c:v>
                </c:pt>
                <c:pt idx="2">
                  <c:v>6.0248373954473619E-2</c:v>
                </c:pt>
              </c:numCache>
            </c:numRef>
          </c:val>
        </c:ser>
        <c:ser>
          <c:idx val="1"/>
          <c:order val="1"/>
          <c:tx>
            <c:strRef>
              <c:f>'FCF Yield'!$F$38</c:f>
              <c:strCache>
                <c:ptCount val="1"/>
                <c:pt idx="0">
                  <c:v>G4S</c:v>
                </c:pt>
              </c:strCache>
            </c:strRef>
          </c:tx>
          <c:spPr>
            <a:solidFill>
              <a:schemeClr val="accent6"/>
            </a:solidFill>
          </c:spPr>
          <c:invertIfNegative val="0"/>
          <c:dLbls>
            <c:delete val="1"/>
          </c:dLbls>
          <c:cat>
            <c:numRef>
              <c:f>'FCF Yield'!$G$36:$I$36</c:f>
              <c:numCache>
                <c:formatCode>General</c:formatCode>
                <c:ptCount val="3"/>
                <c:pt idx="0">
                  <c:v>2010</c:v>
                </c:pt>
                <c:pt idx="1">
                  <c:v>2011</c:v>
                </c:pt>
                <c:pt idx="2">
                  <c:v>2012</c:v>
                </c:pt>
              </c:numCache>
            </c:numRef>
          </c:cat>
          <c:val>
            <c:numRef>
              <c:f>'FCF Yield'!$G$38:$I$38</c:f>
              <c:numCache>
                <c:formatCode>0.00%</c:formatCode>
                <c:ptCount val="3"/>
                <c:pt idx="0">
                  <c:v>7.1911657185856112E-2</c:v>
                </c:pt>
                <c:pt idx="1">
                  <c:v>4.994902461840945E-2</c:v>
                </c:pt>
                <c:pt idx="2">
                  <c:v>5.9100459869525834E-2</c:v>
                </c:pt>
              </c:numCache>
            </c:numRef>
          </c:val>
        </c:ser>
        <c:ser>
          <c:idx val="2"/>
          <c:order val="2"/>
          <c:tx>
            <c:strRef>
              <c:f>'FCF Yield'!$F$39</c:f>
              <c:strCache>
                <c:ptCount val="1"/>
                <c:pt idx="0">
                  <c:v>Brink's</c:v>
                </c:pt>
              </c:strCache>
            </c:strRef>
          </c:tx>
          <c:spPr>
            <a:solidFill>
              <a:schemeClr val="tx2">
                <a:lumMod val="20000"/>
                <a:lumOff val="80000"/>
              </a:schemeClr>
            </a:solidFill>
          </c:spPr>
          <c:invertIfNegative val="0"/>
          <c:dLbls>
            <c:delete val="1"/>
          </c:dLbls>
          <c:cat>
            <c:numRef>
              <c:f>'FCF Yield'!$G$36:$I$36</c:f>
              <c:numCache>
                <c:formatCode>General</c:formatCode>
                <c:ptCount val="3"/>
                <c:pt idx="0">
                  <c:v>2010</c:v>
                </c:pt>
                <c:pt idx="1">
                  <c:v>2011</c:v>
                </c:pt>
                <c:pt idx="2">
                  <c:v>2012</c:v>
                </c:pt>
              </c:numCache>
            </c:numRef>
          </c:cat>
          <c:val>
            <c:numRef>
              <c:f>'FCF Yield'!$G$39:$I$39</c:f>
              <c:numCache>
                <c:formatCode>0.00%</c:formatCode>
                <c:ptCount val="3"/>
                <c:pt idx="0">
                  <c:v>6.0207310363132628E-2</c:v>
                </c:pt>
                <c:pt idx="1">
                  <c:v>3.5483693510068387E-2</c:v>
                </c:pt>
                <c:pt idx="2">
                  <c:v>5.727682810680341E-3</c:v>
                </c:pt>
              </c:numCache>
            </c:numRef>
          </c:val>
        </c:ser>
        <c:dLbls>
          <c:dLblPos val="outEnd"/>
          <c:showLegendKey val="0"/>
          <c:showVal val="1"/>
          <c:showCatName val="0"/>
          <c:showSerName val="0"/>
          <c:showPercent val="0"/>
          <c:showBubbleSize val="0"/>
        </c:dLbls>
        <c:gapWidth val="150"/>
        <c:axId val="136704768"/>
        <c:axId val="136706304"/>
      </c:barChart>
      <c:catAx>
        <c:axId val="136704768"/>
        <c:scaling>
          <c:orientation val="minMax"/>
        </c:scaling>
        <c:delete val="0"/>
        <c:axPos val="b"/>
        <c:numFmt formatCode="General" sourceLinked="1"/>
        <c:majorTickMark val="out"/>
        <c:minorTickMark val="none"/>
        <c:tickLblPos val="nextTo"/>
        <c:crossAx val="136706304"/>
        <c:crosses val="autoZero"/>
        <c:auto val="1"/>
        <c:lblAlgn val="ctr"/>
        <c:lblOffset val="100"/>
        <c:noMultiLvlLbl val="0"/>
      </c:catAx>
      <c:valAx>
        <c:axId val="136706304"/>
        <c:scaling>
          <c:orientation val="minMax"/>
          <c:max val="0.15000000000000002"/>
          <c:min val="0"/>
        </c:scaling>
        <c:delete val="0"/>
        <c:axPos val="l"/>
        <c:numFmt formatCode="0.00%" sourceLinked="1"/>
        <c:majorTickMark val="out"/>
        <c:minorTickMark val="none"/>
        <c:tickLblPos val="nextTo"/>
        <c:crossAx val="136704768"/>
        <c:crosses val="autoZero"/>
        <c:crossBetween val="between"/>
      </c:valAx>
      <c:spPr>
        <a:noFill/>
        <a:ln w="25400">
          <a:noFill/>
        </a:ln>
      </c:spPr>
    </c:plotArea>
    <c:legend>
      <c:legendPos val="b"/>
      <c:layout/>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Economic Value</a:t>
            </a:r>
            <a:r>
              <a:rPr lang="en-US" baseline="0"/>
              <a:t> Added (EVA)</a:t>
            </a:r>
            <a:endParaRPr lang="en-US"/>
          </a:p>
        </c:rich>
      </c:tx>
      <c:layout/>
      <c:overlay val="1"/>
    </c:title>
    <c:autoTitleDeleted val="0"/>
    <c:plotArea>
      <c:layout>
        <c:manualLayout>
          <c:layoutTarget val="inner"/>
          <c:xMode val="edge"/>
          <c:yMode val="edge"/>
          <c:x val="0.15347462817147856"/>
          <c:y val="0.18103018372703411"/>
          <c:w val="0.78780314960629916"/>
          <c:h val="0.76756926217556143"/>
        </c:manualLayout>
      </c:layout>
      <c:scatterChart>
        <c:scatterStyle val="lineMarker"/>
        <c:varyColors val="0"/>
        <c:ser>
          <c:idx val="0"/>
          <c:order val="0"/>
          <c:xVal>
            <c:numRef>
              <c:f>EVA!$B$7:$L$7</c:f>
              <c:numCache>
                <c:formatCode>General</c:formatCode>
                <c:ptCount val="11"/>
                <c:pt idx="0">
                  <c:v>2007</c:v>
                </c:pt>
                <c:pt idx="1">
                  <c:v>2008</c:v>
                </c:pt>
                <c:pt idx="2">
                  <c:v>2009</c:v>
                </c:pt>
                <c:pt idx="3">
                  <c:v>2010</c:v>
                </c:pt>
                <c:pt idx="4">
                  <c:v>2011</c:v>
                </c:pt>
                <c:pt idx="5">
                  <c:v>2012</c:v>
                </c:pt>
                <c:pt idx="6">
                  <c:v>2013</c:v>
                </c:pt>
                <c:pt idx="7">
                  <c:v>2014</c:v>
                </c:pt>
                <c:pt idx="8">
                  <c:v>2015</c:v>
                </c:pt>
                <c:pt idx="9">
                  <c:v>2016</c:v>
                </c:pt>
                <c:pt idx="10">
                  <c:v>2017</c:v>
                </c:pt>
              </c:numCache>
            </c:numRef>
          </c:xVal>
          <c:yVal>
            <c:numRef>
              <c:f>EVA!$B$20:$L$20</c:f>
              <c:numCache>
                <c:formatCode>0.0</c:formatCode>
                <c:ptCount val="11"/>
                <c:pt idx="0">
                  <c:v>-127.08810547604234</c:v>
                </c:pt>
                <c:pt idx="1">
                  <c:v>-5.110053428317002</c:v>
                </c:pt>
                <c:pt idx="2">
                  <c:v>27.284503307276026</c:v>
                </c:pt>
                <c:pt idx="3">
                  <c:v>-155.01968409742122</c:v>
                </c:pt>
                <c:pt idx="4">
                  <c:v>-150.83287595907927</c:v>
                </c:pt>
                <c:pt idx="5">
                  <c:v>-165.20542416174334</c:v>
                </c:pt>
                <c:pt idx="6">
                  <c:v>-261.69066314029402</c:v>
                </c:pt>
                <c:pt idx="7">
                  <c:v>-278.05946482869854</c:v>
                </c:pt>
                <c:pt idx="8">
                  <c:v>-293.0517858031194</c:v>
                </c:pt>
                <c:pt idx="9">
                  <c:v>-306.27212333220916</c:v>
                </c:pt>
                <c:pt idx="10">
                  <c:v>-317.35059643398864</c:v>
                </c:pt>
              </c:numCache>
            </c:numRef>
          </c:yVal>
          <c:smooth val="0"/>
        </c:ser>
        <c:dLbls>
          <c:showLegendKey val="0"/>
          <c:showVal val="0"/>
          <c:showCatName val="0"/>
          <c:showSerName val="0"/>
          <c:showPercent val="0"/>
          <c:showBubbleSize val="0"/>
        </c:dLbls>
        <c:axId val="136173440"/>
        <c:axId val="136174976"/>
      </c:scatterChart>
      <c:valAx>
        <c:axId val="136173440"/>
        <c:scaling>
          <c:orientation val="minMax"/>
        </c:scaling>
        <c:delete val="0"/>
        <c:axPos val="b"/>
        <c:numFmt formatCode="General" sourceLinked="1"/>
        <c:majorTickMark val="out"/>
        <c:minorTickMark val="none"/>
        <c:tickLblPos val="nextTo"/>
        <c:crossAx val="136174976"/>
        <c:crosses val="autoZero"/>
        <c:crossBetween val="midCat"/>
      </c:valAx>
      <c:valAx>
        <c:axId val="136174976"/>
        <c:scaling>
          <c:orientation val="minMax"/>
        </c:scaling>
        <c:delete val="0"/>
        <c:axPos val="l"/>
        <c:title>
          <c:tx>
            <c:rich>
              <a:bodyPr rot="-5400000" vert="horz"/>
              <a:lstStyle/>
              <a:p>
                <a:pPr>
                  <a:defRPr/>
                </a:pPr>
                <a:r>
                  <a:rPr lang="en-US"/>
                  <a:t>Economic Value Added (EVA)</a:t>
                </a:r>
              </a:p>
            </c:rich>
          </c:tx>
          <c:layout/>
          <c:overlay val="0"/>
        </c:title>
        <c:numFmt formatCode="0.0" sourceLinked="1"/>
        <c:majorTickMark val="out"/>
        <c:minorTickMark val="none"/>
        <c:tickLblPos val="nextTo"/>
        <c:crossAx val="136173440"/>
        <c:crosses val="autoZero"/>
        <c:crossBetween val="midCat"/>
      </c:valAx>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Brink's</a:t>
            </a:r>
            <a:r>
              <a:rPr lang="en-US" baseline="0"/>
              <a:t> </a:t>
            </a:r>
            <a:r>
              <a:rPr lang="en-US"/>
              <a:t>Operating Margin</a:t>
            </a:r>
          </a:p>
        </c:rich>
      </c:tx>
      <c:overlay val="0"/>
    </c:title>
    <c:autoTitleDeleted val="0"/>
    <c:plotArea>
      <c:layout/>
      <c:barChart>
        <c:barDir val="col"/>
        <c:grouping val="clustered"/>
        <c:varyColors val="0"/>
        <c:ser>
          <c:idx val="0"/>
          <c:order val="0"/>
          <c:tx>
            <c:strRef>
              <c:f>DuPont!$A$5</c:f>
              <c:strCache>
                <c:ptCount val="1"/>
                <c:pt idx="0">
                  <c:v>Operating Margin</c:v>
                </c:pt>
              </c:strCache>
            </c:strRef>
          </c:tx>
          <c:invertIfNegative val="0"/>
          <c:dLbls>
            <c:txPr>
              <a:bodyPr/>
              <a:lstStyle/>
              <a:p>
                <a:pPr>
                  <a:defRPr b="1"/>
                </a:pPr>
                <a:endParaRPr lang="en-US"/>
              </a:p>
            </c:txPr>
            <c:showLegendKey val="0"/>
            <c:showVal val="1"/>
            <c:showCatName val="0"/>
            <c:showSerName val="0"/>
            <c:showPercent val="0"/>
            <c:showBubbleSize val="0"/>
            <c:showLeaderLines val="0"/>
          </c:dLbls>
          <c:cat>
            <c:strRef>
              <c:f>DuPont!$B$2:$G$2</c:f>
              <c:strCache>
                <c:ptCount val="6"/>
                <c:pt idx="0">
                  <c:v>2007</c:v>
                </c:pt>
                <c:pt idx="1">
                  <c:v>2008</c:v>
                </c:pt>
                <c:pt idx="2">
                  <c:v>2009</c:v>
                </c:pt>
                <c:pt idx="3">
                  <c:v>2010</c:v>
                </c:pt>
                <c:pt idx="4">
                  <c:v>2011</c:v>
                </c:pt>
                <c:pt idx="5">
                  <c:v>2012E</c:v>
                </c:pt>
              </c:strCache>
            </c:strRef>
          </c:cat>
          <c:val>
            <c:numRef>
              <c:f>DuPont!$B$5:$G$5</c:f>
              <c:numCache>
                <c:formatCode>0.00%</c:formatCode>
                <c:ptCount val="6"/>
                <c:pt idx="0">
                  <c:v>6.0374460615812184E-2</c:v>
                </c:pt>
                <c:pt idx="1">
                  <c:v>7.3083609925715179E-2</c:v>
                </c:pt>
                <c:pt idx="2">
                  <c:v>5.8086124401913873E-2</c:v>
                </c:pt>
                <c:pt idx="3">
                  <c:v>5.3788242831971811E-2</c:v>
                </c:pt>
                <c:pt idx="4">
                  <c:v>4.4498777506112468E-2</c:v>
                </c:pt>
                <c:pt idx="5">
                  <c:v>3.915264496058183E-2</c:v>
                </c:pt>
              </c:numCache>
            </c:numRef>
          </c:val>
        </c:ser>
        <c:dLbls>
          <c:showLegendKey val="0"/>
          <c:showVal val="1"/>
          <c:showCatName val="0"/>
          <c:showSerName val="0"/>
          <c:showPercent val="0"/>
          <c:showBubbleSize val="0"/>
        </c:dLbls>
        <c:gapWidth val="150"/>
        <c:axId val="136248704"/>
        <c:axId val="137193728"/>
      </c:barChart>
      <c:catAx>
        <c:axId val="136248704"/>
        <c:scaling>
          <c:orientation val="minMax"/>
        </c:scaling>
        <c:delete val="0"/>
        <c:axPos val="b"/>
        <c:majorTickMark val="out"/>
        <c:minorTickMark val="none"/>
        <c:tickLblPos val="nextTo"/>
        <c:crossAx val="137193728"/>
        <c:crosses val="autoZero"/>
        <c:auto val="1"/>
        <c:lblAlgn val="ctr"/>
        <c:lblOffset val="100"/>
        <c:noMultiLvlLbl val="0"/>
      </c:catAx>
      <c:valAx>
        <c:axId val="137193728"/>
        <c:scaling>
          <c:orientation val="minMax"/>
          <c:max val="8.0000000000000043E-2"/>
          <c:min val="1.0000000000000005E-2"/>
        </c:scaling>
        <c:delete val="0"/>
        <c:axPos val="l"/>
        <c:numFmt formatCode="0.00%" sourceLinked="1"/>
        <c:majorTickMark val="out"/>
        <c:minorTickMark val="none"/>
        <c:tickLblPos val="nextTo"/>
        <c:crossAx val="136248704"/>
        <c:crosses val="autoZero"/>
        <c:crossBetween val="between"/>
        <c:majorUnit val="1.0000000000000005E-2"/>
      </c:valAx>
    </c:plotArea>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'Comp Data ---&gt;'!$B$7</c:f>
              <c:strCache>
                <c:ptCount val="1"/>
                <c:pt idx="0">
                  <c:v>Brinks</c:v>
                </c:pt>
              </c:strCache>
            </c:strRef>
          </c:tx>
          <c:invertIfNegative val="0"/>
          <c:cat>
            <c:numRef>
              <c:f>'Comp Data ---&gt;'!$C$6:$G$6</c:f>
              <c:numCache>
                <c:formatCode>General</c:formatCode>
                <c:ptCount val="5"/>
                <c:pt idx="0">
                  <c:v>2008</c:v>
                </c:pt>
                <c:pt idx="1">
                  <c:v>2009</c:v>
                </c:pt>
                <c:pt idx="2">
                  <c:v>2010</c:v>
                </c:pt>
                <c:pt idx="3">
                  <c:v>2011</c:v>
                </c:pt>
                <c:pt idx="4">
                  <c:v>2012</c:v>
                </c:pt>
              </c:numCache>
            </c:numRef>
          </c:cat>
          <c:val>
            <c:numRef>
              <c:f>'Comp Data ---&gt;'!$C$7:$G$7</c:f>
              <c:numCache>
                <c:formatCode>0.00%</c:formatCode>
                <c:ptCount val="5"/>
                <c:pt idx="0">
                  <c:v>0.15684195129086526</c:v>
                </c:pt>
                <c:pt idx="1">
                  <c:v>-9.0090090090090089E-3</c:v>
                </c:pt>
                <c:pt idx="2">
                  <c:v>-4.3062200956937796E-3</c:v>
                </c:pt>
                <c:pt idx="3">
                  <c:v>0.24475412461957391</c:v>
                </c:pt>
                <c:pt idx="4">
                  <c:v>8.4822046807927383E-3</c:v>
                </c:pt>
              </c:numCache>
            </c:numRef>
          </c:val>
        </c:ser>
        <c:ser>
          <c:idx val="1"/>
          <c:order val="1"/>
          <c:tx>
            <c:strRef>
              <c:f>'Comp Data ---&gt;'!$B$8</c:f>
              <c:strCache>
                <c:ptCount val="1"/>
                <c:pt idx="0">
                  <c:v>G4S</c:v>
                </c:pt>
              </c:strCache>
            </c:strRef>
          </c:tx>
          <c:invertIfNegative val="0"/>
          <c:cat>
            <c:numRef>
              <c:f>'Comp Data ---&gt;'!$C$6:$G$6</c:f>
              <c:numCache>
                <c:formatCode>General</c:formatCode>
                <c:ptCount val="5"/>
                <c:pt idx="0">
                  <c:v>2008</c:v>
                </c:pt>
                <c:pt idx="1">
                  <c:v>2009</c:v>
                </c:pt>
                <c:pt idx="2">
                  <c:v>2010</c:v>
                </c:pt>
                <c:pt idx="3">
                  <c:v>2011</c:v>
                </c:pt>
                <c:pt idx="4">
                  <c:v>2012</c:v>
                </c:pt>
              </c:numCache>
            </c:numRef>
          </c:cat>
          <c:val>
            <c:numRef>
              <c:f>'Comp Data ---&gt;'!$C$8:$G$8</c:f>
              <c:numCache>
                <c:formatCode>0.00%</c:formatCode>
                <c:ptCount val="5"/>
                <c:pt idx="0">
                  <c:v>0.322292851566856</c:v>
                </c:pt>
                <c:pt idx="1">
                  <c:v>0.18225520789407099</c:v>
                </c:pt>
                <c:pt idx="2">
                  <c:v>3.5525752603795202E-2</c:v>
                </c:pt>
                <c:pt idx="3">
                  <c:v>3.6373656654725701E-2</c:v>
                </c:pt>
                <c:pt idx="4">
                  <c:v>2.88487104493487E-2</c:v>
                </c:pt>
              </c:numCache>
            </c:numRef>
          </c:val>
        </c:ser>
        <c:ser>
          <c:idx val="2"/>
          <c:order val="2"/>
          <c:tx>
            <c:strRef>
              <c:f>'Comp Data ---&gt;'!$B$9</c:f>
              <c:strCache>
                <c:ptCount val="1"/>
                <c:pt idx="0">
                  <c:v>Garda</c:v>
                </c:pt>
              </c:strCache>
            </c:strRef>
          </c:tx>
          <c:invertIfNegative val="0"/>
          <c:cat>
            <c:numRef>
              <c:f>'Comp Data ---&gt;'!$C$6:$G$6</c:f>
              <c:numCache>
                <c:formatCode>General</c:formatCode>
                <c:ptCount val="5"/>
                <c:pt idx="0">
                  <c:v>2008</c:v>
                </c:pt>
                <c:pt idx="1">
                  <c:v>2009</c:v>
                </c:pt>
                <c:pt idx="2">
                  <c:v>2010</c:v>
                </c:pt>
                <c:pt idx="3">
                  <c:v>2011</c:v>
                </c:pt>
                <c:pt idx="4">
                  <c:v>2012</c:v>
                </c:pt>
              </c:numCache>
            </c:numRef>
          </c:cat>
          <c:val>
            <c:numRef>
              <c:f>'Comp Data ---&gt;'!$C$9:$G$9</c:f>
              <c:numCache>
                <c:formatCode>0.00%</c:formatCode>
                <c:ptCount val="5"/>
                <c:pt idx="0">
                  <c:v>8.9358328633240502E-2</c:v>
                </c:pt>
                <c:pt idx="1">
                  <c:v>-1.9642682578017601E-2</c:v>
                </c:pt>
                <c:pt idx="2">
                  <c:v>3.4562320478412199E-2</c:v>
                </c:pt>
                <c:pt idx="3">
                  <c:v>9.3140601559451197E-2</c:v>
                </c:pt>
                <c:pt idx="4">
                  <c:v>6.1257079224449999E-2</c:v>
                </c:pt>
              </c:numCache>
            </c:numRef>
          </c:val>
        </c:ser>
        <c:dLbls>
          <c:showLegendKey val="0"/>
          <c:showVal val="0"/>
          <c:showCatName val="0"/>
          <c:showSerName val="0"/>
          <c:showPercent val="0"/>
          <c:showBubbleSize val="0"/>
        </c:dLbls>
        <c:gapWidth val="150"/>
        <c:axId val="135294976"/>
        <c:axId val="135296512"/>
      </c:barChart>
      <c:catAx>
        <c:axId val="135294976"/>
        <c:scaling>
          <c:orientation val="minMax"/>
        </c:scaling>
        <c:delete val="0"/>
        <c:axPos val="b"/>
        <c:numFmt formatCode="General" sourceLinked="1"/>
        <c:majorTickMark val="out"/>
        <c:minorTickMark val="none"/>
        <c:tickLblPos val="nextTo"/>
        <c:crossAx val="135296512"/>
        <c:crosses val="autoZero"/>
        <c:auto val="1"/>
        <c:lblAlgn val="ctr"/>
        <c:lblOffset val="100"/>
        <c:noMultiLvlLbl val="0"/>
      </c:catAx>
      <c:valAx>
        <c:axId val="135296512"/>
        <c:scaling>
          <c:orientation val="minMax"/>
        </c:scaling>
        <c:delete val="0"/>
        <c:axPos val="l"/>
        <c:majorGridlines/>
        <c:numFmt formatCode="0.00%" sourceLinked="1"/>
        <c:majorTickMark val="out"/>
        <c:minorTickMark val="none"/>
        <c:tickLblPos val="nextTo"/>
        <c:crossAx val="135294976"/>
        <c:crosses val="autoZero"/>
        <c:crossBetween val="between"/>
      </c:valAx>
    </c:plotArea>
    <c:legend>
      <c:legendPos val="b"/>
      <c:layout/>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5" Type="http://schemas.openxmlformats.org/officeDocument/2006/relationships/chart" Target="../charts/chart13.xml"/><Relationship Id="rId4"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xdr:from>
      <xdr:col>8</xdr:col>
      <xdr:colOff>495300</xdr:colOff>
      <xdr:row>15</xdr:row>
      <xdr:rowOff>157162</xdr:rowOff>
    </xdr:from>
    <xdr:to>
      <xdr:col>16</xdr:col>
      <xdr:colOff>190500</xdr:colOff>
      <xdr:row>30</xdr:row>
      <xdr:rowOff>42862</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552450</xdr:colOff>
      <xdr:row>34</xdr:row>
      <xdr:rowOff>33337</xdr:rowOff>
    </xdr:from>
    <xdr:to>
      <xdr:col>14</xdr:col>
      <xdr:colOff>142875</xdr:colOff>
      <xdr:row>48</xdr:row>
      <xdr:rowOff>109537</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5</xdr:col>
      <xdr:colOff>209550</xdr:colOff>
      <xdr:row>15</xdr:row>
      <xdr:rowOff>100012</xdr:rowOff>
    </xdr:from>
    <xdr:to>
      <xdr:col>10</xdr:col>
      <xdr:colOff>180975</xdr:colOff>
      <xdr:row>25</xdr:row>
      <xdr:rowOff>152400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171450</xdr:colOff>
      <xdr:row>29</xdr:row>
      <xdr:rowOff>128587</xdr:rowOff>
    </xdr:from>
    <xdr:to>
      <xdr:col>10</xdr:col>
      <xdr:colOff>200025</xdr:colOff>
      <xdr:row>40</xdr:row>
      <xdr:rowOff>19050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4</xdr:col>
      <xdr:colOff>9525</xdr:colOff>
      <xdr:row>10</xdr:row>
      <xdr:rowOff>147637</xdr:rowOff>
    </xdr:from>
    <xdr:to>
      <xdr:col>7</xdr:col>
      <xdr:colOff>0</xdr:colOff>
      <xdr:row>25</xdr:row>
      <xdr:rowOff>47625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6</xdr:col>
      <xdr:colOff>733425</xdr:colOff>
      <xdr:row>24</xdr:row>
      <xdr:rowOff>75117</xdr:rowOff>
    </xdr:from>
    <xdr:to>
      <xdr:col>9</xdr:col>
      <xdr:colOff>76200</xdr:colOff>
      <xdr:row>34</xdr:row>
      <xdr:rowOff>119062</xdr:rowOff>
    </xdr:to>
    <xdr:grpSp>
      <xdr:nvGrpSpPr>
        <xdr:cNvPr id="19" name="Group 18"/>
        <xdr:cNvGrpSpPr/>
      </xdr:nvGrpSpPr>
      <xdr:grpSpPr>
        <a:xfrm>
          <a:off x="6972300" y="4647117"/>
          <a:ext cx="2209800" cy="1948945"/>
          <a:chOff x="2177935" y="3584629"/>
          <a:chExt cx="3722407" cy="2758213"/>
        </a:xfrm>
      </xdr:grpSpPr>
      <xdr:graphicFrame macro="">
        <xdr:nvGraphicFramePr>
          <xdr:cNvPr id="4" name="Chart 3"/>
          <xdr:cNvGraphicFramePr/>
        </xdr:nvGraphicFramePr>
        <xdr:xfrm>
          <a:off x="2177935" y="3599642"/>
          <a:ext cx="3722407" cy="2743200"/>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7" name="Straight Connector 6"/>
          <xdr:cNvCxnSpPr/>
        </xdr:nvCxnSpPr>
        <xdr:spPr>
          <a:xfrm flipV="1">
            <a:off x="4269593" y="3584629"/>
            <a:ext cx="0" cy="2295526"/>
          </a:xfrm>
          <a:prstGeom prst="line">
            <a:avLst/>
          </a:prstGeom>
          <a:ln w="381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5" name="Straight Connector 14"/>
          <xdr:cNvCxnSpPr/>
        </xdr:nvCxnSpPr>
        <xdr:spPr>
          <a:xfrm>
            <a:off x="2871944" y="4750635"/>
            <a:ext cx="2894733" cy="0"/>
          </a:xfrm>
          <a:prstGeom prst="line">
            <a:avLst/>
          </a:prstGeom>
          <a:ln w="38100">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295274</xdr:colOff>
      <xdr:row>1</xdr:row>
      <xdr:rowOff>123825</xdr:rowOff>
    </xdr:from>
    <xdr:to>
      <xdr:col>14</xdr:col>
      <xdr:colOff>19050</xdr:colOff>
      <xdr:row>17</xdr:row>
      <xdr:rowOff>85725</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295275</xdr:colOff>
      <xdr:row>18</xdr:row>
      <xdr:rowOff>161925</xdr:rowOff>
    </xdr:from>
    <xdr:to>
      <xdr:col>15</xdr:col>
      <xdr:colOff>66675</xdr:colOff>
      <xdr:row>36</xdr:row>
      <xdr:rowOff>66675</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0.65631</cdr:x>
      <cdr:y>0.06962</cdr:y>
    </cdr:from>
    <cdr:to>
      <cdr:x>0.65631</cdr:x>
      <cdr:y>0.79747</cdr:y>
    </cdr:to>
    <cdr:cxnSp macro="">
      <cdr:nvCxnSpPr>
        <cdr:cNvPr id="3" name="Straight Connector 2"/>
        <cdr:cNvCxnSpPr/>
      </cdr:nvCxnSpPr>
      <cdr:spPr>
        <a:xfrm xmlns:a="http://schemas.openxmlformats.org/drawingml/2006/main">
          <a:off x="3019426" y="209550"/>
          <a:ext cx="0" cy="2190750"/>
        </a:xfrm>
        <a:prstGeom xmlns:a="http://schemas.openxmlformats.org/drawingml/2006/main" prst="line">
          <a:avLst/>
        </a:prstGeom>
        <a:ln xmlns:a="http://schemas.openxmlformats.org/drawingml/2006/main">
          <a:solidFill>
            <a:srgbClr val="2B4C73"/>
          </a:solidFill>
        </a:ln>
      </cdr:spPr>
      <cdr:style>
        <a:lnRef xmlns:a="http://schemas.openxmlformats.org/drawingml/2006/main" idx="3">
          <a:schemeClr val="accent1"/>
        </a:lnRef>
        <a:fillRef xmlns:a="http://schemas.openxmlformats.org/drawingml/2006/main" idx="0">
          <a:schemeClr val="accent1"/>
        </a:fillRef>
        <a:effectRef xmlns:a="http://schemas.openxmlformats.org/drawingml/2006/main" idx="2">
          <a:schemeClr val="accent1"/>
        </a:effectRef>
        <a:fontRef xmlns:a="http://schemas.openxmlformats.org/drawingml/2006/main" idx="minor">
          <a:schemeClr val="tx1"/>
        </a:fontRef>
      </cdr:style>
    </cdr:cxnSp>
  </cdr:relSizeAnchor>
  <cdr:relSizeAnchor xmlns:cdr="http://schemas.openxmlformats.org/drawingml/2006/chartDrawing">
    <cdr:from>
      <cdr:x>0.91247</cdr:x>
      <cdr:y>0.05367</cdr:y>
    </cdr:from>
    <cdr:to>
      <cdr:x>0.91304</cdr:x>
      <cdr:y>0.79747</cdr:y>
    </cdr:to>
    <cdr:cxnSp macro="">
      <cdr:nvCxnSpPr>
        <cdr:cNvPr id="8" name="Straight Connector 7"/>
        <cdr:cNvCxnSpPr/>
      </cdr:nvCxnSpPr>
      <cdr:spPr>
        <a:xfrm xmlns:a="http://schemas.openxmlformats.org/drawingml/2006/main">
          <a:off x="4197898" y="161541"/>
          <a:ext cx="2623" cy="2238764"/>
        </a:xfrm>
        <a:prstGeom xmlns:a="http://schemas.openxmlformats.org/drawingml/2006/main" prst="line">
          <a:avLst/>
        </a:prstGeom>
      </cdr:spPr>
      <cdr:style>
        <a:lnRef xmlns:a="http://schemas.openxmlformats.org/drawingml/2006/main" idx="3">
          <a:schemeClr val="accent5"/>
        </a:lnRef>
        <a:fillRef xmlns:a="http://schemas.openxmlformats.org/drawingml/2006/main" idx="0">
          <a:schemeClr val="accent5"/>
        </a:fillRef>
        <a:effectRef xmlns:a="http://schemas.openxmlformats.org/drawingml/2006/main" idx="2">
          <a:schemeClr val="accent5"/>
        </a:effectRef>
        <a:fontRef xmlns:a="http://schemas.openxmlformats.org/drawingml/2006/main" idx="minor">
          <a:schemeClr val="tx1"/>
        </a:fontRef>
      </cdr:style>
    </cdr:cxnSp>
  </cdr:relSizeAnchor>
  <cdr:relSizeAnchor xmlns:cdr="http://schemas.openxmlformats.org/drawingml/2006/chartDrawing">
    <cdr:from>
      <cdr:x>0.2588</cdr:x>
      <cdr:y>0.886</cdr:y>
    </cdr:from>
    <cdr:to>
      <cdr:x>0.83851</cdr:x>
      <cdr:y>0.9663</cdr:y>
    </cdr:to>
    <cdr:sp macro="" textlink="">
      <cdr:nvSpPr>
        <cdr:cNvPr id="9" name="TextBox 8"/>
        <cdr:cNvSpPr txBox="1"/>
      </cdr:nvSpPr>
      <cdr:spPr>
        <a:xfrm xmlns:a="http://schemas.openxmlformats.org/drawingml/2006/main">
          <a:off x="1190627" y="2666777"/>
          <a:ext cx="2667000" cy="24167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Target Price                  Current Price</a:t>
          </a:r>
        </a:p>
      </cdr:txBody>
    </cdr:sp>
  </cdr:relSizeAnchor>
  <cdr:relSizeAnchor xmlns:cdr="http://schemas.openxmlformats.org/drawingml/2006/chartDrawing">
    <cdr:from>
      <cdr:x>0.21443</cdr:x>
      <cdr:y>0.93097</cdr:y>
    </cdr:from>
    <cdr:to>
      <cdr:x>0.25359</cdr:x>
      <cdr:y>0.93097</cdr:y>
    </cdr:to>
    <cdr:cxnSp macro="">
      <cdr:nvCxnSpPr>
        <cdr:cNvPr id="10" name="Straight Connector 9"/>
        <cdr:cNvCxnSpPr/>
      </cdr:nvCxnSpPr>
      <cdr:spPr>
        <a:xfrm xmlns:a="http://schemas.openxmlformats.org/drawingml/2006/main" flipH="1" flipV="1">
          <a:off x="986520" y="2802118"/>
          <a:ext cx="180120" cy="0"/>
        </a:xfrm>
        <a:prstGeom xmlns:a="http://schemas.openxmlformats.org/drawingml/2006/main" prst="line">
          <a:avLst/>
        </a:prstGeom>
        <a:ln xmlns:a="http://schemas.openxmlformats.org/drawingml/2006/main">
          <a:solidFill>
            <a:srgbClr val="2B4C73"/>
          </a:solidFill>
        </a:ln>
      </cdr:spPr>
      <cdr:style>
        <a:lnRef xmlns:a="http://schemas.openxmlformats.org/drawingml/2006/main" idx="3">
          <a:schemeClr val="accent1"/>
        </a:lnRef>
        <a:fillRef xmlns:a="http://schemas.openxmlformats.org/drawingml/2006/main" idx="0">
          <a:schemeClr val="accent1"/>
        </a:fillRef>
        <a:effectRef xmlns:a="http://schemas.openxmlformats.org/drawingml/2006/main" idx="2">
          <a:schemeClr val="accent1"/>
        </a:effectRef>
        <a:fontRef xmlns:a="http://schemas.openxmlformats.org/drawingml/2006/main" idx="minor">
          <a:schemeClr val="tx1"/>
        </a:fontRef>
      </cdr:style>
    </cdr:cxnSp>
  </cdr:relSizeAnchor>
  <cdr:relSizeAnchor xmlns:cdr="http://schemas.openxmlformats.org/drawingml/2006/chartDrawing">
    <cdr:from>
      <cdr:x>0.49353</cdr:x>
      <cdr:y>0.93155</cdr:y>
    </cdr:from>
    <cdr:to>
      <cdr:x>0.53269</cdr:x>
      <cdr:y>0.93155</cdr:y>
    </cdr:to>
    <cdr:cxnSp macro="">
      <cdr:nvCxnSpPr>
        <cdr:cNvPr id="13" name="Straight Connector 12"/>
        <cdr:cNvCxnSpPr/>
      </cdr:nvCxnSpPr>
      <cdr:spPr>
        <a:xfrm xmlns:a="http://schemas.openxmlformats.org/drawingml/2006/main" flipV="1">
          <a:off x="2270540" y="2803884"/>
          <a:ext cx="180121" cy="0"/>
        </a:xfrm>
        <a:prstGeom xmlns:a="http://schemas.openxmlformats.org/drawingml/2006/main" prst="line">
          <a:avLst/>
        </a:prstGeom>
      </cdr:spPr>
      <cdr:style>
        <a:lnRef xmlns:a="http://schemas.openxmlformats.org/drawingml/2006/main" idx="3">
          <a:schemeClr val="accent5"/>
        </a:lnRef>
        <a:fillRef xmlns:a="http://schemas.openxmlformats.org/drawingml/2006/main" idx="0">
          <a:schemeClr val="accent5"/>
        </a:fillRef>
        <a:effectRef xmlns:a="http://schemas.openxmlformats.org/drawingml/2006/main" idx="2">
          <a:schemeClr val="accent5"/>
        </a:effectRef>
        <a:fontRef xmlns:a="http://schemas.openxmlformats.org/drawingml/2006/main" idx="minor">
          <a:schemeClr val="tx1"/>
        </a:fontRef>
      </cdr:style>
    </cdr:cxnSp>
  </cdr:relSizeAnchor>
</c:userShapes>
</file>

<file path=xl/drawings/drawing4.xml><?xml version="1.0" encoding="utf-8"?>
<c:userShapes xmlns:c="http://schemas.openxmlformats.org/drawingml/2006/chart">
  <cdr:relSizeAnchor xmlns:cdr="http://schemas.openxmlformats.org/drawingml/2006/chartDrawing">
    <cdr:from>
      <cdr:x>0.11232</cdr:x>
      <cdr:y>0.82286</cdr:y>
    </cdr:from>
    <cdr:to>
      <cdr:x>0.92754</cdr:x>
      <cdr:y>0.92</cdr:y>
    </cdr:to>
    <cdr:sp macro="" textlink="">
      <cdr:nvSpPr>
        <cdr:cNvPr id="2" name="TextBox 1"/>
        <cdr:cNvSpPr txBox="1"/>
      </cdr:nvSpPr>
      <cdr:spPr>
        <a:xfrm xmlns:a="http://schemas.openxmlformats.org/drawingml/2006/main">
          <a:off x="590550" y="2743200"/>
          <a:ext cx="4286250"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0.2971</cdr:x>
      <cdr:y>0.83425</cdr:y>
    </cdr:from>
    <cdr:to>
      <cdr:x>0.82609</cdr:x>
      <cdr:y>0.92568</cdr:y>
    </cdr:to>
    <cdr:sp macro="" textlink="">
      <cdr:nvSpPr>
        <cdr:cNvPr id="3" name="TextBox 2"/>
        <cdr:cNvSpPr txBox="1"/>
      </cdr:nvSpPr>
      <cdr:spPr>
        <a:xfrm xmlns:a="http://schemas.openxmlformats.org/drawingml/2006/main">
          <a:off x="1562095" y="2797079"/>
          <a:ext cx="2781305" cy="30654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Sell (67%)	 Hold (6%)	Buy (27%) </a:t>
          </a:r>
        </a:p>
      </cdr:txBody>
    </cdr:sp>
  </cdr:relSizeAnchor>
  <cdr:relSizeAnchor xmlns:cdr="http://schemas.openxmlformats.org/drawingml/2006/chartDrawing">
    <cdr:from>
      <cdr:x>0.28623</cdr:x>
      <cdr:y>0.85143</cdr:y>
    </cdr:from>
    <cdr:to>
      <cdr:x>0.30797</cdr:x>
      <cdr:y>0.89143</cdr:y>
    </cdr:to>
    <cdr:sp macro="" textlink="">
      <cdr:nvSpPr>
        <cdr:cNvPr id="4" name="Rectangle 3"/>
        <cdr:cNvSpPr/>
      </cdr:nvSpPr>
      <cdr:spPr>
        <a:xfrm xmlns:a="http://schemas.openxmlformats.org/drawingml/2006/main">
          <a:off x="1504950" y="2838450"/>
          <a:ext cx="114300" cy="133350"/>
        </a:xfrm>
        <a:prstGeom xmlns:a="http://schemas.openxmlformats.org/drawingml/2006/main" prst="rect">
          <a:avLst/>
        </a:prstGeom>
        <a:solidFill xmlns:a="http://schemas.openxmlformats.org/drawingml/2006/main">
          <a:srgbClr val="C0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0.46256</cdr:x>
      <cdr:y>0.85311</cdr:y>
    </cdr:from>
    <cdr:to>
      <cdr:x>0.4843</cdr:x>
      <cdr:y>0.89311</cdr:y>
    </cdr:to>
    <cdr:sp macro="" textlink="">
      <cdr:nvSpPr>
        <cdr:cNvPr id="5" name="Rectangle 4"/>
        <cdr:cNvSpPr/>
      </cdr:nvSpPr>
      <cdr:spPr>
        <a:xfrm xmlns:a="http://schemas.openxmlformats.org/drawingml/2006/main">
          <a:off x="2422154" y="2859293"/>
          <a:ext cx="113839" cy="134065"/>
        </a:xfrm>
        <a:prstGeom xmlns:a="http://schemas.openxmlformats.org/drawingml/2006/main" prst="rect">
          <a:avLst/>
        </a:prstGeom>
        <a:solidFill xmlns:a="http://schemas.openxmlformats.org/drawingml/2006/main">
          <a:srgbClr val="E7E2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0.6369</cdr:x>
      <cdr:y>0.85307</cdr:y>
    </cdr:from>
    <cdr:to>
      <cdr:x>0.65864</cdr:x>
      <cdr:y>0.89307</cdr:y>
    </cdr:to>
    <cdr:sp macro="" textlink="">
      <cdr:nvSpPr>
        <cdr:cNvPr id="6" name="Rectangle 5"/>
        <cdr:cNvSpPr/>
      </cdr:nvSpPr>
      <cdr:spPr>
        <a:xfrm xmlns:a="http://schemas.openxmlformats.org/drawingml/2006/main">
          <a:off x="3335036" y="2859166"/>
          <a:ext cx="113839" cy="134064"/>
        </a:xfrm>
        <a:prstGeom xmlns:a="http://schemas.openxmlformats.org/drawingml/2006/main" prst="rect">
          <a:avLst/>
        </a:prstGeom>
        <a:solidFill xmlns:a="http://schemas.openxmlformats.org/drawingml/2006/main">
          <a:srgbClr val="92D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userShapes>
</file>

<file path=xl/drawings/drawing5.xml><?xml version="1.0" encoding="utf-8"?>
<xdr:wsDr xmlns:xdr="http://schemas.openxmlformats.org/drawingml/2006/spreadsheetDrawing" xmlns:a="http://schemas.openxmlformats.org/drawingml/2006/main">
  <xdr:twoCellAnchor>
    <xdr:from>
      <xdr:col>5</xdr:col>
      <xdr:colOff>1</xdr:colOff>
      <xdr:row>5</xdr:row>
      <xdr:rowOff>71437</xdr:rowOff>
    </xdr:from>
    <xdr:to>
      <xdr:col>12</xdr:col>
      <xdr:colOff>66676</xdr:colOff>
      <xdr:row>18</xdr:row>
      <xdr:rowOff>138112</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4</xdr:col>
      <xdr:colOff>571499</xdr:colOff>
      <xdr:row>40</xdr:row>
      <xdr:rowOff>66675</xdr:rowOff>
    </xdr:from>
    <xdr:to>
      <xdr:col>9</xdr:col>
      <xdr:colOff>57150</xdr:colOff>
      <xdr:row>58</xdr:row>
      <xdr:rowOff>55245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66675</xdr:colOff>
      <xdr:row>21</xdr:row>
      <xdr:rowOff>14287</xdr:rowOff>
    </xdr:from>
    <xdr:to>
      <xdr:col>8</xdr:col>
      <xdr:colOff>371475</xdr:colOff>
      <xdr:row>35</xdr:row>
      <xdr:rowOff>90487</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40</xdr:col>
      <xdr:colOff>433039</xdr:colOff>
      <xdr:row>18</xdr:row>
      <xdr:rowOff>75008</xdr:rowOff>
    </xdr:from>
    <xdr:to>
      <xdr:col>48</xdr:col>
      <xdr:colOff>140733</xdr:colOff>
      <xdr:row>37</xdr:row>
      <xdr:rowOff>82179</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7</xdr:col>
      <xdr:colOff>504825</xdr:colOff>
      <xdr:row>1</xdr:row>
      <xdr:rowOff>185737</xdr:rowOff>
    </xdr:from>
    <xdr:to>
      <xdr:col>15</xdr:col>
      <xdr:colOff>200025</xdr:colOff>
      <xdr:row>16</xdr:row>
      <xdr:rowOff>71437</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504825</xdr:colOff>
      <xdr:row>17</xdr:row>
      <xdr:rowOff>71437</xdr:rowOff>
    </xdr:from>
    <xdr:to>
      <xdr:col>15</xdr:col>
      <xdr:colOff>200025</xdr:colOff>
      <xdr:row>31</xdr:row>
      <xdr:rowOff>147637</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485775</xdr:colOff>
      <xdr:row>34</xdr:row>
      <xdr:rowOff>52387</xdr:rowOff>
    </xdr:from>
    <xdr:to>
      <xdr:col>15</xdr:col>
      <xdr:colOff>180975</xdr:colOff>
      <xdr:row>48</xdr:row>
      <xdr:rowOff>128587</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457200</xdr:colOff>
      <xdr:row>49</xdr:row>
      <xdr:rowOff>147637</xdr:rowOff>
    </xdr:from>
    <xdr:to>
      <xdr:col>15</xdr:col>
      <xdr:colOff>152400</xdr:colOff>
      <xdr:row>64</xdr:row>
      <xdr:rowOff>33337</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476250</xdr:colOff>
      <xdr:row>65</xdr:row>
      <xdr:rowOff>128587</xdr:rowOff>
    </xdr:from>
    <xdr:to>
      <xdr:col>15</xdr:col>
      <xdr:colOff>171450</xdr:colOff>
      <xdr:row>80</xdr:row>
      <xdr:rowOff>14287</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CFA%20Challenge\Book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Users\CABELL~1\AppData\Local\Temp\Brinks%20Operating%20Model%20V1.3C.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CFA%20Challenge\Brinks%20Operating%20Model%20V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rating Model"/>
      <sheetName val="Sheet1"/>
      <sheetName val="Sheet2"/>
      <sheetName val="Sheet3"/>
    </sheetNames>
    <sheetDataSet>
      <sheetData sheetId="0">
        <row r="90">
          <cell r="C90">
            <v>2.95</v>
          </cell>
          <cell r="D90">
            <v>3.96</v>
          </cell>
          <cell r="E90">
            <v>4.24</v>
          </cell>
          <cell r="F90">
            <v>1.18</v>
          </cell>
          <cell r="G90">
            <v>1.56</v>
          </cell>
        </row>
        <row r="347">
          <cell r="C347">
            <v>23.170478170478169</v>
          </cell>
          <cell r="D347">
            <v>6.70989010989011</v>
          </cell>
          <cell r="E347">
            <v>12.438413361169102</v>
          </cell>
          <cell r="F347">
            <v>12.566810344827587</v>
          </cell>
          <cell r="G347">
            <v>10.285714285714285</v>
          </cell>
        </row>
      </sheetData>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amp; Notes"/>
      <sheetName val="Data ---&gt;"/>
      <sheetName val="Operating Model"/>
      <sheetName val="Valuation ---&gt;"/>
      <sheetName val="DuPont"/>
      <sheetName val="Comps"/>
      <sheetName val="DCF"/>
      <sheetName val="DDM"/>
      <sheetName val="FCF Yield"/>
      <sheetName val="Comp Data ---&gt;"/>
      <sheetName val="G4s"/>
      <sheetName val="Garda"/>
      <sheetName val="Loomis"/>
      <sheetName val="Prosegur"/>
      <sheetName val="Other, MISC. ---&gt;"/>
      <sheetName val="2012 E"/>
      <sheetName val="Historical Monthly Stock Prices"/>
    </sheetNames>
    <sheetDataSet>
      <sheetData sheetId="0" refreshError="1"/>
      <sheetData sheetId="1" refreshError="1"/>
      <sheetData sheetId="2" refreshError="1">
        <row r="22">
          <cell r="C22">
            <v>2734.6</v>
          </cell>
          <cell r="D22">
            <v>3163.5</v>
          </cell>
          <cell r="E22">
            <v>3135</v>
          </cell>
          <cell r="F22">
            <v>3121.5</v>
          </cell>
          <cell r="G22">
            <v>3885.5</v>
          </cell>
          <cell r="M22">
            <v>3918.4576062872184</v>
          </cell>
          <cell r="O22">
            <v>4231.9342147901962</v>
          </cell>
          <cell r="P22">
            <v>4528.1696098255097</v>
          </cell>
          <cell r="Q22">
            <v>4799.8597864150406</v>
          </cell>
        </row>
        <row r="46">
          <cell r="C46">
            <v>165.1</v>
          </cell>
          <cell r="D46">
            <v>231.2</v>
          </cell>
          <cell r="E46">
            <v>182.1</v>
          </cell>
          <cell r="F46">
            <v>167.9</v>
          </cell>
          <cell r="G46">
            <v>172.9</v>
          </cell>
          <cell r="M46">
            <v>153.41797945205479</v>
          </cell>
          <cell r="O46">
            <v>253.91605288741172</v>
          </cell>
          <cell r="P46">
            <v>271.69017658953055</v>
          </cell>
          <cell r="Q46">
            <v>287.99158718490241</v>
          </cell>
        </row>
        <row r="69">
          <cell r="C69">
            <v>160.69999999999999</v>
          </cell>
          <cell r="D69">
            <v>224.6</v>
          </cell>
          <cell r="E69">
            <v>166.3</v>
          </cell>
          <cell r="F69">
            <v>139.6</v>
          </cell>
          <cell r="G69">
            <v>156.4</v>
          </cell>
          <cell r="M69">
            <v>136.79594470046084</v>
          </cell>
          <cell r="O69">
            <v>245.45218445783132</v>
          </cell>
          <cell r="P69">
            <v>262.63383736987953</v>
          </cell>
          <cell r="Q69">
            <v>278.39186761207236</v>
          </cell>
        </row>
        <row r="82">
          <cell r="C82">
            <v>137.30000000000001</v>
          </cell>
          <cell r="D82">
            <v>183.3</v>
          </cell>
          <cell r="E82">
            <v>200.2</v>
          </cell>
          <cell r="F82">
            <v>57.1</v>
          </cell>
          <cell r="G82">
            <v>74.5</v>
          </cell>
          <cell r="M82">
            <v>77.419080068143103</v>
          </cell>
          <cell r="O82">
            <v>165.20905944699339</v>
          </cell>
          <cell r="P82">
            <v>178.29619903612164</v>
          </cell>
          <cell r="Q82">
            <v>190.29897563072211</v>
          </cell>
        </row>
        <row r="172">
          <cell r="C172">
            <v>2394.3000000000002</v>
          </cell>
          <cell r="D172">
            <v>1815.8</v>
          </cell>
          <cell r="E172">
            <v>1879.8</v>
          </cell>
          <cell r="F172">
            <v>2270.5</v>
          </cell>
          <cell r="G172">
            <v>2406.1999999999998</v>
          </cell>
          <cell r="M172">
            <v>2544.5595166205521</v>
          </cell>
          <cell r="O172">
            <v>2681.3778523829214</v>
          </cell>
          <cell r="P172">
            <v>2852.1343020497256</v>
          </cell>
          <cell r="Q172">
            <v>3008.7423601727087</v>
          </cell>
        </row>
        <row r="222">
          <cell r="C222">
            <v>1114.5</v>
          </cell>
          <cell r="D222">
            <v>305.3</v>
          </cell>
          <cell r="E222">
            <v>595.79999999999995</v>
          </cell>
          <cell r="F222">
            <v>583.1</v>
          </cell>
          <cell r="G222">
            <v>482.4</v>
          </cell>
          <cell r="M222">
            <v>438.85514892202877</v>
          </cell>
          <cell r="O222">
            <v>705.61912225469109</v>
          </cell>
          <cell r="P222">
            <v>848.25608148358856</v>
          </cell>
          <cell r="Q222">
            <v>1000.495261988166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row r="11">
          <cell r="B11">
            <v>7232.0348409014996</v>
          </cell>
          <cell r="C11">
            <v>9562.8679724065005</v>
          </cell>
          <cell r="D11">
            <v>11305.750462780999</v>
          </cell>
          <cell r="E11">
            <v>11707.395756722</v>
          </cell>
          <cell r="F11">
            <v>12133.236550297999</v>
          </cell>
          <cell r="G11">
            <v>12483.264778351</v>
          </cell>
        </row>
        <row r="27">
          <cell r="B27">
            <v>438.4224533862</v>
          </cell>
          <cell r="C27">
            <v>560.52907487749997</v>
          </cell>
          <cell r="D27">
            <v>640.37422367299996</v>
          </cell>
          <cell r="E27">
            <v>695.21735617900003</v>
          </cell>
          <cell r="F27">
            <v>717.79982250499995</v>
          </cell>
          <cell r="G27">
            <v>700.05645610600004</v>
          </cell>
        </row>
        <row r="42">
          <cell r="B42">
            <v>348.57649807489997</v>
          </cell>
          <cell r="C42">
            <v>423.74385027429997</v>
          </cell>
          <cell r="D42">
            <v>488.74909262699998</v>
          </cell>
          <cell r="E42">
            <v>540.36615851500005</v>
          </cell>
          <cell r="F42">
            <v>450.03629321099999</v>
          </cell>
          <cell r="G42">
            <v>304.86329540100002</v>
          </cell>
        </row>
        <row r="52">
          <cell r="B52">
            <v>237.4385030848</v>
          </cell>
          <cell r="C52">
            <v>243.89063632080001</v>
          </cell>
          <cell r="D52">
            <v>325.83272841799999</v>
          </cell>
          <cell r="E52">
            <v>359.70642790699998</v>
          </cell>
          <cell r="F52">
            <v>291.959028929</v>
          </cell>
          <cell r="G52">
            <v>164.529397518</v>
          </cell>
        </row>
        <row r="141">
          <cell r="B141">
            <v>5944.9955636504001</v>
          </cell>
          <cell r="C141">
            <v>9062.9889499473993</v>
          </cell>
          <cell r="D141">
            <v>8339.3822075299995</v>
          </cell>
          <cell r="E141">
            <v>8673.2801024929995</v>
          </cell>
          <cell r="F141">
            <v>9057.1820300349991</v>
          </cell>
          <cell r="G141">
            <v>8960.4000314950008</v>
          </cell>
        </row>
        <row r="170">
          <cell r="B170">
            <v>1806.59730608</v>
          </cell>
          <cell r="C170">
            <v>2372.6106942081001</v>
          </cell>
          <cell r="D170">
            <v>2322.76796496</v>
          </cell>
          <cell r="E170">
            <v>2617.9530605069999</v>
          </cell>
          <cell r="F170">
            <v>2490.5234290960002</v>
          </cell>
          <cell r="G170">
            <v>2277.6030323079999</v>
          </cell>
        </row>
      </sheetData>
      <sheetData sheetId="11" refreshError="1">
        <row r="10">
          <cell r="B10">
            <v>1029.921803365228</v>
          </cell>
          <cell r="C10">
            <v>1121.9538943368759</v>
          </cell>
          <cell r="D10">
            <v>1099.915710123249</v>
          </cell>
          <cell r="E10">
            <v>1137.931349395767</v>
          </cell>
          <cell r="F10">
            <v>1243.9189598118489</v>
          </cell>
          <cell r="G10">
            <v>1320.11780208184</v>
          </cell>
        </row>
        <row r="26">
          <cell r="B26">
            <v>51.715243209748003</v>
          </cell>
          <cell r="C26">
            <v>62.676957434986001</v>
          </cell>
          <cell r="D26">
            <v>74.611556802690004</v>
          </cell>
          <cell r="E26">
            <v>79.059612046949994</v>
          </cell>
          <cell r="F26">
            <v>77.974002216786999</v>
          </cell>
          <cell r="G26">
            <v>87.355539738812993</v>
          </cell>
        </row>
        <row r="39">
          <cell r="B39">
            <v>1.893977860855</v>
          </cell>
          <cell r="C39">
            <v>-92</v>
          </cell>
          <cell r="D39">
            <v>-51.6</v>
          </cell>
          <cell r="E39">
            <v>19.726820346975</v>
          </cell>
          <cell r="F39">
            <v>12.977556613333</v>
          </cell>
          <cell r="G39">
            <v>18.901188174923998</v>
          </cell>
        </row>
        <row r="49">
          <cell r="B49">
            <v>15.845435154381001</v>
          </cell>
          <cell r="C49">
            <v>-99.7</v>
          </cell>
          <cell r="D49">
            <v>-35.799999999999997</v>
          </cell>
          <cell r="E49">
            <v>28.993602105850002</v>
          </cell>
          <cell r="F49">
            <v>21.931552752291999</v>
          </cell>
          <cell r="G49">
            <v>24.847161566509001</v>
          </cell>
        </row>
        <row r="130">
          <cell r="B130">
            <v>970.21834039489795</v>
          </cell>
          <cell r="C130">
            <v>1001.35066495381</v>
          </cell>
          <cell r="D130">
            <v>816.62943010114498</v>
          </cell>
          <cell r="E130">
            <v>793.63968703731905</v>
          </cell>
          <cell r="F130">
            <v>893.52696232731205</v>
          </cell>
          <cell r="G130">
            <v>920.79110368408101</v>
          </cell>
        </row>
        <row r="156">
          <cell r="B156">
            <v>122.315425990788</v>
          </cell>
          <cell r="C156">
            <v>61.844216498846002</v>
          </cell>
          <cell r="D156">
            <v>45.063471097898002</v>
          </cell>
          <cell r="E156">
            <v>68.654412496107994</v>
          </cell>
          <cell r="F156">
            <v>94.713110570927995</v>
          </cell>
          <cell r="G156">
            <v>105.93074030337</v>
          </cell>
        </row>
      </sheetData>
      <sheetData sheetId="12" refreshError="1">
        <row r="9">
          <cell r="B9">
            <v>1709.51068035</v>
          </cell>
          <cell r="C9">
            <v>1688.81115645</v>
          </cell>
          <cell r="D9">
            <v>1798.30863795</v>
          </cell>
          <cell r="E9">
            <v>1654.91193615</v>
          </cell>
          <cell r="F9">
            <v>1645.91214315</v>
          </cell>
          <cell r="G9">
            <v>1708.3107079500001</v>
          </cell>
        </row>
        <row r="25">
          <cell r="B25">
            <v>36.149168549999999</v>
          </cell>
          <cell r="C25">
            <v>109.94747115</v>
          </cell>
          <cell r="D25">
            <v>122.99717099999999</v>
          </cell>
          <cell r="E25">
            <v>129.8970123</v>
          </cell>
          <cell r="F25">
            <v>133.49692949999999</v>
          </cell>
          <cell r="G25">
            <v>142.04673285000001</v>
          </cell>
        </row>
        <row r="39">
          <cell r="B39">
            <v>-84.7</v>
          </cell>
          <cell r="C39">
            <v>85.348036949999994</v>
          </cell>
          <cell r="D39">
            <v>105.8975643</v>
          </cell>
          <cell r="E39">
            <v>113.6973849</v>
          </cell>
          <cell r="F39">
            <v>111.44743665</v>
          </cell>
          <cell r="G39">
            <v>128.69703989999999</v>
          </cell>
        </row>
        <row r="49">
          <cell r="B49">
            <v>-132.1</v>
          </cell>
          <cell r="C49">
            <v>63.598537200000003</v>
          </cell>
          <cell r="D49">
            <v>74.998275000000007</v>
          </cell>
          <cell r="E49">
            <v>74.398288800000003</v>
          </cell>
          <cell r="F49">
            <v>76.948230150000001</v>
          </cell>
          <cell r="G49">
            <v>91.197902400000004</v>
          </cell>
        </row>
        <row r="128">
          <cell r="B128">
            <v>1253.9711580000001</v>
          </cell>
          <cell r="C128">
            <v>1336.9192501499999</v>
          </cell>
          <cell r="D128">
            <v>1222.9218721499999</v>
          </cell>
          <cell r="E128">
            <v>1137.2738420999999</v>
          </cell>
          <cell r="F128">
            <v>1360.3187119500001</v>
          </cell>
          <cell r="G128">
            <v>1346.9690189999999</v>
          </cell>
        </row>
        <row r="153">
          <cell r="B153">
            <v>225.74480775000001</v>
          </cell>
          <cell r="C153">
            <v>446.38973279999999</v>
          </cell>
          <cell r="D153">
            <v>469.33920495000001</v>
          </cell>
          <cell r="E153">
            <v>468.43922565000003</v>
          </cell>
          <cell r="F153">
            <v>509.53828034999998</v>
          </cell>
          <cell r="G153">
            <v>505.63837004999999</v>
          </cell>
        </row>
      </sheetData>
      <sheetData sheetId="13" refreshError="1">
        <row r="9">
          <cell r="B9">
            <v>2409.3073449202602</v>
          </cell>
          <cell r="C9">
            <v>2683.8995353577961</v>
          </cell>
          <cell r="D9">
            <v>2859.3786379638559</v>
          </cell>
          <cell r="E9">
            <v>3355.3652949902521</v>
          </cell>
          <cell r="F9">
            <v>3684.7053433596438</v>
          </cell>
          <cell r="G9">
            <v>4562.329779144844</v>
          </cell>
        </row>
        <row r="25">
          <cell r="B25">
            <v>217.45176268446801</v>
          </cell>
          <cell r="C25">
            <v>278.79652034752797</v>
          </cell>
          <cell r="D25">
            <v>304.10752825930001</v>
          </cell>
          <cell r="E25">
            <v>344.61639083637601</v>
          </cell>
          <cell r="F25">
            <v>372.70194253753601</v>
          </cell>
          <cell r="G25">
            <v>405.40519323753603</v>
          </cell>
        </row>
        <row r="42">
          <cell r="B42">
            <v>194.118647375032</v>
          </cell>
          <cell r="C42">
            <v>239.11308781811999</v>
          </cell>
          <cell r="D42">
            <v>275.66354893046798</v>
          </cell>
          <cell r="E42">
            <v>302.45274377388</v>
          </cell>
          <cell r="F42">
            <v>330.10138004568802</v>
          </cell>
          <cell r="G42">
            <v>331.27869707088797</v>
          </cell>
        </row>
        <row r="52">
          <cell r="B52">
            <v>128.59048988242799</v>
          </cell>
          <cell r="C52">
            <v>166.182222497064</v>
          </cell>
          <cell r="D52">
            <v>193.363856348876</v>
          </cell>
          <cell r="E52">
            <v>210.32768655198001</v>
          </cell>
          <cell r="F52">
            <v>219.02021058803999</v>
          </cell>
          <cell r="G52">
            <v>215.61907251523999</v>
          </cell>
        </row>
        <row r="130">
          <cell r="B130">
            <v>1775.613839846304</v>
          </cell>
          <cell r="C130">
            <v>1886.980181650056</v>
          </cell>
          <cell r="D130">
            <v>2096.4013340926322</v>
          </cell>
          <cell r="E130">
            <v>2585.1514158041318</v>
          </cell>
          <cell r="F130">
            <v>2866.8506766837918</v>
          </cell>
          <cell r="G130">
            <v>3717.8363525788</v>
          </cell>
        </row>
        <row r="159">
          <cell r="B159">
            <v>500.25246904770398</v>
          </cell>
          <cell r="C159">
            <v>555.42416110863201</v>
          </cell>
          <cell r="D159">
            <v>687.22480207977196</v>
          </cell>
          <cell r="E159">
            <v>871.95761650390398</v>
          </cell>
          <cell r="F159">
            <v>877.62574391522799</v>
          </cell>
          <cell r="G159">
            <v>938.58329508999998</v>
          </cell>
        </row>
      </sheetData>
      <sheetData sheetId="14" refreshError="1"/>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amp; Notes"/>
      <sheetName val="Operating Model"/>
      <sheetName val="Valuation ---&gt;"/>
      <sheetName val="PE Valuation"/>
      <sheetName val="Comps"/>
      <sheetName val="DuPont"/>
      <sheetName val="DDM"/>
      <sheetName val="DCF"/>
      <sheetName val="FCF Yield"/>
      <sheetName val="Comp Data ---&gt;"/>
      <sheetName val="G4s"/>
      <sheetName val="Garda"/>
      <sheetName val="Loomis"/>
      <sheetName val="Prosegur"/>
      <sheetName val="Werner"/>
      <sheetName val="Other, MISC. ---&gt;"/>
      <sheetName val="2012 E"/>
      <sheetName val="Historical Monthly Stock Prices"/>
      <sheetName val="Market Data"/>
      <sheetName val="S&amp;P PE"/>
      <sheetName val="Currency Conversions"/>
      <sheetName val="Loomis Market Data"/>
      <sheetName val="Krona Exchange Rate"/>
      <sheetName val="Prosegur Market Data"/>
      <sheetName val="EUR Exchange Rate"/>
      <sheetName val="GBP Exchange Rate"/>
      <sheetName val="CND Exchange Rate"/>
    </sheetNames>
    <sheetDataSet>
      <sheetData sheetId="0"/>
      <sheetData sheetId="1">
        <row r="4">
          <cell r="B4">
            <v>1428.2996779999999</v>
          </cell>
        </row>
        <row r="349">
          <cell r="H349">
            <v>9.186985864999027</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Nick DeRobertis" refreshedDate="41304.931526388886" createdVersion="4" refreshedVersion="4" minRefreshableVersion="3" recordCount="10000">
  <cacheSource type="worksheet">
    <worksheetSource ref="A1:C10001" sheet="Monte Carlo Prices"/>
  </cacheSource>
  <cacheFields count="3">
    <cacheField name="DCF" numFmtId="0">
      <sharedItems containsSemiMixedTypes="0" containsString="0" containsNumber="1" minValue="-0.27966886758804299" maxValue="76.542175292968807"/>
    </cacheField>
    <cacheField name="PE" numFmtId="0">
      <sharedItems containsSemiMixedTypes="0" containsString="0" containsNumber="1" minValue="-69.061378479003906" maxValue="236.97250366210901"/>
    </cacheField>
    <cacheField name="Price" numFmtId="0">
      <sharedItems containsSemiMixedTypes="0" containsString="0" containsNumber="1" minValue="-7.5666351318359402" maxValue="95.408050537109403" count="9997">
        <n v="17.322444915771499"/>
        <n v="27.397138595581101"/>
        <n v="3.80726194381714"/>
        <n v="16.222764968872099"/>
        <n v="33.2248725891113"/>
        <n v="32.128791809082003"/>
        <n v="21.1681423187256"/>
        <n v="22.6427307128906"/>
        <n v="43.2481498718262"/>
        <n v="18.589878082275401"/>
        <n v="21.924728393554702"/>
        <n v="24.143610000610401"/>
        <n v="27.652616500854499"/>
        <n v="63.031627655029297"/>
        <n v="15.620588302612299"/>
        <n v="25.491071701049801"/>
        <n v="26.388868331909201"/>
        <n v="41.265125274658203"/>
        <n v="16.097648620605501"/>
        <n v="27.6352863311768"/>
        <n v="18.164463043212901"/>
        <n v="22.784328460693398"/>
        <n v="14.4146184921265"/>
        <n v="17.011777877807599"/>
        <n v="7.32883977890015"/>
        <n v="27.065370559692401"/>
        <n v="40.910942077636697"/>
        <n v="28.206323623657202"/>
        <n v="28.271018981933601"/>
        <n v="22.848100662231399"/>
        <n v="12.0905513763428"/>
        <n v="27.786140441894499"/>
        <n v="20.530094146728501"/>
        <n v="33.578189849853501"/>
        <n v="25.673303604126001"/>
        <n v="46.768367767333999"/>
        <n v="22.049201965331999"/>
        <n v="36.480140686035199"/>
        <n v="26.271411895751999"/>
        <n v="28.0448818206787"/>
        <n v="34.8336372375488"/>
        <n v="18.172096252441399"/>
        <n v="13.548975944519"/>
        <n v="21.4081001281738"/>
        <n v="30.5921516418457"/>
        <n v="23.823318481445298"/>
        <n v="26.351270675659201"/>
        <n v="25.500883102416999"/>
        <n v="25.599514007568398"/>
        <n v="8.0418796539306605"/>
        <n v="22.610889434814499"/>
        <n v="13.393139839172401"/>
        <n v="20.709468841552699"/>
        <n v="20.9914741516113"/>
        <n v="22.944465637206999"/>
        <n v="11.861987113952599"/>
        <n v="30.053951263427699"/>
        <n v="17.288215637206999"/>
        <n v="34.013114929199197"/>
        <n v="13.039013862609901"/>
        <n v="9.0270414352416992"/>
        <n v="25.632606506347699"/>
        <n v="12.103823661804199"/>
        <n v="40.433029174804702"/>
        <n v="20.954963684081999"/>
        <n v="38.380191802978501"/>
        <n v="20.432123184204102"/>
        <n v="19.068187713623001"/>
        <n v="31.231031417846701"/>
        <n v="51.768630981445298"/>
        <n v="16.3375854492188"/>
        <n v="37.9692993164063"/>
        <n v="36.474205017089801"/>
        <n v="23.9906005859375"/>
        <n v="33.855434417724602"/>
        <n v="32.925571441650398"/>
        <n v="16.865318298339801"/>
        <n v="10.8639879226685"/>
        <n v="35.542316436767599"/>
        <n v="20.626848220825199"/>
        <n v="19.306201934814499"/>
        <n v="40.263713836669901"/>
        <n v="28.517959594726602"/>
        <n v="19.589607238769499"/>
        <n v="14.037473678588899"/>
        <n v="17.844345092773398"/>
        <n v="31.857017517089801"/>
        <n v="26.703393936157202"/>
        <n v="20.0962734222412"/>
        <n v="22.935009002685501"/>
        <n v="29.938034057617202"/>
        <n v="41.5604248046875"/>
        <n v="18.3961791992188"/>
        <n v="22.0692024230957"/>
        <n v="50.144233703613303"/>
        <n v="27.790544509887699"/>
        <n v="14.075119972229"/>
        <n v="22.5661106109619"/>
        <n v="28.185756683349599"/>
        <n v="36.696933746337898"/>
        <n v="22.884078979492202"/>
        <n v="6.5883541107177699"/>
        <n v="32.550689697265597"/>
        <n v="16.540132522583001"/>
        <n v="15.1281490325928"/>
        <n v="31.327121734619102"/>
        <n v="40.522789001464801"/>
        <n v="16.2554626464844"/>
        <n v="18.9289245605469"/>
        <n v="23.6452827453613"/>
        <n v="20.455375671386701"/>
        <n v="21.953910827636701"/>
        <n v="29.588783264160199"/>
        <n v="20.4134407043457"/>
        <n v="45.649993896484403"/>
        <n v="14.251722335815399"/>
        <n v="29.985021591186499"/>
        <n v="27.3167724609375"/>
        <n v="38.569431304931598"/>
        <n v="15.129430770874"/>
        <n v="45.165725708007798"/>
        <n v="33.4024047851563"/>
        <n v="43.719306945800803"/>
        <n v="27.727098464965799"/>
        <n v="10.0899658203125"/>
        <n v="14.6401071548462"/>
        <n v="43.212409973144503"/>
        <n v="27.158424377441399"/>
        <n v="7.5133090019226101"/>
        <n v="34.027763366699197"/>
        <n v="23.545448303222699"/>
        <n v="26.279258728027301"/>
        <n v="29.5241889953613"/>
        <n v="23.282960891723601"/>
        <n v="23.3795375823975"/>
        <n v="27.646537780761701"/>
        <n v="27.093379974365199"/>
        <n v="16.989152908325199"/>
        <n v="27.894201278686499"/>
        <n v="28.4850044250488"/>
        <n v="25.81760597229"/>
        <n v="25.359897613525401"/>
        <n v="-0.96874368190765403"/>
        <n v="37.532142639160199"/>
        <n v="32.7591552734375"/>
        <n v="28.0648803710938"/>
        <n v="25.6614799499512"/>
        <n v="33.910861968994098"/>
        <n v="15.6944637298584"/>
        <n v="4.5188484191894496"/>
        <n v="36.383934020996101"/>
        <n v="22.8571376800537"/>
        <n v="27.595176696777301"/>
        <n v="10.194899559021"/>
        <n v="14.8685083389282"/>
        <n v="22.296159744262699"/>
        <n v="30.3139553070068"/>
        <n v="33.325645446777301"/>
        <n v="67.656639099121094"/>
        <n v="19.762022018432599"/>
        <n v="18.813159942626999"/>
        <n v="36.567092895507798"/>
        <n v="29.301200866699201"/>
        <n v="26.938846588134801"/>
        <n v="34.578598022460902"/>
        <n v="35.785430908203097"/>
        <n v="39.936515808105497"/>
        <n v="26.157884597778299"/>
        <n v="24.768192291259801"/>
        <n v="37.075462341308601"/>
        <n v="2.5495052337646502"/>
        <n v="20.956457138061499"/>
        <n v="29.772907257080099"/>
        <n v="32.670444488525398"/>
        <n v="36.653724670410199"/>
        <n v="17.841245651245099"/>
        <n v="13.9707584381104"/>
        <n v="44.504432678222699"/>
        <n v="36.677528381347699"/>
        <n v="16.458086013793899"/>
        <n v="29.8440551757813"/>
        <n v="37.325843811035199"/>
        <n v="16.864336013793899"/>
        <n v="23.024419784545898"/>
        <n v="19.245599746704102"/>
        <n v="18.017881393432599"/>
        <n v="17.375370025634801"/>
        <n v="28.703233718872099"/>
        <n v="32.627326965332003"/>
        <n v="15.185022354126"/>
        <n v="35.496429443359403"/>
        <n v="32.717636108398402"/>
        <n v="25.263444900512699"/>
        <n v="35.691482543945298"/>
        <n v="34.220489501953097"/>
        <n v="29.508953094482401"/>
        <n v="14.973431587219199"/>
        <n v="21.4124355316162"/>
        <n v="16.412843704223601"/>
        <n v="12.7783317565918"/>
        <n v="24.3167533874512"/>
        <n v="44.7446479797363"/>
        <n v="23.981645584106399"/>
        <n v="33.9603881835938"/>
        <n v="58.784450531005902"/>
        <n v="26.9785270690918"/>
        <n v="14.0509376525879"/>
        <n v="24.7818393707275"/>
        <n v="34.830394744872997"/>
        <n v="44.493904113769503"/>
        <n v="16.8298664093018"/>
        <n v="39.671905517578097"/>
        <n v="27.040864944458001"/>
        <n v="15.2987565994263"/>
        <n v="29.922779083251999"/>
        <n v="34.485256195068402"/>
        <n v="22.325935363769499"/>
        <n v="41.135250091552699"/>
        <n v="12.964397430419901"/>
        <n v="28.069242477416999"/>
        <n v="22.142406463623001"/>
        <n v="11.8227701187134"/>
        <n v="28.0257682800293"/>
        <n v="21.353885650634801"/>
        <n v="10.1445417404175"/>
        <n v="38.374034881591797"/>
        <n v="17.396652221679702"/>
        <n v="22.756916046142599"/>
        <n v="31.252214431762699"/>
        <n v="27.539506912231399"/>
        <n v="18.5031414031982"/>
        <n v="30.4819030761719"/>
        <n v="39.5482368469238"/>
        <n v="30.511510848998999"/>
        <n v="28.16748046875"/>
        <n v="25.827476501464801"/>
        <n v="28.636980056762699"/>
        <n v="26.968156814575199"/>
        <n v="17.514020919799801"/>
        <n v="13.4921989440918"/>
        <n v="32.113967895507798"/>
        <n v="35.431732177734403"/>
        <n v="17.955299377441399"/>
        <n v="33.806671142578097"/>
        <n v="22.020753860473601"/>
        <n v="18.366174697876001"/>
        <n v="13.016278266906699"/>
        <n v="10.621629714965801"/>
        <n v="15.809380531311"/>
        <n v="23.188232421875"/>
        <n v="32.427497863769503"/>
        <n v="28.277091979980501"/>
        <n v="15.7990818023682"/>
        <n v="24.0250129699707"/>
        <n v="47.3711128234863"/>
        <n v="14.281445503234901"/>
        <n v="35.467109680175803"/>
        <n v="15.927289009094199"/>
        <n v="16.2847194671631"/>
        <n v="16.909976959228501"/>
        <n v="30.7801189422607"/>
        <n v="16.9291477203369"/>
        <n v="18.9933567047119"/>
        <n v="31.569892883300799"/>
        <n v="19.6841850280762"/>
        <n v="33.755016326904297"/>
        <n v="12.801118850708001"/>
        <n v="13.5641326904297"/>
        <n v="7.2105374336242702"/>
        <n v="17.653436660766602"/>
        <n v="12.1278972625732"/>
        <n v="21.569826126098601"/>
        <n v="22.823797225952099"/>
        <n v="45.640865325927699"/>
        <n v="41.859958648681598"/>
        <n v="32.082084655761697"/>
        <n v="16.288314819335898"/>
        <n v="29.6346530914307"/>
        <n v="26.106775283813501"/>
        <n v="10.0919094085693"/>
        <n v="17.306625366210898"/>
        <n v="13.2137908935547"/>
        <n v="20.316286087036101"/>
        <n v="22.4681396484375"/>
        <n v="16.184501647949201"/>
        <n v="12.733385086059601"/>
        <n v="36.535449981689503"/>
        <n v="22.642162322998001"/>
        <n v="15.844378471374499"/>
        <n v="18.4222316741943"/>
        <n v="24.016698837280298"/>
        <n v="23.683723449706999"/>
        <n v="16.322065353393601"/>
        <n v="32.6384086608887"/>
        <n v="42.312915802002003"/>
        <n v="28.958503723144499"/>
        <n v="21.4836750030518"/>
        <n v="47.142852783203097"/>
        <n v="32.392311096191399"/>
        <n v="20.501968383789102"/>
        <n v="17.4685459136963"/>
        <n v="23.318733215331999"/>
        <n v="37.925090789794901"/>
        <n v="25.753582000732401"/>
        <n v="20.691410064697301"/>
        <n v="24.504402160644499"/>
        <n v="26.988498687744102"/>
        <n v="20.1260871887207"/>
        <n v="10.9555253982544"/>
        <n v="35.2305297851563"/>
        <n v="15.571873664856"/>
        <n v="8.3355655670165998"/>
        <n v="38.359024047851598"/>
        <n v="29.219354629516602"/>
        <n v="28.349119186401399"/>
        <n v="35.622669219970703"/>
        <n v="25.1461486816406"/>
        <n v="38.567840576171903"/>
        <n v="37.155544281005902"/>
        <n v="43.078250885009801"/>
        <n v="15.1291589736938"/>
        <n v="14.346487998962401"/>
        <n v="25.494670867919901"/>
        <n v="16.814552307128899"/>
        <n v="20.372465133666999"/>
        <n v="16.308486938476602"/>
        <n v="14.457243919372599"/>
        <n v="28.090406417846701"/>
        <n v="21.670335769653299"/>
        <n v="8.3826713562011701"/>
        <n v="21.162178039550799"/>
        <n v="31.299200057983398"/>
        <n v="21.6343288421631"/>
        <n v="18.018802642822301"/>
        <n v="36.4643363952637"/>
        <n v="31.658685684204102"/>
        <n v="22.988985061645501"/>
        <n v="22.473094940185501"/>
        <n v="24.952608108520501"/>
        <n v="18.6590576171875"/>
        <n v="41.804843902587898"/>
        <n v="29.129600524902301"/>
        <n v="23.865400314331101"/>
        <n v="20.815904617309599"/>
        <n v="42.912227630615199"/>
        <n v="33.164237976074197"/>
        <n v="16.857282638549801"/>
        <n v="12.0526218414307"/>
        <n v="26.702304840087901"/>
        <n v="15.5705308914185"/>
        <n v="33.1704292297363"/>
        <n v="10.5186767578125"/>
        <n v="19.971817016601602"/>
        <n v="18.2313346862793"/>
        <n v="26.8461208343506"/>
        <n v="19.652500152587901"/>
        <n v="11.814985275268601"/>
        <n v="22.9371223449707"/>
        <n v="25.886491775512699"/>
        <n v="16.413642883300799"/>
        <n v="21.178819656372099"/>
        <n v="29.065000534057599"/>
        <n v="52.9522705078125"/>
        <n v="28.5479850769043"/>
        <n v="13.8437147140503"/>
        <n v="23.658927917480501"/>
        <n v="26.2708950042725"/>
        <n v="28.249137878418001"/>
        <n v="9.5790319442749006"/>
        <n v="28.818527221679702"/>
        <n v="40.187053680419901"/>
        <n v="14.8997297286987"/>
        <n v="25.5620422363281"/>
        <n v="20.7923793792725"/>
        <n v="17.622449874877901"/>
        <n v="23.100833892822301"/>
        <n v="14.449898719787599"/>
        <n v="18.9877738952637"/>
        <n v="25.8384094238281"/>
        <n v="12.913775444030801"/>
        <n v="40.083003997802699"/>
        <n v="27.696525573730501"/>
        <n v="22.581485748291001"/>
        <n v="26.464750289916999"/>
        <n v="18.666427612304702"/>
        <n v="25.746210098266602"/>
        <n v="16.5234184265137"/>
        <n v="24.995075225830099"/>
        <n v="16.1280727386475"/>
        <n v="26.435348510742202"/>
        <n v="37.6837768554688"/>
        <n v="31.037256240844702"/>
        <n v="39.370815277099602"/>
        <n v="31.8599967956543"/>
        <n v="22.938379287719702"/>
        <n v="25.485731124877901"/>
        <n v="13.7809915542603"/>
        <n v="11.04296875"/>
        <n v="28.729312896728501"/>
        <n v="24.9678764343262"/>
        <n v="18.0294303894043"/>
        <n v="21.059535980224599"/>
        <n v="28.199254989623999"/>
        <n v="19.277961730956999"/>
        <n v="35.883583068847699"/>
        <n v="15.4432106018066"/>
        <n v="32.878284454345703"/>
        <n v="50.741443634033203"/>
        <n v="36.477584838867202"/>
        <n v="10.0566205978394"/>
        <n v="22.737157821655298"/>
        <n v="32.522876739502003"/>
        <n v="35.5608520507813"/>
        <n v="14.470838546752899"/>
        <n v="35.548534393310497"/>
        <n v="27.7995204925537"/>
        <n v="15.361351013183601"/>
        <n v="24.209856033325199"/>
        <n v="33.637680053710902"/>
        <n v="36.860092163085902"/>
        <n v="22.590307235717798"/>
        <n v="12.4171695709229"/>
        <n v="33.752769470214801"/>
        <n v="51.793132781982401"/>
        <n v="18.403495788574201"/>
        <n v="26.9215412139893"/>
        <n v="33.659721374511697"/>
        <n v="23.972539901733398"/>
        <n v="29.836845397949201"/>
        <n v="23.656455993652301"/>
        <n v="26.354413986206101"/>
        <n v="12.229073524475099"/>
        <n v="36.081325531005902"/>
        <n v="29.3975830078125"/>
        <n v="12.1038665771484"/>
        <n v="20.702713012695298"/>
        <n v="33.230541229247997"/>
        <n v="16.851728439331101"/>
        <n v="33.021350860595703"/>
        <n v="23.678369522094702"/>
        <n v="36.092853546142599"/>
        <n v="19.3208408355713"/>
        <n v="6.58345651626587"/>
        <n v="9.4174156188964808"/>
        <n v="14.048265457153301"/>
        <n v="31.805925369262699"/>
        <n v="20.788475036621101"/>
        <n v="22.536066055297901"/>
        <n v="47.223148345947301"/>
        <n v="16.4061088562012"/>
        <n v="21.510770797729499"/>
        <n v="18.212215423583999"/>
        <n v="20.209077835083001"/>
        <n v="15.930845260620099"/>
        <n v="32.815509796142599"/>
        <n v="31.329710006713899"/>
        <n v="20.5453491210938"/>
        <n v="24.3636379241943"/>
        <n v="21.870201110839801"/>
        <n v="13.9993228912354"/>
        <n v="23.600326538085898"/>
        <n v="28.975780487060501"/>
        <n v="36.057815551757798"/>
        <n v="35.701469421386697"/>
        <n v="25.033470153808601"/>
        <n v="23.146577835083001"/>
        <n v="13.5094261169434"/>
        <n v="6.6956338882446298"/>
        <n v="41.080276489257798"/>
        <n v="39.262138366699197"/>
        <n v="18.899330139160199"/>
        <n v="29.929721832275401"/>
        <n v="19.301601409912099"/>
        <n v="5.4484815597534197"/>
        <n v="27.102993011474599"/>
        <n v="27.612646102905298"/>
        <n v="4.79764652252197"/>
        <n v="9.1402635574340803"/>
        <n v="44.168270111083999"/>
        <n v="22.229333877563501"/>
        <n v="22.782445907592798"/>
        <n v="21.246406555175799"/>
        <n v="21.947294235229499"/>
        <n v="24.487380981445298"/>
        <n v="30.391675949096701"/>
        <n v="26.966352462768601"/>
        <n v="20.601720809936499"/>
        <n v="22.537837982177699"/>
        <n v="23.8482990264893"/>
        <n v="28.9086399078369"/>
        <n v="35.964672088622997"/>
        <n v="39.708732604980497"/>
        <n v="30.556747436523398"/>
        <n v="42.571407318115199"/>
        <n v="25.7009983062744"/>
        <n v="20.514459609985401"/>
        <n v="30.261070251464801"/>
        <n v="25.160566329956101"/>
        <n v="23.1334018707275"/>
        <n v="22.474826812744102"/>
        <n v="27.525997161865199"/>
        <n v="31.734870910644499"/>
        <n v="25.848323822021499"/>
        <n v="7.3245110511779803"/>
        <n v="23.959182739257798"/>
        <n v="14.4482717514038"/>
        <n v="36.3985404968262"/>
        <n v="16.6777534484863"/>
        <n v="24.8174152374268"/>
        <n v="26.7671718597412"/>
        <n v="12.705530166626"/>
        <n v="13.8304328918457"/>
        <n v="40.589584350585902"/>
        <n v="40.746814727783203"/>
        <n v="16.2545280456543"/>
        <n v="17.612207412719702"/>
        <n v="19.062252044677699"/>
        <n v="20.708787918090799"/>
        <n v="25.7312202453613"/>
        <n v="40.197727203369098"/>
        <n v="12.153755187988301"/>
        <n v="20.106397628784201"/>
        <n v="27.966283798217798"/>
        <n v="29.101089477539102"/>
        <n v="30.8266925811768"/>
        <n v="33.600627899169901"/>
        <n v="15.5074005126953"/>
        <n v="43.864768981933601"/>
        <n v="32.391487121582003"/>
        <n v="13.3925733566284"/>
        <n v="22.755558013916001"/>
        <n v="15.611969947814901"/>
        <n v="28.977840423583999"/>
        <n v="25.084178924560501"/>
        <n v="14.262468338012701"/>
        <n v="34.283367156982401"/>
        <n v="19.2731838226318"/>
        <n v="22.9830532073975"/>
        <n v="29.523387908935501"/>
        <n v="3.4659953117370601"/>
        <n v="32.303001403808601"/>
        <n v="26.343053817748999"/>
        <n v="22.1471462249756"/>
        <n v="28.689403533935501"/>
        <n v="27.004520416259801"/>
        <n v="21.0274353027344"/>
        <n v="17.0113430023193"/>
        <n v="54.9843559265137"/>
        <n v="25.853595733642599"/>
        <n v="38.058280944824197"/>
        <n v="20.400455474853501"/>
        <n v="16.3594779968262"/>
        <n v="29.9272651672363"/>
        <n v="40.822799682617202"/>
        <n v="12.892937660217299"/>
        <n v="37.1162300109863"/>
        <n v="35.502643585205099"/>
        <n v="15.8112993240356"/>
        <n v="26.7638130187988"/>
        <n v="24.777727127075199"/>
        <n v="20.655347824096701"/>
        <n v="17.017065048217798"/>
        <n v="25.292629241943398"/>
        <n v="7.3047947883606001"/>
        <n v="20.148492813110401"/>
        <n v="23.983814239501999"/>
        <n v="11.2887630462646"/>
        <n v="24.2218837738037"/>
        <n v="44.118694305419901"/>
        <n v="26.1860046386719"/>
        <n v="9.8715066909790004"/>
        <n v="35.395057678222699"/>
        <n v="22.545448303222699"/>
        <n v="20.3450717926025"/>
        <n v="16.368921279907202"/>
        <n v="28.754173278808601"/>
        <n v="19.2926120758057"/>
        <n v="45.878513336181598"/>
        <n v="23.206172943115199"/>
        <n v="59.9148559570313"/>
        <n v="38.876178741455099"/>
        <n v="28.0181999206543"/>
        <n v="13.809908866882299"/>
        <n v="18.099260330200199"/>
        <n v="27.965919494628899"/>
        <n v="40.328784942627003"/>
        <n v="6.4050149917602504"/>
        <n v="35.586727142333999"/>
        <n v="38.722461700439503"/>
        <n v="3.76991891860962"/>
        <n v="13.5846967697144"/>
        <n v="23.938652038574201"/>
        <n v="13.5588035583496"/>
        <n v="14.338873863220201"/>
        <n v="36.804576873779297"/>
        <n v="21.0434875488281"/>
        <n v="21.547449111938501"/>
        <n v="27.080116271972699"/>
        <n v="20.211997985839801"/>
        <n v="25.354801177978501"/>
        <n v="26.089431762695298"/>
        <n v="28.7681884765625"/>
        <n v="27.694286346435501"/>
        <n v="40.544349670410199"/>
        <n v="38.029830932617202"/>
        <n v="35.611717224121101"/>
        <n v="17.779003143310501"/>
        <n v="25.4850177764893"/>
        <n v="12.5874319076538"/>
        <n v="18.220680236816399"/>
        <n v="51.033462524414098"/>
        <n v="35.368232727050803"/>
        <n v="23.4007453918457"/>
        <n v="24.085079193115199"/>
        <n v="18.781908035278299"/>
        <n v="21.000007629394499"/>
        <n v="23.770675659179702"/>
        <n v="20.7117595672607"/>
        <n v="41.782821655273402"/>
        <n v="27.364751815795898"/>
        <n v="41.038280487060497"/>
        <n v="19.346206665039102"/>
        <n v="39.8526611328125"/>
        <n v="21.421850204467798"/>
        <n v="8.2019672393798793"/>
        <n v="20.444011688232401"/>
        <n v="18.132173538208001"/>
        <n v="30.425226211547901"/>
        <n v="31.0668754577637"/>
        <n v="15.889497756958001"/>
        <n v="21.982128143310501"/>
        <n v="23.1678657531738"/>
        <n v="1.0606718249619E-2"/>
        <n v="13.945585250854499"/>
        <n v="40.714855194091797"/>
        <n v="16.868711471557599"/>
        <n v="27.2410697937012"/>
        <n v="13.590744972229"/>
        <n v="20.719917297363299"/>
        <n v="44.040802001953097"/>
        <n v="17.123828887939499"/>
        <n v="15.9065132141113"/>
        <n v="24.102119445800799"/>
        <n v="34.613296508789098"/>
        <n v="16.592313766479499"/>
        <n v="43.12646484375"/>
        <n v="27.329412460327099"/>
        <n v="44.601558685302699"/>
        <n v="16.946111679077099"/>
        <n v="6.2229661941528303"/>
        <n v="23.4238471984863"/>
        <n v="44.566062927246101"/>
        <n v="20.218233108520501"/>
        <n v="17.663326263427699"/>
        <n v="24.444726943969702"/>
        <n v="28.250104904174801"/>
        <n v="30.7796020507813"/>
        <n v="15.8232870101929"/>
        <n v="20.042150497436499"/>
        <n v="20.2331218719482"/>
        <n v="31.725725173950199"/>
        <n v="20.402976989746101"/>
        <n v="29.883621215820298"/>
        <n v="36.869010925292997"/>
        <n v="36.869068145752003"/>
        <n v="6.0615301132202104"/>
        <n v="46.862377166747997"/>
        <n v="39.9680786132813"/>
        <n v="9.6080389022827095"/>
        <n v="30.489933013916001"/>
        <n v="32.456398010253899"/>
        <n v="7.3740329742431596"/>
        <n v="25.7712078094482"/>
        <n v="19.879962921142599"/>
        <n v="16.583250045776399"/>
        <n v="42.998542785644503"/>
        <n v="15.061058044433601"/>
        <n v="35.890411376953097"/>
        <n v="20.929496765136701"/>
        <n v="19.292293548583999"/>
        <n v="18.6615200042725"/>
        <n v="14.4954614639282"/>
        <n v="31.161483764648398"/>
        <n v="22.604284286498999"/>
        <n v="14.4146881103516"/>
        <n v="29.007122039794901"/>
        <n v="17.998704910278299"/>
        <n v="22.797792434692401"/>
        <n v="29.9933967590332"/>
        <n v="51.059383392333999"/>
        <n v="27.668031692504901"/>
        <n v="30.388412475585898"/>
        <n v="40.6919555664063"/>
        <n v="30.662647247314499"/>
        <n v="26.2935390472412"/>
        <n v="18.928983688354499"/>
        <n v="29.6483459472656"/>
        <n v="26.3278408050537"/>
        <n v="28.893638610839801"/>
        <n v="40.044548034667997"/>
        <n v="25.347017288208001"/>
        <n v="21.668687820434599"/>
        <n v="19.752832412719702"/>
        <n v="24.7843837738037"/>
        <n v="19.878376007080099"/>
        <n v="14.0551652908325"/>
        <n v="7.33898830413818"/>
        <n v="27.321117401123001"/>
        <n v="20.338283538818398"/>
        <n v="44.630722045898402"/>
        <n v="24.669782638549801"/>
        <n v="25.861213684081999"/>
        <n v="10.7897891998291"/>
        <n v="21.645481109619102"/>
        <n v="29.2645072937012"/>
        <n v="25.684326171875"/>
        <n v="12.042477607727101"/>
        <n v="25.752815246581999"/>
        <n v="33.981746673583999"/>
        <n v="7.1969952583312997"/>
        <n v="9.5039882659912092"/>
        <n v="39.072059631347699"/>
        <n v="50.095951080322301"/>
        <n v="30.660865783691399"/>
        <n v="29.3472785949707"/>
        <n v="33.948692321777301"/>
        <n v="27.592256546020501"/>
        <n v="43.293571472167997"/>
        <n v="20.573034286498999"/>
        <n v="17.671363830566399"/>
        <n v="15.5188913345337"/>
        <n v="26.395561218261701"/>
        <n v="19.608945846557599"/>
        <n v="37.021156311035199"/>
        <n v="28.957618713378899"/>
        <n v="33.245986938476598"/>
        <n v="41.632820129394503"/>
        <n v="17.919408798217798"/>
        <n v="14.1256456375122"/>
        <n v="22.2857761383057"/>
        <n v="30.019496917724599"/>
        <n v="35.711574554443402"/>
        <n v="33.061370849609403"/>
        <n v="16.490453720092798"/>
        <n v="23.377635955810501"/>
        <n v="38.828025817871101"/>
        <n v="14.378498077392599"/>
        <n v="26.955120086669901"/>
        <n v="16.7587280273438"/>
        <n v="14.279177665710399"/>
        <n v="7.2468304634094203"/>
        <n v="28.303421020507798"/>
        <n v="48.597156524658203"/>
        <n v="24.769626617431602"/>
        <n v="10.322023391723601"/>
        <n v="14.7230739593506"/>
        <n v="10.7202091217041"/>
        <n v="23.678098678588899"/>
        <n v="25.043876647949201"/>
        <n v="39.107330322265597"/>
        <n v="36.420524597167997"/>
        <n v="18.122900009155298"/>
        <n v="67.175910949707003"/>
        <n v="26.733320236206101"/>
        <n v="20.852125167846701"/>
        <n v="16.554164886474599"/>
        <n v="19.7454433441162"/>
        <n v="21.3764343261719"/>
        <n v="22.5476894378662"/>
        <n v="29.550632476806602"/>
        <n v="44.402755737304702"/>
        <n v="25.474206924438501"/>
        <n v="23.808591842651399"/>
        <n v="20.154647827148398"/>
        <n v="14.7585601806641"/>
        <n v="37.124252319335902"/>
        <n v="40.932540893554702"/>
        <n v="43.847576141357401"/>
        <n v="32.876396179199197"/>
        <n v="21.730167388916001"/>
        <n v="20.114728927612301"/>
        <n v="12.3248615264893"/>
        <n v="21.585556030273398"/>
        <n v="33.672252655029297"/>
        <n v="16.6294956207275"/>
        <n v="45.238136291503899"/>
        <n v="15.1086673736572"/>
        <n v="26.972297668456999"/>
        <n v="28.5328254699707"/>
        <n v="25.832271575927699"/>
        <n v="23.6572265625"/>
        <n v="26.492183685302699"/>
        <n v="42.183059692382798"/>
        <n v="32.238101959228501"/>
        <n v="25.822099685668899"/>
        <n v="30.019599914550799"/>
        <n v="33.809597015380902"/>
        <n v="41.150348663330099"/>
        <n v="25.2248935699463"/>
        <n v="17.369384765625"/>
        <n v="15.7883605957031"/>
        <n v="23.521741867065401"/>
        <n v="35.156543731689503"/>
        <n v="23.6578464508057"/>
        <n v="22.045904159545898"/>
        <n v="39.126399993896499"/>
        <n v="11.7846374511719"/>
        <n v="26.386638641357401"/>
        <n v="21.9488716125488"/>
        <n v="14.2988834381104"/>
        <n v="10.7358703613281"/>
        <n v="23.7730617523193"/>
        <n v="17.4431552886963"/>
        <n v="23.4705486297607"/>
        <n v="50.252727508544901"/>
        <n v="38.900592803955099"/>
        <n v="28.5603847503662"/>
        <n v="24.2841987609863"/>
        <n v="28.6186714172363"/>
        <n v="15.373913764953601"/>
        <n v="44.573539733886697"/>
        <n v="42.137149810791001"/>
        <n v="22.241426467895501"/>
        <n v="37.953792572021499"/>
        <n v="33.868167877197301"/>
        <n v="21.585277557373001"/>
        <n v="10.2965002059937"/>
        <n v="39.707206726074197"/>
        <n v="19.851871490478501"/>
        <n v="41.546409606933601"/>
        <n v="26.347948074340799"/>
        <n v="15.852968215942401"/>
        <n v="31.7590217590332"/>
        <n v="33.15234375"/>
        <n v="37.637630462646499"/>
        <n v="23.369384765625"/>
        <n v="32.651554107666001"/>
        <n v="30.0186157226563"/>
        <n v="29.823360443115199"/>
        <n v="21.539981842041001"/>
        <n v="25.8328533172607"/>
        <n v="19.8698825836182"/>
        <n v="31.721664428710898"/>
        <n v="17.287837982177699"/>
        <n v="19.7913303375244"/>
        <n v="22.777612686157202"/>
        <n v="27.3403015136719"/>
        <n v="29.798252105712901"/>
        <n v="17.548976898193398"/>
        <n v="14.2646932601929"/>
        <n v="19.573022842407202"/>
        <n v="39.459068298339801"/>
        <n v="21.149042129516602"/>
        <n v="27.504297256469702"/>
        <n v="19.453893661498999"/>
        <n v="37.896862030029297"/>
        <n v="33.512275695800803"/>
        <n v="33.101306915283203"/>
        <n v="25.2521648406982"/>
        <n v="36.762863159179702"/>
        <n v="11.143150329589799"/>
        <n v="14.2896575927734"/>
        <n v="48.558582305908203"/>
        <n v="23.040046691894499"/>
        <n v="23.377914428710898"/>
        <n v="26.7461032867432"/>
        <n v="9.9751138687133807"/>
        <n v="33.001110076904297"/>
        <n v="12.664629936218301"/>
        <n v="12.9273567199707"/>
        <n v="30.361721038818398"/>
        <n v="19.342536926269499"/>
        <n v="16.490756988525401"/>
        <n v="40.846424102783203"/>
        <n v="13.0993194580078"/>
        <n v="31.024072647094702"/>
        <n v="23.655412673950199"/>
        <n v="26.362077713012699"/>
        <n v="7.8830103874206499"/>
        <n v="37.8875732421875"/>
        <n v="10.2349586486816"/>
        <n v="24.926708221435501"/>
        <n v="24.751571655273398"/>
        <n v="26.2449741363525"/>
        <n v="25.5508632659912"/>
        <n v="33.9648246765137"/>
        <n v="26.866285324096701"/>
        <n v="14.094440460205099"/>
        <n v="12.966869354248001"/>
        <n v="19.2749137878418"/>
        <n v="28.331172943115199"/>
        <n v="37.554954528808601"/>
        <n v="23.542322158813501"/>
        <n v="23.4552612304688"/>
        <n v="28.3129768371582"/>
        <n v="12.561203956604"/>
        <n v="53.906642913818402"/>
        <n v="32.317333221435497"/>
        <n v="11.5200443267822"/>
        <n v="23.246625900268601"/>
        <n v="17.211467742919901"/>
        <n v="36.276203155517599"/>
        <n v="25.243473052978501"/>
        <n v="9.8404016494750994"/>
        <n v="18.634033203125"/>
        <n v="20.830493927001999"/>
        <n v="19.171422958373999"/>
        <n v="48.019985198974602"/>
        <n v="30.509498596191399"/>
        <n v="14.850045204162599"/>
        <n v="20.3827209472656"/>
        <n v="30.319318771362301"/>
        <n v="11.687374114990201"/>
        <n v="24.680263519287099"/>
        <n v="26.806694030761701"/>
        <n v="16.323484420776399"/>
        <n v="49.751773834228501"/>
        <n v="9.1214370727539098"/>
        <n v="9.9956274032592791"/>
        <n v="22.390316009521499"/>
        <n v="34.345649719238303"/>
        <n v="12.51540184021"/>
        <n v="12.670601844787599"/>
        <n v="40.8050346374512"/>
        <n v="27.4987907409668"/>
        <n v="22.422611236572301"/>
        <n v="25.445026397705099"/>
        <n v="21.607982635498001"/>
        <n v="17.7696208953857"/>
        <n v="33.2691841125488"/>
        <n v="21.450523376464801"/>
        <n v="36.167976379394503"/>
        <n v="6.4627485275268599"/>
        <n v="36.393112182617202"/>
        <n v="27.2127799987793"/>
        <n v="9.9111089706420898"/>
        <n v="32.495426177978501"/>
        <n v="44.357547760009801"/>
        <n v="9.0696210861206108"/>
        <n v="23.3866271972656"/>
        <n v="33.022514343261697"/>
        <n v="16.569623947143601"/>
        <n v="25.31494140625"/>
        <n v="28.7138786315918"/>
        <n v="20.012130737304702"/>
        <n v="6.12636518478394"/>
        <n v="14.6525774002075"/>
        <n v="24.908424377441399"/>
        <n v="28.438016891479499"/>
        <n v="32.814769744872997"/>
        <n v="32.875057220458999"/>
        <n v="25.609869003295898"/>
        <n v="20.457891464233398"/>
        <n v="10.7598686218262"/>
        <n v="29.399599075317401"/>
        <n v="13.5898532867432"/>
        <n v="24.410903930664102"/>
        <n v="10.357667922973601"/>
        <n v="34.411212921142599"/>
        <n v="32.472541809082003"/>
        <n v="36.328304290771499"/>
        <n v="22.997356414794901"/>
        <n v="29.6299934387207"/>
        <n v="20.478410720825199"/>
        <n v="14.707670211791999"/>
        <n v="20.419141769409201"/>
        <n v="38.964603424072301"/>
        <n v="25.0460395812988"/>
        <n v="18.6364345550537"/>
        <n v="18.076318740844702"/>
        <n v="10.0405893325806"/>
        <n v="25.843114852905298"/>
        <n v="45.391941070556598"/>
        <n v="19.111688613891602"/>
        <n v="27.7446689605713"/>
        <n v="49.104328155517599"/>
        <n v="29.061010360717798"/>
        <n v="26.861408233642599"/>
        <n v="28.9149379730225"/>
        <n v="13.985053062439"/>
        <n v="28.294521331787099"/>
        <n v="35.081489562988303"/>
        <n v="7.2831997871398899"/>
        <n v="18.404821395873999"/>
        <n v="32.1804809570313"/>
        <n v="27.959278106689499"/>
        <n v="19.244682312011701"/>
        <n v="19.491521835327099"/>
        <n v="27.3839416503906"/>
        <n v="31.159339904785199"/>
        <n v="11.4668626785278"/>
        <n v="36.310325622558601"/>
        <n v="20.631956100463899"/>
        <n v="12.601660728454601"/>
        <n v="35.241371154785199"/>
        <n v="16.823768615722699"/>
        <n v="42.790157318115199"/>
        <n v="26.088436126708999"/>
        <n v="23.057449340820298"/>
        <n v="22.529844284057599"/>
        <n v="14.497407913208001"/>
        <n v="19.182580947876001"/>
        <n v="51.222972869872997"/>
        <n v="25.8326511383057"/>
        <n v="32.900363922119098"/>
        <n v="48.779319763183601"/>
        <n v="56.059764862060497"/>
        <n v="38.257808685302699"/>
        <n v="18.312177658081101"/>
        <n v="27.531126022338899"/>
        <n v="31.285392761230501"/>
        <n v="21.307937622070298"/>
        <n v="26.322656631469702"/>
        <n v="16.0285453796387"/>
        <n v="21.695585250854499"/>
        <n v="26.608922958373999"/>
        <n v="15.8258323669434"/>
        <n v="22.183261871337901"/>
        <n v="30.429439544677699"/>
        <n v="21.031366348266602"/>
        <n v="14.4373474121094"/>
        <n v="39.175144195556598"/>
        <n v="17.276371002197301"/>
        <n v="19.3824863433838"/>
        <n v="45.633834838867202"/>
        <n v="42.8356742858887"/>
        <n v="35.729927062988303"/>
        <n v="11.691434860229499"/>
        <n v="8.9782686233520508"/>
        <n v="30.616771697998001"/>
        <n v="34.831787109375"/>
        <n v="25.9932460784912"/>
        <n v="19.259960174560501"/>
        <n v="23.4194526672363"/>
        <n v="14.385051727294901"/>
        <n v="33.1471557617188"/>
        <n v="29.317218780517599"/>
        <n v="16.674066543579102"/>
        <n v="15.507360458374"/>
        <n v="33.456695556640597"/>
        <n v="39.421821594238303"/>
        <n v="20.890426635742202"/>
        <n v="15.094722747802701"/>
        <n v="22.980344772338899"/>
        <n v="19.840639114379901"/>
        <n v="34.505992889404297"/>
        <n v="28.233152389526399"/>
        <n v="36.334922790527301"/>
        <n v="13.0895938873291"/>
        <n v="24.877538681030298"/>
        <n v="20.1047687530518"/>
        <n v="34.152545928955099"/>
        <n v="29.039548873901399"/>
        <n v="21.731153488159201"/>
        <n v="17.907188415527301"/>
        <n v="25.040056228637699"/>
        <n v="26.752403259277301"/>
        <n v="26.341489791870099"/>
        <n v="14.402825355529799"/>
        <n v="22.877138137817401"/>
        <n v="40.782932281494098"/>
        <n v="11.6663360595703"/>
        <n v="20.352949142456101"/>
        <n v="44.0684204101563"/>
        <n v="22.147100448608398"/>
        <n v="16.250185012817401"/>
        <n v="24.7511882781982"/>
        <n v="31.648344039916999"/>
        <n v="26.4619750976563"/>
        <n v="24.888534545898398"/>
        <n v="22.118854522705099"/>
        <n v="17.733982086181602"/>
        <n v="25.6654376983643"/>
        <n v="26.609767913818398"/>
        <n v="13.852857589721699"/>
        <n v="23.4136753082275"/>
        <n v="41.746070861816399"/>
        <n v="27.319400787353501"/>
        <n v="19.073570251464801"/>
        <n v="12.6950740814209"/>
        <n v="16.4763889312744"/>
        <n v="15.7581586837769"/>
        <n v="33.751514434814503"/>
        <n v="37.718563079833999"/>
        <n v="29.942314147949201"/>
        <n v="17.468914031982401"/>
        <n v="26.060304641723601"/>
        <n v="16.8361625671387"/>
        <n v="45.103645324707003"/>
        <n v="23.786270141601602"/>
        <n v="54.265857696533203"/>
        <n v="21.159259796142599"/>
        <n v="44.979625701904297"/>
        <n v="30.522354125976602"/>
        <n v="38.145858764648402"/>
        <n v="17.299480438232401"/>
        <n v="26.495632171630898"/>
        <n v="26.753009796142599"/>
        <n v="29.873489379882798"/>
        <n v="23.685817718505898"/>
        <n v="12.3553104400635"/>
        <n v="25.674825668335"/>
        <n v="38.789859771728501"/>
        <n v="29.152769088745099"/>
        <n v="24.453517913818398"/>
        <n v="37.813735961914098"/>
        <n v="36.081745147705099"/>
        <n v="21.7887058258057"/>
        <n v="26.065315246581999"/>
        <n v="13.036078453064"/>
        <n v="27.963645935058601"/>
        <n v="35.349193572997997"/>
        <n v="28.563648223876999"/>
        <n v="30.765541076660199"/>
        <n v="31.741233825683601"/>
        <n v="26.167722702026399"/>
        <n v="31.699281692504901"/>
        <n v="33.515056610107401"/>
        <n v="15.810020446777299"/>
        <n v="21.413316726684599"/>
        <n v="10.602709770202599"/>
        <n v="15.8926792144775"/>
        <n v="35.831008911132798"/>
        <n v="11.679230690002401"/>
        <n v="20.955898284912099"/>
        <n v="17.5029621124268"/>
        <n v="13.1429252624512"/>
        <n v="25.939102172851602"/>
        <n v="25.512489318847699"/>
        <n v="36.893009185791001"/>
        <n v="26.803186416626001"/>
        <n v="21.668664932251001"/>
        <n v="19.868223190307599"/>
        <n v="32.803878784179702"/>
        <n v="23.846559524536101"/>
        <n v="26.5347595214844"/>
        <n v="29.087917327880898"/>
        <n v="17.226037979126001"/>
        <n v="24.9022121429443"/>
        <n v="26.324094772338899"/>
        <n v="16.388484954833999"/>
        <n v="31.689966201782202"/>
        <n v="26.451368331909201"/>
        <n v="43.095645904541001"/>
        <n v="27.218233108520501"/>
        <n v="34.383758544921903"/>
        <n v="21.7535705566406"/>
        <n v="37.843448638916001"/>
        <n v="22.361005783081101"/>
        <n v="33.228286743164098"/>
        <n v="9.9916143417358398"/>
        <n v="29.169206619262699"/>
        <n v="30.036514282226602"/>
        <n v="36.558250427246101"/>
        <n v="33.884407043457003"/>
        <n v="30.955762863159201"/>
        <n v="10.7478084564209"/>
        <n v="34.484218597412102"/>
        <n v="20.399211883544901"/>
        <n v="22.474388122558601"/>
        <n v="17.916456222534201"/>
        <n v="19.5690803527832"/>
        <n v="23.134031295776399"/>
        <n v="13.178927421569799"/>
        <n v="46.169975280761697"/>
        <n v="49.917018890380902"/>
        <n v="26.378780364990199"/>
        <n v="38.600719451904297"/>
        <n v="30.566076278686499"/>
        <n v="28.388292312622099"/>
        <n v="30.290525436401399"/>
        <n v="39.166736602783203"/>
        <n v="18.239934921264599"/>
        <n v="48.929576873779297"/>
        <n v="34.537036895752003"/>
        <n v="29.5461826324463"/>
        <n v="27.016136169433601"/>
        <n v="11.7212524414063"/>
        <n v="29.233884811401399"/>
        <n v="41.963958740234403"/>
        <n v="36.807937622070298"/>
        <n v="27.700332641601602"/>
        <n v="33.142208099365199"/>
        <n v="22.986951828002901"/>
        <n v="30.1639518737793"/>
        <n v="23.3241157531738"/>
        <n v="26.5151977539063"/>
        <n v="45.2428588867188"/>
        <n v="37.522220611572301"/>
        <n v="32.3832397460938"/>
        <n v="27.268327713012699"/>
        <n v="23.9743537902832"/>
        <n v="21.376499176025401"/>
        <n v="40.122810363769503"/>
        <n v="25.6019592285156"/>
        <n v="23.063735961914102"/>
        <n v="20.552640914916999"/>
        <n v="36.935493469238303"/>
        <n v="10.141015052795399"/>
        <n v="10.893927574157701"/>
        <n v="20.763999938964801"/>
        <n v="18.039699554443398"/>
        <n v="20.143236160278299"/>
        <n v="32.255893707275398"/>
        <n v="25.589553833007798"/>
        <n v="28.167329788208001"/>
        <n v="41.390594482421903"/>
        <n v="17.101512908935501"/>
        <n v="29.701206207275401"/>
        <n v="14.0083169937134"/>
        <n v="44.059261322021499"/>
        <n v="15.208777427673301"/>
        <n v="36.363906860351598"/>
        <n v="23.691352844238299"/>
        <n v="8.1856336593627894"/>
        <n v="19.102512359619102"/>
        <n v="12.667681694030801"/>
        <n v="23.814853668212901"/>
        <n v="31.818565368652301"/>
        <n v="50.778388977050803"/>
        <n v="33.090045928955099"/>
        <n v="22.947086334228501"/>
        <n v="33.629764556884801"/>
        <n v="24.2641410827637"/>
        <n v="27.198919296264599"/>
        <n v="48.231113433837898"/>
        <n v="23.218044281005898"/>
        <n v="20.372278213501001"/>
        <n v="49.5079956054688"/>
        <n v="14.3788404464722"/>
        <n v="24.7228698730469"/>
        <n v="24.241827011108398"/>
        <n v="30.947511672973601"/>
        <n v="16.840583801269499"/>
        <n v="30.794336318969702"/>
        <n v="40.637653350830099"/>
        <n v="19.785823822021499"/>
        <n v="16.025373458862301"/>
        <n v="8.2196998596191406"/>
        <n v="45.455417633056598"/>
        <n v="23.606748580932599"/>
        <n v="27.8534259796143"/>
        <n v="22.120267868041999"/>
        <n v="25.173343658447301"/>
        <n v="19.1936931610107"/>
        <n v="32.3124389648438"/>
        <n v="17.3454780578613"/>
        <n v="11.229704856872599"/>
        <n v="33.007759094238303"/>
        <n v="28.581678390502901"/>
        <n v="17.009700775146499"/>
        <n v="16.696384429931602"/>
        <n v="26.605489730835"/>
        <n v="18.7178630828857"/>
        <n v="24.56884765625"/>
        <n v="29.907545089721701"/>
        <n v="27.787836074829102"/>
        <n v="58.518383026122997"/>
        <n v="16.849899291992202"/>
        <n v="38.281223297119098"/>
        <n v="8.6288042068481392"/>
        <n v="19.121717453002901"/>
        <n v="21.719091415405298"/>
        <n v="32.121864318847699"/>
        <n v="-1.9542551040649401"/>
        <n v="2.4488427639007599"/>
        <n v="28.400087356567401"/>
        <n v="30.46506690979"/>
        <n v="24.563901901245099"/>
        <n v="25.6815490722656"/>
        <n v="40.3082275390625"/>
        <n v="36.244831085205099"/>
        <n v="47.890899658203097"/>
        <n v="17.361381530761701"/>
        <n v="23.888736724853501"/>
        <n v="16.335453033447301"/>
        <n v="14.035902023315399"/>
        <n v="32.841999053955099"/>
        <n v="13.472816467285201"/>
        <n v="36.675350189208999"/>
        <n v="21.9457702636719"/>
        <n v="33.684646606445298"/>
        <n v="44.777130126953097"/>
        <n v="33.381393432617202"/>
        <n v="25.877700805664102"/>
        <n v="26.539159774780298"/>
        <n v="15.6141166687012"/>
        <n v="22.344579696655298"/>
        <n v="34.094326019287102"/>
        <n v="23.560825347900401"/>
        <n v="24.013990402221701"/>
        <n v="24.968593597412099"/>
        <n v="30.4490776062012"/>
        <n v="18.225671768188501"/>
        <n v="24.947891235351602"/>
        <n v="26.0633354187012"/>
        <n v="19.131669998168899"/>
        <n v="29.144769668579102"/>
        <n v="26.790410995483398"/>
        <n v="23.473371505737301"/>
        <n v="27.8656406402588"/>
        <n v="21.745113372802699"/>
        <n v="53.065685272216797"/>
        <n v="55.167522430419901"/>
        <n v="16.439044952392599"/>
        <n v="35.065933227539098"/>
        <n v="32.5984077453613"/>
        <n v="13.390256881713899"/>
        <n v="29.625719070434599"/>
        <n v="25.842176437377901"/>
        <n v="22.652442932128899"/>
        <n v="24.601783752441399"/>
        <n v="40.816699981689503"/>
        <n v="13.407621383666999"/>
        <n v="9.5494070053100604"/>
        <n v="35.427696228027301"/>
        <n v="22.3035278320313"/>
        <n v="58.110992431640597"/>
        <n v="33.223758697509801"/>
        <n v="25.888776779174801"/>
        <n v="29.073957443237301"/>
        <n v="22.109188079833999"/>
        <n v="32.221706390380902"/>
        <n v="26.215303421020501"/>
        <n v="26.6204948425293"/>
        <n v="34.9760551452637"/>
        <n v="25.2634372711182"/>
        <n v="15.408028602600099"/>
        <n v="20.25319480896"/>
        <n v="35.895401000976598"/>
        <n v="13.573392868041999"/>
        <n v="23.194343566894499"/>
        <n v="13.972902297973601"/>
        <n v="29.885025024414102"/>
        <n v="16.2042140960693"/>
        <n v="32.479625701904297"/>
        <n v="39.772045135497997"/>
        <n v="40.232494354247997"/>
        <n v="16.203620910644499"/>
        <n v="13.3132162094116"/>
        <n v="32.490097045898402"/>
        <n v="26.420701980590799"/>
        <n v="18.186876296997099"/>
        <n v="27.821029663085898"/>
        <n v="37.006690979003899"/>
        <n v="23.021039962768601"/>
        <n v="29.5565509796143"/>
        <n v="14.795687675476101"/>
        <n v="18.617263793945298"/>
        <n v="44.651332855224602"/>
        <n v="26.505144119262699"/>
        <n v="23.794843673706101"/>
        <n v="7.5540876388549796"/>
        <n v="18.478300094604499"/>
        <n v="25.273210525512699"/>
        <n v="23.076484680175799"/>
        <n v="16.2970886230469"/>
        <n v="28.5462341308594"/>
        <n v="50.964950561523402"/>
        <n v="26.517147064208999"/>
        <n v="41.320270538330099"/>
        <n v="18.010993957519499"/>
        <n v="18.228429794311499"/>
        <n v="26.109409332275401"/>
        <n v="39.005088806152301"/>
        <n v="8.6580219268798793"/>
        <n v="29.077186584472699"/>
        <n v="17.747768402099599"/>
        <n v="33.070487976074197"/>
        <n v="29.229528427123999"/>
        <n v="31.393241882324201"/>
        <n v="32.994590759277301"/>
        <n v="20.829879760742202"/>
        <n v="9.1880922317504901"/>
        <n v="20.970237731933601"/>
        <n v="31.144882202148398"/>
        <n v="26.977695465087901"/>
        <n v="17.382102966308601"/>
        <n v="10.0988254547119"/>
        <n v="9.3858013153076207"/>
        <n v="20.797479629516602"/>
        <n v="35.3380126953125"/>
        <n v="26.023656845092798"/>
        <n v="16.944309234619102"/>
        <n v="17.984462738037099"/>
        <n v="28.340892791748001"/>
        <n v="27.198043823242202"/>
        <n v="30.3966274261475"/>
        <n v="11.1041469573975"/>
        <n v="19.302354812622099"/>
        <n v="28.369096755981399"/>
        <n v="18.202854156494102"/>
        <n v="19.704271316528299"/>
        <n v="36.340381622314503"/>
        <n v="25.679754257202099"/>
        <n v="22.136054992675799"/>
        <n v="26.3492546081543"/>
        <n v="28.637931823730501"/>
        <n v="39.786449432372997"/>
        <n v="32.274257659912102"/>
        <n v="32.395744323730497"/>
        <n v="37.373649597167997"/>
        <n v="18.519039154052699"/>
        <n v="25.086217880248999"/>
        <n v="46.561813354492202"/>
        <n v="14.808562278747599"/>
        <n v="28.181173324585"/>
        <n v="25.8664150238037"/>
        <n v="23.6679992675781"/>
        <n v="22.583223342895501"/>
        <n v="21.9828777313232"/>
        <n v="26.110395431518601"/>
        <n v="33.401016235351598"/>
        <n v="36.849147796630902"/>
        <n v="16.582273483276399"/>
        <n v="12.379981994628899"/>
        <n v="28.0570583343506"/>
        <n v="26.213333129882798"/>
        <n v="18.635801315307599"/>
        <n v="20.565736770629901"/>
        <n v="9.9391222000122106"/>
        <n v="10.3467655181885"/>
        <n v="29.929222106933601"/>
        <n v="18.3118495941162"/>
        <n v="33.670070648193402"/>
        <n v="21.135866165161101"/>
        <n v="11.143518447876"/>
        <n v="31.2249851226807"/>
        <n v="12.4124708175659"/>
        <n v="24.0999851226807"/>
        <n v="23.383028030395501"/>
        <n v="24.504127502441399"/>
        <n v="20.1338500976563"/>
        <n v="22.157222747802699"/>
        <n v="21.967205047607401"/>
        <n v="32.038894653320298"/>
        <n v="23.1812229156494"/>
        <n v="38.012386322021499"/>
        <n v="10.7680826187134"/>
        <n v="30.245664596557599"/>
        <n v="13.8542375564575"/>
        <n v="34.071559906005902"/>
        <n v="30.912754058837901"/>
        <n v="19.397624969482401"/>
        <n v="20.595188140869102"/>
        <n v="24.304960250854499"/>
        <n v="19.346996307373001"/>
        <n v="38.291175842285199"/>
        <n v="20.7990837097168"/>
        <n v="20.9132175445557"/>
        <n v="31.5491752624512"/>
        <n v="9.3296108245849592"/>
        <n v="19.245216369628899"/>
        <n v="13.351881980896"/>
        <n v="15.2718648910522"/>
        <n v="37.747291564941399"/>
        <n v="22.319166183471701"/>
        <n v="29.222925186157202"/>
        <n v="20.340600967407202"/>
        <n v="42.314289093017599"/>
        <n v="16.545509338378899"/>
        <n v="15.0862636566162"/>
        <n v="42.471015930175803"/>
        <n v="18.184982299804702"/>
        <n v="21.7048645019531"/>
        <n v="19.8136882781982"/>
        <n v="41.750450134277301"/>
        <n v="23.268093109130898"/>
        <n v="46.0630912780762"/>
        <n v="38.441741943359403"/>
        <n v="34.548244476318402"/>
        <n v="20.4847717285156"/>
        <n v="12.314587593078601"/>
        <n v="33.083106994628899"/>
        <n v="22.8968391418457"/>
        <n v="33.4440307617188"/>
        <n v="14.217039108276399"/>
        <n v="6.8880891799926802"/>
        <n v="29.344469070434599"/>
        <n v="29.393318176269499"/>
        <n v="21.558204650878899"/>
        <n v="26.275505065918001"/>
        <n v="26.324993133544901"/>
        <n v="23.101158142089801"/>
        <n v="16.895301818847699"/>
        <n v="23.9730129241943"/>
        <n v="23.154211044311499"/>
        <n v="23.894802093505898"/>
        <n v="24.763236999511701"/>
        <n v="21.3817443847656"/>
        <n v="27.184129714965799"/>
        <n v="19.7428493499756"/>
        <n v="26.827110290527301"/>
        <n v="35.570850372314503"/>
        <n v="28.609050750732401"/>
        <n v="28.669387817382798"/>
        <n v="22.600685119628899"/>
        <n v="25.626436233520501"/>
        <n v="41.228794097900398"/>
        <n v="32.244438171386697"/>
        <n v="26.648069381713899"/>
        <n v="31.805568695068398"/>
        <n v="26.6521110534668"/>
        <n v="29.788825988769499"/>
        <n v="32.224700927734403"/>
        <n v="13.4713745117188"/>
        <n v="23.736993789672901"/>
        <n v="27.744600296020501"/>
        <n v="41.466541290283203"/>
        <n v="39.346408843994098"/>
        <n v="31.847242355346701"/>
        <n v="23.018617630004901"/>
        <n v="50.368980407714801"/>
        <n v="9.2213592529296893"/>
        <n v="33.553295135497997"/>
        <n v="26.989263534545898"/>
        <n v="26.335044860839801"/>
        <n v="21.723207473754901"/>
        <n v="17.630144119262699"/>
        <n v="49.534278869628899"/>
        <n v="30.896980285644499"/>
        <n v="15.965756416320801"/>
        <n v="37.021007537841797"/>
        <n v="31.1033420562744"/>
        <n v="30.808029174804702"/>
        <n v="16.154474258422901"/>
        <n v="32.031276702880902"/>
        <n v="19.109943389892599"/>
        <n v="33.624340057372997"/>
        <n v="8.1567754745483398"/>
        <n v="31.825996398925799"/>
        <n v="10.2173404693604"/>
        <n v="36.635066986083999"/>
        <n v="19.46409034729"/>
        <n v="23.650142669677699"/>
        <n v="30.6097316741943"/>
        <n v="32.328849792480497"/>
        <n v="14.083858489990201"/>
        <n v="7.2891330718994096"/>
        <n v="26.221809387206999"/>
        <n v="30.064764022827099"/>
        <n v="18.878465652465799"/>
        <n v="12.515079498291"/>
        <n v="15.252799987793001"/>
        <n v="10.880973815918001"/>
        <n v="15.129183769226101"/>
        <n v="22.757850646972699"/>
        <n v="6.5766763687133798"/>
        <n v="10.289563179016101"/>
        <n v="17.093015670776399"/>
        <n v="31.797594070434599"/>
        <n v="13.791807174682599"/>
        <n v="21.899896621704102"/>
        <n v="20.0853385925293"/>
        <n v="38.506633758544901"/>
        <n v="28.3735675811768"/>
        <n v="13.7101955413818"/>
        <n v="21.219511032104499"/>
        <n v="41.714439392089801"/>
        <n v="15.068057060241699"/>
        <n v="39.766521453857401"/>
        <n v="14.164863586425801"/>
        <n v="19.067945480346701"/>
        <n v="5.2156023979187003"/>
        <n v="25.618627548217798"/>
        <n v="13.481519699096699"/>
        <n v="27.560791015625"/>
        <n v="22.5758152008057"/>
        <n v="36.798854827880902"/>
        <n v="30.984535217285199"/>
        <n v="17.6993217468262"/>
        <n v="10.598126411438001"/>
        <n v="48.166172027587898"/>
        <n v="40.185298919677699"/>
        <n v="27.252904891967798"/>
        <n v="56.0235786437988"/>
        <n v="34.004917144775398"/>
        <n v="14.997830390930201"/>
        <n v="39.097194671630902"/>
        <n v="30.7373867034912"/>
        <n v="30.883293151855501"/>
        <n v="32.901828765869098"/>
        <n v="27.3073635101318"/>
        <n v="22.9360027313232"/>
        <n v="20.351221084594702"/>
        <n v="38.3713989257813"/>
        <n v="26.344556808471701"/>
        <n v="24.764369964599599"/>
        <n v="13.262773513793899"/>
        <n v="28.424860000610401"/>
        <n v="23.4272766113281"/>
        <n v="18.3448886871338"/>
        <n v="40.840183258056598"/>
        <n v="22.913902282714801"/>
        <n v="11.5148601531982"/>
        <n v="24.453916549682599"/>
        <n v="30.181272506713899"/>
        <n v="18.3867588043213"/>
        <n v="16.413595199585"/>
        <n v="10.113523483276399"/>
        <n v="24.037401199340799"/>
        <n v="23.353691101074201"/>
        <n v="26.614871978759801"/>
        <n v="16.6254997253418"/>
        <n v="21.9802570343018"/>
        <n v="29.0327548980713"/>
        <n v="43.196929931640597"/>
        <n v="22.034437179565401"/>
        <n v="16.664352416992202"/>
        <n v="25.516874313354499"/>
        <n v="23.9888820648193"/>
        <n v="28.457136154174801"/>
        <n v="37.4176216125488"/>
        <n v="22.250820159912099"/>
        <n v="27.342575073242202"/>
        <n v="19.152870178222699"/>
        <n v="40.9741020202637"/>
        <n v="24.746189117431602"/>
        <n v="20.239507675170898"/>
        <n v="29.102729797363299"/>
        <n v="16.877626419067401"/>
        <n v="41.660171508789098"/>
        <n v="19.487207412719702"/>
        <n v="25.523279190063501"/>
        <n v="22.103040695190401"/>
        <n v="11.9214134216309"/>
        <n v="40.429054260253899"/>
        <n v="19.815027236938501"/>
        <n v="22.499610900878899"/>
        <n v="25.3000583648682"/>
        <n v="31.609546661376999"/>
        <n v="31.637363433837901"/>
        <n v="21.197921752929702"/>
        <n v="4.6558351516723597"/>
        <n v="32.003353118896499"/>
        <n v="13.835480690002401"/>
        <n v="37.2892875671387"/>
        <n v="21.643346786498999"/>
        <n v="34.233116149902301"/>
        <n v="21.980251312255898"/>
        <n v="28.842454910278299"/>
        <n v="28.629814147949201"/>
        <n v="36.920696258544901"/>
        <n v="29.484685897827099"/>
        <n v="23.3004970550537"/>
        <n v="25.314123153686499"/>
        <n v="18.3444004058838"/>
        <n v="30.209062576293899"/>
        <n v="12.0544986724854"/>
        <n v="12.708031654357899"/>
        <n v="21.514812469482401"/>
        <n v="13.3793592453003"/>
        <n v="12.2653360366821"/>
        <n v="19.846830368041999"/>
        <n v="24.707654953002901"/>
        <n v="28.827640533447301"/>
        <n v="33.067375183105497"/>
        <n v="33.636405944824197"/>
        <n v="27.7293300628662"/>
        <n v="19.512496948242202"/>
        <n v="28.4463005065918"/>
        <n v="24.589923858642599"/>
        <n v="29.048276901245099"/>
        <n v="19.3491916656494"/>
        <n v="17.781530380248999"/>
        <n v="27.347335815429702"/>
        <n v="16.904048919677699"/>
        <n v="28.189796447753899"/>
        <n v="23.3459873199463"/>
        <n v="22.9457111358643"/>
        <n v="41.866649627685497"/>
        <n v="31.160320281982401"/>
        <n v="20.6601867675781"/>
        <n v="33.147220611572301"/>
        <n v="29.7842121124268"/>
        <n v="18.127311706543001"/>
        <n v="26.866685867309599"/>
        <n v="29.6409397125244"/>
        <n v="30.434022903442401"/>
        <n v="18.764804840087901"/>
        <n v="9.6688680648803693"/>
        <n v="30.591724395751999"/>
        <n v="15.513048171997101"/>
        <n v="28.879014968872099"/>
        <n v="8.9290342330932599"/>
        <n v="32.180492401122997"/>
        <n v="16.033739089965799"/>
        <n v="14.2955541610718"/>
        <n v="20.0040187835693"/>
        <n v="30.155244827270501"/>
        <n v="23.194545745849599"/>
        <n v="26.425733566284201"/>
        <n v="21.142818450927699"/>
        <n v="26.870223999023398"/>
        <n v="28.048433303833001"/>
        <n v="14.1218481063843"/>
        <n v="70.405258178710895"/>
        <n v="10.761833190918001"/>
        <n v="30.416481018066399"/>
        <n v="15.1243438720703"/>
        <n v="33.866401672363303"/>
        <n v="35.906169891357401"/>
        <n v="40.589683532714801"/>
        <n v="20.578819274902301"/>
        <n v="17.6980991363525"/>
        <n v="6.9534797668456996"/>
        <n v="34.787044525146499"/>
        <n v="20.1336555480957"/>
        <n v="21.232835769653299"/>
        <n v="40.979202270507798"/>
        <n v="28.410078048706101"/>
        <n v="6.7155170440673801"/>
        <n v="24.134199142456101"/>
        <n v="24.880863189697301"/>
        <n v="5.33612060546875"/>
        <n v="26.495735168456999"/>
        <n v="20.959560394287099"/>
        <n v="22.0900268554688"/>
        <n v="30.486200332641602"/>
        <n v="29.852483749389599"/>
        <n v="26.904912948608398"/>
        <n v="22.960527420043899"/>
        <n v="21.040565490722699"/>
        <n v="25.908796310424801"/>
        <n v="26.133008956909201"/>
        <n v="40.620765686035199"/>
        <n v="15.9791307449341"/>
        <n v="28.117967605590799"/>
        <n v="25.252946853637699"/>
        <n v="23.355985641479499"/>
        <n v="23.933740615844702"/>
        <n v="15.9919338226318"/>
        <n v="22.259962081909201"/>
        <n v="13.7132053375244"/>
        <n v="26.9582424163818"/>
        <n v="23.697797775268601"/>
        <n v="20.0781555175781"/>
        <n v="20.527503967285199"/>
        <n v="21.4995517730713"/>
        <n v="14.290192604064901"/>
        <n v="10.884737968444799"/>
        <n v="48.173637390136697"/>
        <n v="48.877574920654297"/>
        <n v="34.157470703125"/>
        <n v="25.711210250854499"/>
        <n v="21.5713081359863"/>
        <n v="20.573320388793899"/>
        <n v="38.256496429443402"/>
        <n v="33.5627250671387"/>
        <n v="23.801652908325199"/>
        <n v="37.7499809265137"/>
        <n v="22.439136505126999"/>
        <n v="26.3851528167725"/>
        <n v="40.584548950195298"/>
        <n v="23.330690383911101"/>
        <n v="17.056037902831999"/>
        <n v="19.89404296875"/>
        <n v="32.307022094726598"/>
        <n v="24.931808471679702"/>
        <n v="40.896690368652301"/>
        <n v="20.283657073974599"/>
        <n v="29.6189861297607"/>
        <n v="18.392093658447301"/>
        <n v="22.160423278808601"/>
        <n v="24.3914794921875"/>
        <n v="20.2005729675293"/>
        <n v="32.371326446533203"/>
        <n v="22.921937942504901"/>
        <n v="26.3562202453613"/>
        <n v="19.355005264282202"/>
        <n v="9.8238391876220703"/>
        <n v="10.988446235656699"/>
        <n v="9.5805212855339106E-2"/>
        <n v="27.383338928222699"/>
        <n v="42.171230316162102"/>
        <n v="11.1766805648804"/>
        <n v="17.6877136230469"/>
        <n v="27.438556671142599"/>
        <n v="27.099563598632798"/>
        <n v="31.16162109375"/>
        <n v="44.085628509521499"/>
        <n v="11.402116775512701"/>
        <n v="14.631745338439901"/>
        <n v="36.030349731445298"/>
        <n v="13.5146780014038"/>
        <n v="14.5260229110718"/>
        <n v="30.9803066253662"/>
        <n v="25.115047454833999"/>
        <n v="35.998008728027301"/>
        <n v="21.6548252105713"/>
        <n v="19.2182006835938"/>
        <n v="27.1597499847412"/>
        <n v="60.201950073242202"/>
        <n v="12.8947763442993"/>
        <n v="36.310417175292997"/>
        <n v="16.416486740112301"/>
        <n v="26.191453933715799"/>
        <n v="33.722991943359403"/>
        <n v="34.552516937255902"/>
        <n v="35.399627685546903"/>
        <n v="41.021087646484403"/>
        <n v="35.6805610656738"/>
        <n v="19.443784713745099"/>
        <n v="21.8241291046143"/>
        <n v="13.5047206878662"/>
        <n v="24.887111663818398"/>
        <n v="83.747886657714801"/>
        <n v="20.9159545898438"/>
        <n v="43.429592132568402"/>
        <n v="13.6005706787109"/>
        <n v="15.440333366394"/>
        <n v="18.1881008148193"/>
        <n v="12.140056610107401"/>
        <n v="37.495147705078097"/>
        <n v="22.182695388793899"/>
        <n v="19.3268947601318"/>
        <n v="41.689579010009801"/>
        <n v="23.498828887939499"/>
        <n v="17.1157531738281"/>
        <n v="20.704267501831101"/>
        <n v="21.193780899047901"/>
        <n v="29.1579475402832"/>
        <n v="27.707546234130898"/>
        <n v="15.755687713623001"/>
        <n v="23.109672546386701"/>
        <n v="15.5351266860962"/>
        <n v="21.951358795166001"/>
        <n v="24.6465950012207"/>
        <n v="29.7427883148193"/>
        <n v="24.069175720214801"/>
        <n v="28.237205505371101"/>
        <n v="29.940526962280298"/>
        <n v="24.997127532958999"/>
        <n v="45.777309417724602"/>
        <n v="14.696501731872599"/>
        <n v="25.883028030395501"/>
        <n v="32.912460327148402"/>
        <n v="10.6220512390137"/>
        <n v="35.238162994384801"/>
        <n v="32.146881103515597"/>
        <n v="18.3737392425537"/>
        <n v="20.6224174499512"/>
        <n v="41.5477104187012"/>
        <n v="23.494796752929702"/>
        <n v="20.519203186035199"/>
        <n v="64.825431823730497"/>
        <n v="26.259708404541001"/>
        <n v="23.167072296142599"/>
        <n v="24.985469818115199"/>
        <n v="56.872673034667997"/>
        <n v="10.650855064392101"/>
        <n v="25.8480434417725"/>
        <n v="25.5522651672363"/>
        <n v="47.197956085205099"/>
        <n v="12.9755144119263"/>
        <n v="36.850234985351598"/>
        <n v="19.4823818206787"/>
        <n v="32.594711303710902"/>
        <n v="31.2661247253418"/>
        <n v="35.774326324462898"/>
        <n v="32.292163848877003"/>
        <n v="16.509815216064499"/>
        <n v="13.972131729126"/>
        <n v="23.280971527099599"/>
        <n v="14.9849309921265"/>
        <n v="47.4952392578125"/>
        <n v="44.5435981750488"/>
        <n v="28.375116348266602"/>
        <n v="35.010379791259801"/>
        <n v="18.128210067748999"/>
        <n v="15.693819046020501"/>
        <n v="38.170845031738303"/>
        <n v="29.254522323608398"/>
        <n v="7.1995058059692401"/>
        <n v="42.3778686523438"/>
        <n v="15.3222255706787"/>
        <n v="28.050571441650401"/>
        <n v="15.257958412170399"/>
        <n v="16.391527175903299"/>
        <n v="35.824844360351598"/>
        <n v="19.651611328125"/>
        <n v="37.550247192382798"/>
        <n v="34.426090240478501"/>
        <n v="18.415594100952099"/>
        <n v="37.840904235839801"/>
        <n v="30.101058959960898"/>
        <n v="24.035083770751999"/>
        <n v="44.865077972412102"/>
        <n v="23.967666625976602"/>
        <n v="14.996184349060099"/>
        <n v="42.283023834228501"/>
        <n v="28.721530914306602"/>
        <n v="41.639030456542997"/>
        <n v="35.8388862609863"/>
        <n v="23.9895324707031"/>
        <n v="12.996122360229499"/>
        <n v="45.930488586425803"/>
        <n v="23.3138122558594"/>
        <n v="24.724006652831999"/>
        <n v="35.039863586425803"/>
        <n v="7.4587221145629901"/>
        <n v="36.778881072997997"/>
        <n v="20.518390655517599"/>
        <n v="25.578453063964801"/>
        <n v="38.5542602539063"/>
        <n v="35.229598999023402"/>
        <n v="25.379247665405298"/>
        <n v="22.573776245117202"/>
        <n v="27.5078735351563"/>
        <n v="20.9360446929932"/>
        <n v="18.9222011566162"/>
        <n v="31.002231597900401"/>
        <n v="30.1067924499512"/>
        <n v="44.928215026855497"/>
        <n v="23.345945358276399"/>
        <n v="30.363542556762699"/>
        <n v="21.341001510620099"/>
        <n v="23.590604782104499"/>
        <n v="25.241256713867202"/>
        <n v="25.6441860198975"/>
        <n v="19.925186157226602"/>
        <n v="33.270973205566399"/>
        <n v="31.4242057800293"/>
        <n v="8.53491306304932"/>
        <n v="14.025016784668001"/>
        <n v="38.297863006591797"/>
        <n v="24.682300567626999"/>
        <n v="35.298637390136697"/>
        <n v="17.045490264892599"/>
        <n v="23.6316108703613"/>
        <n v="34.140525817871101"/>
        <n v="30.006715774536101"/>
        <n v="21.664222717285199"/>
        <n v="40.964111328125"/>
        <n v="26.770683288574201"/>
        <n v="52.303215026855497"/>
        <n v="11.365385055541999"/>
        <n v="44.270805358886697"/>
        <n v="25.234798431396499"/>
        <n v="54.880744934082003"/>
        <n v="29.004684448242202"/>
        <n v="18.6325378417969"/>
        <n v="18.755378723144499"/>
        <n v="19.046068191528299"/>
        <n v="10.2661685943604"/>
        <n v="10.3999376296997"/>
        <n v="19.511339187622099"/>
        <n v="21.921442031860401"/>
        <n v="32.397819519042997"/>
        <n v="18.809259414672901"/>
        <n v="20.213581085205099"/>
        <n v="30.313478469848601"/>
        <n v="28.665319442748999"/>
        <n v="36.641437530517599"/>
        <n v="31.987073898315401"/>
        <n v="22.1003093719482"/>
        <n v="38.300086975097699"/>
        <n v="20.922681808471701"/>
        <n v="19.211906433105501"/>
        <n v="28.271003723144499"/>
        <n v="39.959789276122997"/>
        <n v="15.582801818847701"/>
        <n v="32.576408386230497"/>
        <n v="14.4088907241821"/>
        <n v="27.293828964233398"/>
        <n v="31.094974517822301"/>
        <n v="27.650520324706999"/>
        <n v="25.1119709014893"/>
        <n v="23.478206634521499"/>
        <n v="17.3650016784668"/>
        <n v="30.414648056030298"/>
        <n v="18.013006210327099"/>
        <n v="21.110774993896499"/>
        <n v="29.71044921875"/>
        <n v="33.571830749511697"/>
        <n v="35.779605865478501"/>
        <n v="23.701622009277301"/>
        <n v="46.161483764648402"/>
        <n v="26.0082702636719"/>
        <n v="18.390804290771499"/>
        <n v="28.057573318481399"/>
        <n v="40.962047576904297"/>
        <n v="24.147144317626999"/>
        <n v="39.386337280273402"/>
        <n v="27.008750915527301"/>
        <n v="33.517749786377003"/>
        <n v="72.819778442382798"/>
        <n v="22.308721542358398"/>
        <n v="33.081111907958999"/>
        <n v="30.5260410308838"/>
        <n v="30.098415374755898"/>
        <n v="22.712175369262699"/>
        <n v="27.426507949829102"/>
        <n v="19.737834930419901"/>
        <n v="16.605495452880898"/>
        <n v="10.039836883544901"/>
        <n v="24.959384918212901"/>
        <n v="42.251873016357401"/>
        <n v="35.610431671142599"/>
        <n v="23.4933261871338"/>
        <n v="15.452222824096699"/>
        <n v="22.0668640136719"/>
        <n v="13.5850267410278"/>
        <n v="45.396049499511697"/>
        <n v="17.855049133300799"/>
        <n v="23.3948268890381"/>
        <n v="27.471515655517599"/>
        <n v="52.859703063964801"/>
        <n v="28.656208038330099"/>
        <n v="43.431564331054702"/>
        <n v="34.114181518554702"/>
        <n v="38.210708618164098"/>
        <n v="21.4448947906494"/>
        <n v="32.805912017822301"/>
        <n v="20.5703639984131"/>
        <n v="33.785388946533203"/>
        <n v="18.032382965087901"/>
        <n v="27.4069118499756"/>
        <n v="24.146244049072301"/>
        <n v="39.8324584960938"/>
        <n v="35.351696014404297"/>
        <n v="33.284091949462898"/>
        <n v="19.291934967041001"/>
        <n v="15.656102180481"/>
        <n v="24.19948387146"/>
        <n v="23.455686569213899"/>
        <n v="11.540550231933601"/>
        <n v="47.7134399414063"/>
        <n v="30.187782287597699"/>
        <n v="36.453239440917997"/>
        <n v="23.217222213745099"/>
        <n v="30.036689758300799"/>
        <n v="18.762880325317401"/>
        <n v="20.782587051391602"/>
        <n v="27.673170089721701"/>
        <n v="27.1334037780762"/>
        <n v="27.949811935424801"/>
        <n v="22.437187194824201"/>
        <n v="36.452926635742202"/>
        <n v="12.1475057601929"/>
        <n v="13.394594192504901"/>
        <n v="31.087978363037099"/>
        <n v="9.4925193786621094"/>
        <n v="18.112154006958001"/>
        <n v="15.0847063064575"/>
        <n v="20.808721542358398"/>
        <n v="16.017818450927699"/>
        <n v="29.7875881195068"/>
        <n v="27.279296875"/>
        <n v="19.8740940093994"/>
        <n v="22.887741088867202"/>
        <n v="22.161209106445298"/>
        <n v="28.1504516601563"/>
        <n v="26.323755264282202"/>
        <n v="21.028896331787099"/>
        <n v="26.595155715942401"/>
        <n v="37.113964080810497"/>
        <n v="15.7994480133057"/>
        <n v="16.428785324096701"/>
        <n v="12.8444719314575"/>
        <n v="7.3527669906616202"/>
        <n v="24.1739387512207"/>
        <n v="35.918643951416001"/>
        <n v="21.608232498168899"/>
        <n v="29.850917816162099"/>
        <n v="28.0539436340332"/>
        <n v="28.847101211547901"/>
        <n v="43.702873229980497"/>
        <n v="67.103210449218807"/>
        <n v="22.954027175903299"/>
        <n v="45.579986572265597"/>
        <n v="36.022727966308601"/>
        <n v="34.6273803710938"/>
        <n v="22.442914962768601"/>
        <n v="44.182315826416001"/>
        <n v="30.258201599121101"/>
        <n v="25.648460388183601"/>
        <n v="15.820451736450201"/>
        <n v="19.281023025512699"/>
        <n v="29.967729568481399"/>
        <n v="17.949619293212901"/>
        <n v="0.38643461465835599"/>
        <n v="26.569787979126001"/>
        <n v="18.076343536376999"/>
        <n v="17.371397018432599"/>
        <n v="24.076490402221701"/>
        <n v="7.64621829986572"/>
        <n v="12.8382911682129"/>
        <n v="19.718040466308601"/>
        <n v="25.097904205322301"/>
        <n v="28.747251510620099"/>
        <n v="20.125534057617202"/>
        <n v="32.715385437011697"/>
        <n v="7.4743723869323704"/>
        <n v="20.296384811401399"/>
        <n v="19.2363166809082"/>
        <n v="23.589706420898398"/>
        <n v="20.33909034729"/>
        <n v="18.225044250488299"/>
        <n v="18.840856552123999"/>
        <n v="11.0059661865234"/>
        <n v="47.837558746337898"/>
        <n v="26.7869968414307"/>
        <n v="22.152128219604499"/>
        <n v="38.455245971679702"/>
        <n v="32.765518188476598"/>
        <n v="20.5741062164307"/>
        <n v="23.848678588867202"/>
        <n v="44.079605102539098"/>
        <n v="42.241657257080099"/>
        <n v="19.4046020507813"/>
        <n v="10.6648874282837"/>
        <n v="31.102207183837901"/>
        <n v="33.308670043945298"/>
        <n v="38.485095977783203"/>
        <n v="10.4803218841553"/>
        <n v="12.008028030395501"/>
        <n v="38.214267730712898"/>
        <n v="42.016708374023402"/>
        <n v="25.160579681396499"/>
        <n v="15.4654388427734"/>
        <n v="17.476505279541001"/>
        <n v="14.300956726074199"/>
        <n v="21.0887050628662"/>
        <n v="36.892505645752003"/>
        <n v="12.470781326293899"/>
        <n v="25.5170783996582"/>
        <n v="13.2531623840332"/>
        <n v="24.993455886840799"/>
        <n v="34.0042533874512"/>
        <n v="30.1089172363281"/>
        <n v="41.852287292480497"/>
        <n v="41.821018218994098"/>
        <n v="27.916467666626001"/>
        <n v="35.406364440917997"/>
        <n v="40.517234802246101"/>
        <n v="13.2110195159912"/>
        <n v="29.411281585693398"/>
        <n v="28.4407653808594"/>
        <n v="32.656303405761697"/>
        <n v="44.914363861083999"/>
        <n v="24.396429061889599"/>
        <n v="20.99147605896"/>
        <n v="43.687606811523402"/>
        <n v="38.586685180664098"/>
        <n v="49.497695922851598"/>
        <n v="19.346368789672901"/>
        <n v="15.9772758483887"/>
        <n v="17.093303680419901"/>
        <n v="26.076818466186499"/>
        <n v="28.696632385253899"/>
        <n v="28.567094802856399"/>
        <n v="12.3744897842407"/>
        <n v="16.009506225585898"/>
        <n v="21.617357254028299"/>
        <n v="25.288639068603501"/>
        <n v="16.054357528686499"/>
        <n v="28.993513107299801"/>
        <n v="13.7031965255737"/>
        <n v="33.122447967529297"/>
        <n v="21.415529251098601"/>
        <n v="19.532056808471701"/>
        <n v="16.500251770019499"/>
        <n v="23.635389328002901"/>
        <n v="24.246974945068398"/>
        <n v="29.7371501922607"/>
        <n v="25.331142425537099"/>
        <n v="24.818651199340799"/>
        <n v="32.548992156982401"/>
        <n v="28.800411224365199"/>
        <n v="25.963645935058601"/>
        <n v="27.6481819152832"/>
        <n v="18.475746154785199"/>
        <n v="17.949909210205099"/>
        <n v="30.481809616088899"/>
        <n v="30.291698455810501"/>
        <n v="7.9426040649414098"/>
        <n v="23.188270568847699"/>
        <n v="43.310310363769503"/>
        <n v="8.29425144195557"/>
        <n v="25.942832946777301"/>
        <n v="23.400123596191399"/>
        <n v="14.408608436584499"/>
        <n v="19.428956985473601"/>
        <n v="21.0102214813232"/>
        <n v="30.713068008422901"/>
        <n v="25.017951965331999"/>
        <n v="15.520256996154799"/>
        <n v="7.0190258026123002"/>
        <n v="19.344182968139599"/>
        <n v="34.318103790283203"/>
        <n v="25.827306747436499"/>
        <n v="41.053028106689503"/>
        <n v="23.026531219482401"/>
        <n v="16.582414627075199"/>
        <n v="50.2332763671875"/>
        <n v="21.179998397827099"/>
        <n v="26.675676345825199"/>
        <n v="13.1787672042847"/>
        <n v="22.677597045898398"/>
        <n v="45.742759704589801"/>
        <n v="21.456232070922901"/>
        <n v="9.7521238327026403"/>
        <n v="16.054389953613299"/>
        <n v="19.4733371734619"/>
        <n v="20.802015304565401"/>
        <n v="24.726182937622099"/>
        <n v="2.6598711013793901"/>
        <n v="16.688661575317401"/>
        <n v="17.0163173675537"/>
        <n v="18.060817718505898"/>
        <n v="26.3588256835938"/>
        <n v="45.749240875244098"/>
        <n v="44.0759887695313"/>
        <n v="43.754043579101598"/>
        <n v="30.269456863403299"/>
        <n v="20.720678329467798"/>
        <n v="26.710069656372099"/>
        <n v="30.390304565429702"/>
        <n v="16.296138763427699"/>
        <n v="23.552415847778299"/>
        <n v="19.097690582275401"/>
        <n v="19.526411056518601"/>
        <n v="31.700843811035199"/>
        <n v="28.7909851074219"/>
        <n v="17.6144714355469"/>
        <n v="12.6398630142212"/>
        <n v="23.550296783447301"/>
        <n v="15.988715171814"/>
        <n v="9.9062280654907209"/>
        <n v="37.524162292480497"/>
        <n v="8.6580657958984393"/>
        <n v="24.288206100463899"/>
        <n v="23.264219284057599"/>
        <n v="26.177118301391602"/>
        <n v="15.083997726440399"/>
        <n v="30.805482864379901"/>
        <n v="20.824630737304702"/>
        <n v="39.0949897766113"/>
        <n v="32.890960693359403"/>
        <n v="23.628158569335898"/>
        <n v="18.694343566894499"/>
        <n v="29.4576416015625"/>
        <n v="27.509157180786101"/>
        <n v="49.299968719482401"/>
        <n v="28.3248081207275"/>
        <n v="25.390518188476602"/>
        <n v="27.871244430541999"/>
        <n v="18.884101867675799"/>
        <n v="38.451835632324197"/>
        <n v="29.9716281890869"/>
        <n v="11.389568328857401"/>
        <n v="33.197402954101598"/>
        <n v="20.765327453613299"/>
        <n v="26.135065078735401"/>
        <n v="22.0884189605713"/>
        <n v="18.1905212402344"/>
        <n v="20.330133438110401"/>
        <n v="34.825836181640597"/>
        <n v="38.681720733642599"/>
        <n v="39.913887023925803"/>
        <n v="38.985733032226598"/>
        <n v="24.264669418335"/>
        <n v="22.263975143432599"/>
        <n v="34.696224212646499"/>
        <n v="24.432929992675799"/>
        <n v="15.385778427124"/>
        <n v="36.728317260742202"/>
        <n v="33.2778930664063"/>
        <n v="28.2547798156738"/>
        <n v="35.155677795410199"/>
        <n v="10.8607444763184"/>
        <n v="17.0642795562744"/>
        <n v="35.431144714355497"/>
        <n v="29.519119262695298"/>
        <n v="32.191719055175803"/>
        <n v="25.2620544433594"/>
        <n v="36.663646697997997"/>
        <n v="39.763664245605497"/>
        <n v="24.1108512878418"/>
        <n v="19.239702224731399"/>
        <n v="29.242160797119102"/>
        <n v="19.0360507965088"/>
        <n v="18.435987472534201"/>
        <n v="18.231739044189499"/>
        <n v="33.416866302490199"/>
        <n v="28.68994140625"/>
        <n v="35.319660186767599"/>
        <n v="42.7590141296387"/>
        <n v="29.334926605224599"/>
        <n v="28.998949050903299"/>
        <n v="24.9886589050293"/>
        <n v="25.256420135498001"/>
        <n v="23.327470779418899"/>
        <n v="44.852561950683601"/>
        <n v="32.0328369140625"/>
        <n v="29.169479370117202"/>
        <n v="10.551344871521"/>
        <n v="49.035324096679702"/>
        <n v="31.2047729492188"/>
        <n v="19.449527740478501"/>
        <n v="16.3614196777344"/>
        <n v="5.8470473289489702"/>
        <n v="43.126911163330099"/>
        <n v="30.388675689697301"/>
        <n v="27.525697708129901"/>
        <n v="12.9385480880737"/>
        <n v="20.579147338867202"/>
        <n v="23.763271331787099"/>
        <n v="17.5669975280762"/>
        <n v="23.319076538085898"/>
        <n v="19.4351997375488"/>
        <n v="24.019855499267599"/>
        <n v="45.798252105712898"/>
        <n v="41.152210235595703"/>
        <n v="26.360904693603501"/>
        <n v="16.688156127929702"/>
        <n v="31.0669250488281"/>
        <n v="30.341587066650401"/>
        <n v="12.4030923843384"/>
        <n v="29.338874816894499"/>
        <n v="24.371603012085"/>
        <n v="21.053503036498999"/>
        <n v="15.188328742981"/>
        <n v="27.553422927856399"/>
        <n v="23.841865539550799"/>
        <n v="9.5926256179809606"/>
        <n v="18.289125442504901"/>
        <n v="29.3648872375488"/>
        <n v="26.0572319030762"/>
        <n v="22.04128074646"/>
        <n v="22.466508865356399"/>
        <n v="29.1875896453857"/>
        <n v="22.024803161621101"/>
        <n v="20.215223312377901"/>
        <n v="29.244583129882798"/>
        <n v="23.508064270019499"/>
        <n v="22.930055618286101"/>
        <n v="12.253538131713899"/>
        <n v="26.347906112670898"/>
        <n v="13.1190452575684"/>
        <n v="23.3784694671631"/>
        <n v="55.175411224365199"/>
        <n v="53.196136474609403"/>
        <n v="40.692298889160199"/>
        <n v="43.515209197997997"/>
        <n v="26.3202800750732"/>
        <n v="26.657789230346701"/>
        <n v="30.3886623382568"/>
        <n v="19.958662033081101"/>
        <n v="32.844192504882798"/>
        <n v="14.133425712585399"/>
        <n v="33.795955657958999"/>
        <n v="23.630744934081999"/>
        <n v="17.140119552612301"/>
        <n v="14.5379962921143"/>
        <n v="25.4488201141357"/>
        <n v="11.6940155029297"/>
        <n v="26.106201171875"/>
        <n v="28.393089294433601"/>
        <n v="23.917316436767599"/>
        <n v="17.073257446289102"/>
        <n v="13.603791236877401"/>
        <n v="16.617233276367202"/>
        <n v="22.055988311767599"/>
        <n v="27.892494201660199"/>
        <n v="51.1155395507813"/>
        <n v="20.763555526733398"/>
        <n v="36.309974670410199"/>
        <n v="21.4505100250244"/>
        <n v="40.328277587890597"/>
        <n v="11.5771131515503"/>
        <n v="13.023719787597701"/>
        <n v="14.9568433761597"/>
        <n v="23.931858062744102"/>
        <n v="14.222408294677701"/>
        <n v="20.6869411468506"/>
        <n v="24.206672668456999"/>
        <n v="48.892147064208999"/>
        <n v="24.1006259918213"/>
        <n v="20.487688064575199"/>
        <n v="21.663755416870099"/>
        <n v="49.665046691894503"/>
        <n v="23.5493869781494"/>
        <n v="-7.5666351318359402"/>
        <n v="10.863268852233899"/>
        <n v="19.632495880126999"/>
        <n v="43.343002319335902"/>
        <n v="22.528915405273398"/>
        <n v="17.716932296752901"/>
        <n v="31.412916183471701"/>
        <n v="37.461612701416001"/>
        <n v="30.416425704956101"/>
        <n v="29.688240051269499"/>
        <n v="18.905134201049801"/>
        <n v="21.759931564331101"/>
        <n v="20.721551895141602"/>
        <n v="35.436496734619098"/>
        <n v="17.7655925750732"/>
        <n v="24.241764068603501"/>
        <n v="26.463943481445298"/>
        <n v="13.3319902420044"/>
        <n v="19.955621719360401"/>
        <n v="31.044471740722699"/>
        <n v="27.475879669189499"/>
        <n v="28.303224563598601"/>
        <n v="11.772315025329601"/>
        <n v="18.489383697509801"/>
        <n v="16.3044242858887"/>
        <n v="19.6875400543213"/>
        <n v="19.075790405273398"/>
        <n v="2.2142868041992201"/>
        <n v="14.532478332519499"/>
        <n v="31.025833129882798"/>
        <n v="44.766750335693402"/>
        <n v="18.001634597778299"/>
        <n v="29.218193054199201"/>
        <n v="32.041496276855497"/>
        <n v="55.3363647460938"/>
        <n v="23.83473777771"/>
        <n v="23.111648559570298"/>
        <n v="17.7668781280518"/>
        <n v="46.860340118408203"/>
        <n v="43.072593688964801"/>
        <n v="32.508415222167997"/>
        <n v="21.561653137206999"/>
        <n v="22.059984207153299"/>
        <n v="42.090251922607401"/>
        <n v="22.993501663208001"/>
        <n v="26.3030605316162"/>
        <n v="17.1886882781982"/>
        <n v="20.6581707000732"/>
        <n v="33.633380889892599"/>
        <n v="50.4853706359863"/>
        <n v="36.543659210205099"/>
        <n v="34.753208160400398"/>
        <n v="14.2719640731812"/>
        <n v="10.394585609436"/>
        <n v="24.823747634887699"/>
        <n v="20.713624954223601"/>
        <n v="56.250839233398402"/>
        <n v="27.003412246704102"/>
        <n v="21.9286708831787"/>
        <n v="25.204196929931602"/>
        <n v="38.572750091552699"/>
        <n v="23.805566787719702"/>
        <n v="20.4954833984375"/>
        <n v="14.7127828598022"/>
        <n v="14.2275199890137"/>
        <n v="17.463748931884801"/>
        <n v="16.914363861083999"/>
        <n v="41.9005126953125"/>
        <n v="40.547836303710902"/>
        <n v="21.152410507202099"/>
        <n v="9.9962234497070295"/>
        <n v="38.118679046630902"/>
        <n v="26.760656356811499"/>
        <n v="20.868991851806602"/>
        <n v="21.313512802123999"/>
        <n v="41.281902313232401"/>
        <n v="26.429693222045898"/>
        <n v="11.059940338134799"/>
        <n v="22.4103679656982"/>
        <n v="23.1800212860107"/>
        <n v="27.824638366699201"/>
        <n v="16.496843338012699"/>
        <n v="27.214794158935501"/>
        <n v="42.686100006103501"/>
        <n v="24.5471496582031"/>
        <n v="27.312576293945298"/>
        <n v="23.222805023193398"/>
        <n v="45.851062774658203"/>
        <n v="17.7541599273682"/>
        <n v="32.964817047119098"/>
        <n v="12.8730516433716"/>
        <n v="32.928688049316399"/>
        <n v="35.6478462219238"/>
        <n v="39.695148468017599"/>
        <n v="41.2811279296875"/>
        <n v="11.902907371521"/>
        <n v="19.514358520507798"/>
        <n v="26.6511116027832"/>
        <n v="24.510646820068398"/>
        <n v="25.2103080749512"/>
        <n v="28.457870483398398"/>
        <n v="9.5493478775024396"/>
        <n v="19.413734436035199"/>
        <n v="16.316818237304702"/>
        <n v="18.924705505371101"/>
        <n v="16.711694717407202"/>
        <n v="37.875705718994098"/>
        <n v="25.629579544067401"/>
        <n v="41.1200561523438"/>
        <n v="23.9151611328125"/>
        <n v="21.0020236968994"/>
        <n v="18.5928745269775"/>
        <n v="32.468460083007798"/>
        <n v="19.478523254394499"/>
        <n v="16.955194473266602"/>
        <n v="28.170051574706999"/>
        <n v="28.708713531494102"/>
        <n v="17.031904220581101"/>
        <n v="8.9899492263793892"/>
        <n v="39.6149291992188"/>
        <n v="1.64519679546356"/>
        <n v="50.845085144042997"/>
        <n v="13.7469844818115"/>
        <n v="38.033843994140597"/>
        <n v="23.300701141357401"/>
        <n v="48.597835540771499"/>
        <n v="35.404579162597699"/>
        <n v="31.990911483764599"/>
        <n v="16.5451965332031"/>
        <n v="19.978551864623999"/>
        <n v="27.7858772277832"/>
        <n v="22.482568740844702"/>
        <n v="19.246585845947301"/>
        <n v="28.7942790985107"/>
        <n v="28.5468864440918"/>
        <n v="16.717515945434599"/>
        <n v="21.073921203613299"/>
        <n v="45.827255249023402"/>
        <n v="22.748245239257798"/>
        <n v="39.481937408447301"/>
        <n v="29.2000217437744"/>
        <n v="18.081315994262699"/>
        <n v="14.7160787582397"/>
        <n v="29.159814834594702"/>
        <n v="18.9798469543457"/>
        <n v="24.824609756469702"/>
        <n v="32.951042175292997"/>
        <n v="16.772037506103501"/>
        <n v="36.265689849853501"/>
        <n v="21.243545532226602"/>
        <n v="22.985502243041999"/>
        <n v="19.364953994751001"/>
        <n v="33.802776336669901"/>
        <n v="12.930739402771"/>
        <n v="20.189697265625"/>
        <n v="10.3578233718872"/>
        <n v="20.612174987793001"/>
        <n v="44.005264282226598"/>
        <n v="27.350166320800799"/>
        <n v="10.9990081787109"/>
        <n v="10.741370201110801"/>
        <n v="23.615261077880898"/>
        <n v="39.276569366455099"/>
        <n v="17.351238250732401"/>
        <n v="20.4863166809082"/>
        <n v="40.011226654052699"/>
        <n v="21.292020797729499"/>
        <n v="10.697960853576699"/>
        <n v="15.498669624328601"/>
        <n v="33.020858764648402"/>
        <n v="21.518064498901399"/>
        <n v="20.476926803588899"/>
        <n v="21.7883396148682"/>
        <n v="23.671003341674801"/>
        <n v="21.629278182983398"/>
        <n v="37.0617065429688"/>
        <n v="26.969507217407202"/>
        <n v="26.736961364746101"/>
        <n v="18.0836067199707"/>
        <n v="7.1320471763610804"/>
        <n v="17.519115447998001"/>
        <n v="19.102785110473601"/>
        <n v="28.7732334136963"/>
        <n v="13.7285423278809"/>
        <n v="13.403283119201699"/>
        <n v="29.2724094390869"/>
        <n v="21.508768081665"/>
        <n v="26.3607177734375"/>
        <n v="16.052436828613299"/>
        <n v="38.704257965087898"/>
        <n v="21.165880203247099"/>
        <n v="16.342893600463899"/>
        <n v="20.767780303955099"/>
        <n v="25.2613525390625"/>
        <n v="21.072795867919901"/>
        <n v="20.719820022583001"/>
        <n v="29.048393249511701"/>
        <n v="13.54430103302"/>
        <n v="28.8498020172119"/>
        <n v="42.258499145507798"/>
        <n v="26.1942348480225"/>
        <n v="37.563694000244098"/>
        <n v="24.015953063964801"/>
        <n v="22.0873413085938"/>
        <n v="28.7371501922607"/>
        <n v="19.509117126464801"/>
        <n v="6.0034813880920401"/>
        <n v="23.277685165405298"/>
        <n v="33.900344848632798"/>
        <n v="7.6012525558471697"/>
        <n v="23.163324356079102"/>
        <n v="36.504783630371101"/>
        <n v="4.4565267562866202"/>
        <n v="39.417442321777301"/>
        <n v="21.518669128418001"/>
        <n v="45.422161102294901"/>
        <n v="22.570167541503899"/>
        <n v="37.722179412841797"/>
        <n v="20.629150390625"/>
        <n v="28.384737014770501"/>
        <n v="29.4300727844238"/>
        <n v="28.911830902099599"/>
        <n v="23.3828220367432"/>
        <n v="49.269641876220703"/>
        <n v="17.204151153564499"/>
        <n v="34.797046661377003"/>
        <n v="11.521501541137701"/>
        <n v="33.8127250671387"/>
        <n v="19.098678588867202"/>
        <n v="38.393894195556598"/>
        <n v="21.766576766967798"/>
        <n v="25.285493850708001"/>
        <n v="21.004112243652301"/>
        <n v="22.975753784179702"/>
        <n v="34.307483673095703"/>
        <n v="18.406562805175799"/>
        <n v="27.649429321289102"/>
        <n v="28.323015213012699"/>
        <n v="15.304298400878899"/>
        <n v="8.5066175460815394"/>
        <n v="26.623899459838899"/>
        <n v="31.003353118896499"/>
        <n v="39.902938842773402"/>
        <n v="3.7733571529388401"/>
        <n v="16.273475646972699"/>
        <n v="23.302473068237301"/>
        <n v="12.0656118392944"/>
        <n v="30.279863357543899"/>
        <n v="22.156316757202099"/>
        <n v="16.439516067504901"/>
        <n v="14.2553300857544"/>
        <n v="26.0881023406982"/>
        <n v="10.5907735824585"/>
        <n v="24.059665679931602"/>
        <n v="20.155002593994102"/>
        <n v="7.6605377197265598"/>
        <n v="34.657260894775398"/>
        <n v="10.7348680496216"/>
        <n v="26.467689514160199"/>
        <n v="11.2288408279419"/>
        <n v="41.880630493164098"/>
        <n v="14.4712524414063"/>
        <n v="23.875272750854499"/>
        <n v="16.8359489440918"/>
        <n v="21.0979824066162"/>
        <n v="48.723220825195298"/>
        <n v="26.613838195800799"/>
        <n v="36.888217926025398"/>
        <n v="17.1276760101318"/>
        <n v="2.7095987796783398"/>
        <n v="37.8077201843262"/>
        <n v="24.818544387817401"/>
        <n v="36.222854614257798"/>
        <n v="15.535036087036101"/>
        <n v="29.58349609375"/>
        <n v="22.095108032226602"/>
        <n v="22.891016006469702"/>
        <n v="16.200494766235401"/>
        <n v="14.5344285964966"/>
        <n v="31.581127166748001"/>
        <n v="25.4866237640381"/>
        <n v="26.064855575561499"/>
        <n v="24.4376544952393"/>
        <n v="36.184406280517599"/>
        <n v="17.4736633300781"/>
        <n v="21.3670768737793"/>
        <n v="30.509557723998999"/>
        <n v="39.934295654296903"/>
        <n v="26.942255020141602"/>
        <n v="47.8654174804688"/>
        <n v="41.206504821777301"/>
        <n v="39.722011566162102"/>
        <n v="28.9933986663818"/>
        <n v="25.015338897705099"/>
        <n v="24.813928604126001"/>
        <n v="34.2046508789063"/>
        <n v="19.309719085693398"/>
        <n v="25.160594940185501"/>
        <n v="26.866874694824201"/>
        <n v="58.5570678710938"/>
        <n v="25.8773803710938"/>
        <n v="28.250581741333001"/>
        <n v="28.1683464050293"/>
        <n v="12.1687231063843"/>
        <n v="12.577354431152299"/>
        <n v="10.9966173171997"/>
        <n v="9.9276323318481392"/>
        <n v="15.0784969329834"/>
        <n v="16.3586330413818"/>
        <n v="39.140754699707003"/>
        <n v="18.810503005981399"/>
        <n v="37.506599426269503"/>
        <n v="23.604160308837901"/>
        <n v="32.946067810058601"/>
        <n v="34.3817329406738"/>
        <n v="32.047233581542997"/>
        <n v="12.8031005859375"/>
        <n v="26.300840377807599"/>
        <n v="22.416784286498999"/>
        <n v="20.1454467773438"/>
        <n v="9.27874851226807"/>
        <n v="24.218420028686499"/>
        <n v="11.1059226989746"/>
        <n v="7.1499605178832999"/>
        <n v="23.713680267333999"/>
        <n v="28.411352157592798"/>
        <n v="14.604149818420399"/>
        <n v="34.286613464355497"/>
        <n v="24.670089721679702"/>
        <n v="27.379114151001001"/>
        <n v="50.640880584716797"/>
        <n v="28.191898345947301"/>
        <n v="13.1638288497925"/>
        <n v="11.3914575576782"/>
        <n v="15.0757789611816"/>
        <n v="11.2692918777466"/>
        <n v="34.777004241943402"/>
        <n v="15.1280298233032"/>
        <n v="36.058643341064503"/>
        <n v="47.6724662780762"/>
        <n v="14.204130172729499"/>
        <n v="23.3094387054443"/>
        <n v="14.3572235107422"/>
        <n v="18.246965408325199"/>
        <n v="28.3943901062012"/>
        <n v="25.652765274047901"/>
        <n v="26.586664199829102"/>
        <n v="23.7579441070557"/>
        <n v="18.441249847412099"/>
        <n v="36.9714546203613"/>
        <n v="17.676906585693398"/>
        <n v="12.9998722076416"/>
        <n v="14.8525190353394"/>
        <n v="16.5730171203613"/>
        <n v="15.7813720703125"/>
        <n v="21.106193542480501"/>
        <n v="17.798334121704102"/>
        <n v="42.1153373718262"/>
        <n v="34.003791809082003"/>
        <n v="14.320925712585399"/>
        <n v="23.243953704833999"/>
        <n v="19.984254837036101"/>
        <n v="30.872564315795898"/>
        <n v="7.1799397468566903"/>
        <n v="28.907951354980501"/>
        <n v="18.660760879516602"/>
        <n v="43.702949523925803"/>
        <n v="21.468946456909201"/>
        <n v="15.0742635726929"/>
        <n v="54.052497863769503"/>
        <n v="11.839679718017599"/>
        <n v="35.7992973327637"/>
        <n v="16.6328010559082"/>
        <n v="24.7194633483887"/>
        <n v="30.5135173797607"/>
        <n v="30.976081848144499"/>
        <n v="25.953750610351602"/>
        <n v="18.312816619873001"/>
        <n v="26.763006210327099"/>
        <n v="34.679187774658203"/>
        <n v="17.573724746704102"/>
        <n v="31.2713928222656"/>
        <n v="14.1636142730713"/>
        <n v="13.8531656265259"/>
        <n v="24.048061370849599"/>
        <n v="27.774375915527301"/>
        <n v="27.1099967956543"/>
        <n v="32.656063079833999"/>
        <n v="50.219459533691399"/>
        <n v="21.625282287597699"/>
        <n v="46.668365478515597"/>
        <n v="21.1477451324463"/>
        <n v="20.1701965332031"/>
        <n v="25.361085891723601"/>
        <n v="27.258010864257798"/>
        <n v="24.678398132324201"/>
        <n v="21.098611831665"/>
        <n v="34.568798065185497"/>
        <n v="17.8302917480469"/>
        <n v="15.4030160903931"/>
        <n v="35.957084655761697"/>
        <n v="25.430238723754901"/>
        <n v="41.822135925292997"/>
        <n v="17.629467010498001"/>
        <n v="30.854536056518601"/>
        <n v="44.592933654785199"/>
        <n v="21.3592414855957"/>
        <n v="23.176332473754901"/>
        <n v="24.139671325683601"/>
        <n v="12.0187664031982"/>
        <n v="40.908229827880902"/>
        <n v="45.612964630127003"/>
        <n v="12.0411539077759"/>
        <n v="26.0068550109863"/>
        <n v="40.296726226806598"/>
        <n v="46.082870483398402"/>
        <n v="35.319446563720703"/>
        <n v="14.8602237701416"/>
        <n v="13.0623559951782"/>
        <n v="16.210212707519499"/>
        <n v="31.8209037780762"/>
        <n v="9.4041843414306605"/>
        <n v="22.497114181518601"/>
        <n v="34.603801727294901"/>
        <n v="12.214353561401399"/>
        <n v="21.272254943847699"/>
        <n v="10.4406137466431"/>
        <n v="22.648027420043899"/>
        <n v="16.9660034179688"/>
        <n v="24.116825103759801"/>
        <n v="22.004196166992202"/>
        <n v="14.131739616394"/>
        <n v="22.648471832275401"/>
        <n v="34.615505218505902"/>
        <n v="22.204910278320298"/>
        <n v="45.504955291747997"/>
        <n v="19.056425094604499"/>
        <n v="31.3020324707031"/>
        <n v="13.902625083923301"/>
        <n v="28.925682067871101"/>
        <n v="22.576877593994102"/>
        <n v="9.1500473022460902"/>
        <n v="20.095891952514599"/>
        <n v="4.9097189903259304"/>
        <n v="26.5611476898193"/>
        <n v="14.604122161865201"/>
        <n v="29.104179382324201"/>
        <n v="29.40061378479"/>
        <n v="25.743904113769499"/>
        <n v="30.216896057128899"/>
        <n v="33.968540191650398"/>
        <n v="29.5982780456543"/>
        <n v="28.913284301757798"/>
        <n v="24.2442302703857"/>
        <n v="29.868934631347699"/>
        <n v="28.882585525512699"/>
        <n v="25.511919021606399"/>
        <n v="15.1325082778931"/>
        <n v="15.0088558197021"/>
        <n v="10.844750404357899"/>
        <n v="20.854555130004901"/>
        <n v="20.4432888031006"/>
        <n v="9.1841926574706996"/>
        <n v="18.3194389343262"/>
        <n v="24.809452056884801"/>
        <n v="15.9117183685303"/>
        <n v="30.71950340271"/>
        <n v="50.042034149169901"/>
        <n v="38.195621490478501"/>
        <n v="29.798059463501001"/>
        <n v="15.961915969848601"/>
        <n v="27.024406433105501"/>
        <n v="26.4726657867432"/>
        <n v="20.20458984375"/>
        <n v="18.2254962921143"/>
        <n v="28.559564590454102"/>
        <n v="28.576339721679702"/>
        <n v="23.596616744995099"/>
        <n v="33.736953735351598"/>
        <n v="30.580076217651399"/>
        <n v="35.639251708984403"/>
        <n v="45.107379913330099"/>
        <n v="32.163375854492202"/>
        <n v="22.148302078247099"/>
        <n v="19.424627304077099"/>
        <n v="35.906105041503899"/>
        <n v="60.446735382080099"/>
        <n v="13.525673866271999"/>
        <n v="23.545019149780298"/>
        <n v="28.836698532104499"/>
        <n v="37.572776794433601"/>
        <n v="50.727897644042997"/>
        <n v="21.661857604980501"/>
        <n v="41.198333740234403"/>
        <n v="18.805273056030298"/>
        <n v="26.970293045043899"/>
        <n v="17.980073928833001"/>
        <n v="12.6273307800293"/>
        <n v="18.602760314941399"/>
        <n v="27.041185379028299"/>
        <n v="18.374462127685501"/>
        <n v="11.8357858657837"/>
        <n v="33.079818725585902"/>
        <n v="9.7667026519775408"/>
        <n v="33.068824768066399"/>
        <n v="25.030065536498999"/>
        <n v="15.5108289718628"/>
        <n v="32.6280708312988"/>
        <n v="16.050163269043001"/>
        <n v="13.2599992752075"/>
        <n v="27.525184631347699"/>
        <n v="-2.0417604446411102"/>
        <n v="32.412605285644503"/>
        <n v="48.618358612060497"/>
        <n v="28.9029655456543"/>
        <n v="16.954584121704102"/>
        <n v="17.377180099487301"/>
        <n v="32.2892875671387"/>
        <n v="9.0149221420288104"/>
        <n v="19.412010192871101"/>
        <n v="24.469631195068398"/>
        <n v="12.303082466125501"/>
        <n v="32.63232421875"/>
        <n v="13.606051445007299"/>
        <n v="23.780055999755898"/>
        <n v="27.687297821044901"/>
        <n v="14.5640258789063"/>
        <n v="27.282861709594702"/>
        <n v="28.131036758422901"/>
        <n v="16.12575340271"/>
        <n v="15.9658975601196"/>
        <n v="26.6677055358887"/>
        <n v="21.438695907592798"/>
        <n v="37.126209259033203"/>
        <n v="51.479537963867202"/>
        <n v="22.854078292846701"/>
        <n v="17.4342250823975"/>
        <n v="28.031032562255898"/>
        <n v="18.252214431762699"/>
        <n v="11.497739791870099"/>
        <n v="39.560012817382798"/>
        <n v="16.4966144561768"/>
        <n v="11.814007759094199"/>
        <n v="35.365394592285199"/>
        <n v="36.426162719726598"/>
        <n v="8.2488307952880895"/>
        <n v="36.889324188232401"/>
        <n v="27.225620269775401"/>
        <n v="15.5038108825684"/>
        <n v="27.5178527832031"/>
        <n v="19.209306716918899"/>
        <n v="18.843183517456101"/>
        <n v="20.761869430541999"/>
        <n v="27.6225395202637"/>
        <n v="18.574865341186499"/>
        <n v="27.973007202148398"/>
        <n v="21.352188110351602"/>
        <n v="31.670890808105501"/>
        <n v="25.302734375"/>
        <n v="15.2361297607422"/>
        <n v="40.964179992675803"/>
        <n v="27.050479888916001"/>
        <n v="22.790605545043899"/>
        <n v="15.448987960815399"/>
        <n v="28.226045608520501"/>
        <n v="16.9476928710938"/>
        <n v="23.851245880126999"/>
        <n v="30.651311874389599"/>
        <n v="7.4522762298584002"/>
        <n v="29.812177658081101"/>
        <n v="15.426053047180201"/>
        <n v="15.3572750091553"/>
        <n v="24.477605819702099"/>
        <n v="41.806083679199197"/>
        <n v="15.879666328430201"/>
        <n v="13.6616315841675"/>
        <n v="13.289507865905801"/>
        <n v="29.320661544799801"/>
        <n v="25.6075344085693"/>
        <n v="17.4209499359131"/>
        <n v="17.947731018066399"/>
        <n v="26.3815002441406"/>
        <n v="19.785072326660199"/>
        <n v="20.3291110992432"/>
        <n v="49.250202178955099"/>
        <n v="12.0267877578735"/>
        <n v="13.5928297042847"/>
        <n v="24.822505950927699"/>
        <n v="18.341508865356399"/>
        <n v="19.51051902771"/>
        <n v="37.009006500244098"/>
        <n v="16.233900070190401"/>
        <n v="12.726377487182599"/>
        <n v="17.485303878784201"/>
        <n v="14.8892974853516"/>
        <n v="17.398853302001999"/>
        <n v="12.9034633636475"/>
        <n v="34.686332702636697"/>
        <n v="18.9180908203125"/>
        <n v="41.0048217773438"/>
        <n v="26.805952072143601"/>
        <n v="10.8970785140991"/>
        <n v="22.974451065063501"/>
        <n v="31.5039882659912"/>
        <n v="18.611066818237301"/>
        <n v="17.686876296997099"/>
        <n v="15.401171684265099"/>
        <n v="34.0178833007813"/>
        <n v="24.346881866455099"/>
        <n v="29.875226974487301"/>
        <n v="19.4652004241943"/>
        <n v="33.266345977783203"/>
        <n v="27.0148735046387"/>
        <n v="37.248783111572301"/>
        <n v="30.1859836578369"/>
        <n v="19.923276901245099"/>
        <n v="28.335435867309599"/>
        <n v="19.338994979858398"/>
        <n v="31.329685211181602"/>
        <n v="15.6466836929321"/>
        <n v="24.355663299560501"/>
        <n v="23.323194503784201"/>
        <n v="32.884918212890597"/>
        <n v="7.2739553451538104"/>
        <n v="16.8359565734863"/>
        <n v="10.729576110839799"/>
        <n v="39.6336059570313"/>
        <n v="32.230457305908203"/>
        <n v="21.397851943969702"/>
        <n v="23.090238571166999"/>
        <n v="32.767780303955099"/>
        <n v="24.867115020751999"/>
        <n v="25.212612152099599"/>
        <n v="22.2591552734375"/>
        <n v="18.0346355438232"/>
        <n v="21.527187347412099"/>
        <n v="15.133608818054199"/>
        <n v="22.901281356811499"/>
        <n v="48.483604431152301"/>
        <n v="5.5083189010620099"/>
        <n v="20.341602325439499"/>
        <n v="35.421646118164098"/>
        <n v="31.4143772125244"/>
        <n v="15.967845916748001"/>
        <n v="17.8316745758057"/>
        <n v="19.326532363891602"/>
        <n v="20.870283126831101"/>
        <n v="17.614435195922901"/>
        <n v="16.835954666137699"/>
        <n v="41.357322692871101"/>
        <n v="28.685096740722699"/>
        <n v="6.7112236022949201"/>
        <n v="14.623162269592299"/>
        <n v="30.2278156280518"/>
        <n v="18.6786994934082"/>
        <n v="21.9734783172607"/>
        <n v="11.5042819976807"/>
        <n v="11.2630729675293"/>
        <n v="33.314384460449197"/>
        <n v="1.9518473148345901"/>
        <n v="0.74448662996292103"/>
        <n v="35.844627380371101"/>
        <n v="49.315681457519503"/>
        <n v="31.0463352203369"/>
        <n v="27.8539524078369"/>
        <n v="21.247364044189499"/>
        <n v="7.1211709976196298"/>
        <n v="32.230857849121101"/>
        <n v="24.6231174468994"/>
        <n v="12.573534011840801"/>
        <n v="34.173942565917997"/>
        <n v="10.144544601440399"/>
        <n v="29.9782104492188"/>
        <n v="29.38698387146"/>
        <n v="37.430393218994098"/>
        <n v="30.315666198730501"/>
        <n v="35.393764495849602"/>
        <n v="29.3251132965088"/>
        <n v="50.977195739746101"/>
        <n v="36.237098693847699"/>
        <n v="17.152927398681602"/>
        <n v="14.114354133606"/>
        <n v="24.352800369262699"/>
        <n v="33.517372131347699"/>
        <n v="12.6395177841187"/>
        <n v="18.494693756103501"/>
        <n v="27.8731784820557"/>
        <n v="30.334459304809599"/>
        <n v="17.3078517913818"/>
        <n v="40.943103790283203"/>
        <n v="30.231775283813501"/>
        <n v="14.015022277831999"/>
        <n v="22.9814643859863"/>
        <n v="25.138410568237301"/>
        <n v="42.6236763000488"/>
        <n v="26.121568679809599"/>
        <n v="17.16676902771"/>
        <n v="32.657115936279297"/>
        <n v="29.738571166992202"/>
        <n v="19.066675186157202"/>
        <n v="49.052303314208999"/>
        <n v="21.202308654785199"/>
        <n v="27.3686923980713"/>
        <n v="34.419029235839801"/>
        <n v="30.0629482269287"/>
        <n v="34.984748840332003"/>
        <n v="23.642524719238299"/>
        <n v="38.772354125976598"/>
        <n v="20.321653366088899"/>
        <n v="22.465978622436499"/>
        <n v="16.713373184204102"/>
        <n v="21.616420745849599"/>
        <n v="32.488971710205099"/>
        <n v="22.088672637939499"/>
        <n v="32.445598602294901"/>
        <n v="22.378101348876999"/>
        <n v="16.941177368164102"/>
        <n v="33.299034118652301"/>
        <n v="9.1787405014038104"/>
        <n v="23.9561061859131"/>
        <n v="27.119483947753899"/>
        <n v="34.476863861083999"/>
        <n v="15.687548637390099"/>
        <n v="25.334468841552699"/>
        <n v="25.279924392700199"/>
        <n v="42.220603942871101"/>
        <n v="25.366214752197301"/>
        <n v="21.934972763061499"/>
        <n v="15.160686492919901"/>
        <n v="17.542394638061499"/>
        <n v="19.463230133056602"/>
        <n v="18.1685485839844"/>
        <n v="24.746696472168001"/>
        <n v="29.366827011108398"/>
        <n v="17.8656005859375"/>
        <n v="18.346351623535199"/>
        <n v="40.752262115478501"/>
        <n v="43.377166748046903"/>
        <n v="37.310325622558601"/>
        <n v="23.578784942626999"/>
        <n v="32.931953430175803"/>
        <n v="17.408800125122099"/>
        <n v="41.5766410827637"/>
        <n v="23.22438621521"/>
        <n v="19.4451198577881"/>
        <n v="20.849899291992202"/>
        <n v="47.033702850341797"/>
        <n v="27.498786926269499"/>
        <n v="24.114208221435501"/>
        <n v="30.9015102386475"/>
        <n v="31.1525058746338"/>
        <n v="15.210706710815399"/>
        <n v="24.1468200683594"/>
        <n v="21.189495086669901"/>
        <n v="11.117636680603001"/>
        <n v="34.817146301269503"/>
        <n v="18.404731750488299"/>
        <n v="18.698143005371101"/>
        <n v="50.873855590820298"/>
        <n v="12.818843841552701"/>
        <n v="22.6349182128906"/>
        <n v="29.736543655395501"/>
        <n v="30.914737701416001"/>
        <n v="14.200929641723601"/>
        <n v="17.103107452392599"/>
        <n v="20.217912673950199"/>
        <n v="55.167728424072301"/>
        <n v="25.2777996063232"/>
        <n v="4.1861076354980504"/>
        <n v="19.498212814331101"/>
        <n v="44.729934692382798"/>
        <n v="15.885694503784199"/>
        <n v="28.7948303222656"/>
        <n v="29.855838775634801"/>
        <n v="9.1774797439575195"/>
        <n v="14.273114204406699"/>
        <n v="7.7794222831726101"/>
        <n v="23.491050720214801"/>
        <n v="36.399925231933601"/>
        <n v="26.667238235473601"/>
        <n v="11.150688171386699"/>
        <n v="22.432437896728501"/>
        <n v="17.315313339233398"/>
        <n v="34.597877502441399"/>
        <n v="13.127079010009799"/>
        <n v="29.474349975585898"/>
        <n v="28.606403350830099"/>
        <n v="22.788679122924801"/>
        <n v="19.031124114990199"/>
        <n v="38.9262084960938"/>
        <n v="31.8311462402344"/>
        <n v="24.6013088226318"/>
        <n v="29.616691589355501"/>
        <n v="7.8572912216186497"/>
        <n v="24.8916339874268"/>
        <n v="26.150783538818398"/>
        <n v="28.382440567016602"/>
        <n v="31.021286010742202"/>
        <n v="38.570194244384801"/>
        <n v="33.781696319580099"/>
        <n v="23.411228179931602"/>
        <n v="32.267993927002003"/>
        <n v="28.499559402465799"/>
        <n v="39.574928283691399"/>
        <n v="27.318975448608398"/>
        <n v="17.793704986572301"/>
        <n v="21.830686569213899"/>
        <n v="23.100593566894499"/>
        <n v="27.609193801879901"/>
        <n v="19.3190822601318"/>
        <n v="13.218621253967299"/>
        <n v="23.889957427978501"/>
        <n v="38.948951721191399"/>
        <n v="19.774778366088899"/>
        <n v="32.387653350830099"/>
        <n v="33.004470825195298"/>
        <n v="12.0350608825684"/>
        <n v="35.276027679443402"/>
        <n v="28.160091400146499"/>
        <n v="50.419002532958999"/>
        <n v="20.416885375976602"/>
        <n v="37.040233612060497"/>
        <n v="21.792608261108398"/>
        <n v="26.6741046905518"/>
        <n v="20.3760871887207"/>
        <n v="18.936914443969702"/>
        <n v="40.2810249328613"/>
        <n v="15.782909393310501"/>
        <n v="52.234928131103501"/>
        <n v="17.756567001342798"/>
        <n v="26.104087829589801"/>
        <n v="36.393013000488303"/>
        <n v="19.170869827270501"/>
        <n v="10.7621812820435"/>
        <n v="50.450870513916001"/>
        <n v="18.037147521972699"/>
        <n v="29.673175811767599"/>
        <n v="35.910140991210902"/>
        <n v="29.756547927856399"/>
        <n v="37.589485168457003"/>
        <n v="20.014633178710898"/>
        <n v="27.798509597778299"/>
        <n v="38.706233978271499"/>
        <n v="16.797607421875"/>
        <n v="38.026954650878899"/>
        <n v="22.4269828796387"/>
        <n v="20.741308212280298"/>
        <n v="12.6596584320068"/>
        <n v="21.681707382202099"/>
        <n v="19.251472473144499"/>
        <n v="32.430473327636697"/>
        <n v="29.800495147705099"/>
        <n v="16.022258758544901"/>
        <n v="27.932662963867202"/>
        <n v="16.236192703247099"/>
        <n v="21.019393920898398"/>
        <n v="46.084457397460902"/>
        <n v="11.265489578247101"/>
        <n v="29.664333343505898"/>
        <n v="19.626245498657202"/>
        <n v="23.805974960327099"/>
        <n v="13.958454132080099"/>
        <n v="37.934200286865199"/>
        <n v="42.980155944824197"/>
        <n v="20.214349746704102"/>
        <n v="38.500415802002003"/>
        <n v="24.661207199096701"/>
        <n v="12.334149360656699"/>
        <n v="17.315708160400401"/>
        <n v="17.9839191436768"/>
        <n v="20.835515975952099"/>
        <n v="14.89035987854"/>
        <n v="22.049512863159201"/>
        <n v="36.189277648925803"/>
        <n v="34.512607574462898"/>
        <n v="40.489151000976598"/>
        <n v="26.0110778808594"/>
        <n v="13.9518775939941"/>
        <n v="26.388162612915"/>
        <n v="20.330818176269499"/>
        <n v="20.136295318603501"/>
        <n v="17.219169616699201"/>
        <n v="21.571641921997099"/>
        <n v="26.410499572753899"/>
        <n v="23.3778972625732"/>
        <n v="8.2187671661377006"/>
        <n v="44.029426574707003"/>
        <n v="7.5695729255676296"/>
        <n v="28.7005424499512"/>
        <n v="19.5705471038818"/>
        <n v="33.1817436218262"/>
        <n v="22.520452499389599"/>
        <n v="42.335594177246101"/>
        <n v="17.403194427490199"/>
        <n v="15.7367000579834"/>
        <n v="30.9917812347412"/>
        <n v="25.951410293579102"/>
        <n v="18.189619064331101"/>
        <n v="27.897819519043001"/>
        <n v="55.488639831542997"/>
        <n v="39.737968444824197"/>
        <n v="20.967695236206101"/>
        <n v="23.224439620971701"/>
        <n v="15.501787185668899"/>
        <n v="16.112369537353501"/>
        <n v="28.288396835327099"/>
        <n v="12.7503814697266"/>
        <n v="21.899868011474599"/>
        <n v="25.247377395629901"/>
        <n v="42.202754974365199"/>
        <n v="22.699546813964801"/>
        <n v="25.107109069824201"/>
        <n v="49.533359527587898"/>
        <n v="25.5003566741943"/>
        <n v="24.401582717895501"/>
        <n v="15.7379064559937"/>
        <n v="12.8181858062744"/>
        <n v="24.352180480956999"/>
        <n v="29.4439582824707"/>
        <n v="26.271703720092798"/>
        <n v="35.246940612792997"/>
        <n v="31.4442958831787"/>
        <n v="2.3719222545623802"/>
        <n v="32.074775695800803"/>
        <n v="36.972087860107401"/>
        <n v="24.847387313842798"/>
        <n v="39.626697540283203"/>
        <n v="34.632854461669901"/>
        <n v="32.142021179199197"/>
        <n v="26.358203887939499"/>
        <n v="30.953180313110401"/>
        <n v="33.052864074707003"/>
        <n v="16.336786270141602"/>
        <n v="18.009996414184599"/>
        <n v="41.211055755615199"/>
        <n v="13.443403244018601"/>
        <n v="24.413768768310501"/>
        <n v="15.291470527648899"/>
        <n v="25.714931488037099"/>
        <n v="14.741431236267101"/>
        <n v="43.800788879394503"/>
        <n v="21.011144638061499"/>
        <n v="15.3874254226685"/>
        <n v="32.672050476074197"/>
        <n v="5.3993844985961896"/>
        <n v="17.0806694030762"/>
        <n v="11.4761753082275"/>
        <n v="32.646266937255902"/>
        <n v="47.657932281494098"/>
        <n v="30.8507900238037"/>
        <n v="17.493192672729499"/>
        <n v="23.6616115570068"/>
        <n v="49.701339721679702"/>
        <n v="13.2644367218018"/>
        <n v="10.861066818237299"/>
        <n v="34.018596649169901"/>
        <n v="22.938184738159201"/>
        <n v="17.1360874176025"/>
        <n v="24.313611984252901"/>
        <n v="14.593314170837401"/>
        <n v="15.5511226654053"/>
        <n v="13.1628198623657"/>
        <n v="19.948387145996101"/>
        <n v="24.995964050293001"/>
        <n v="18.546876907348601"/>
        <n v="24.764177322387699"/>
        <n v="36.242244720458999"/>
        <n v="28.062961578369102"/>
        <n v="31.8832607269287"/>
        <n v="27.885929107666001"/>
        <n v="37.041332244872997"/>
        <n v="27.955661773681602"/>
        <n v="33.6270751953125"/>
        <n v="14.335085868835399"/>
        <n v="32.278900146484403"/>
        <n v="33.063117980957003"/>
        <n v="25.171745300293001"/>
        <n v="18.035135269165"/>
        <n v="32.9511528015137"/>
        <n v="44.124931335449197"/>
        <n v="4.4063630104064897"/>
        <n v="30.2522583007813"/>
        <n v="14.749605178833001"/>
        <n v="26.631284713745099"/>
        <n v="16.5013751983643"/>
        <n v="31.979686737060501"/>
        <n v="22.4628601074219"/>
        <n v="26.6372165679932"/>
        <n v="23.801437377929702"/>
        <n v="23.3006286621094"/>
        <n v="20.174345016479499"/>
        <n v="31.6135768890381"/>
        <n v="22.390130996704102"/>
        <n v="27.664085388183601"/>
        <n v="30.466220855712901"/>
        <n v="20.024501800537099"/>
        <n v="40.435737609863303"/>
        <n v="25.1311149597168"/>
        <n v="22.434242248535199"/>
        <n v="45.085445404052699"/>
        <n v="11.5546722412109"/>
        <n v="31.8885803222656"/>
        <n v="35.6441841125488"/>
        <n v="29.385566711425799"/>
        <n v="27.8394374847412"/>
        <n v="36.709739685058601"/>
        <n v="34.036098480224602"/>
        <n v="17.5874729156494"/>
        <n v="24.091371536254901"/>
        <n v="9.67077732086182"/>
        <n v="36.0435180664063"/>
        <n v="32.034069061279297"/>
        <n v="20.134944915771499"/>
        <n v="31.417695999145501"/>
        <n v="11.5607967376709"/>
        <n v="23.108528137206999"/>
        <n v="26.465784072876001"/>
        <n v="21.413602828979499"/>
        <n v="25.991533279418899"/>
        <n v="19.843770980835"/>
        <n v="37.911785125732401"/>
        <n v="24.241767883300799"/>
        <n v="5.95044040679932"/>
        <n v="28.3539028167725"/>
        <n v="26.74143409729"/>
        <n v="23.7937412261963"/>
        <n v="9.6017017364502006"/>
        <n v="41.2614135742188"/>
        <n v="22.315740585327099"/>
        <n v="18.733634948730501"/>
        <n v="33.723533630371101"/>
        <n v="33.946086883544901"/>
        <n v="23.0337429046631"/>
        <n v="33.513858795166001"/>
        <n v="23.374221801757798"/>
        <n v="43.606002807617202"/>
        <n v="25.6617527008057"/>
        <n v="27.798246383666999"/>
        <n v="22.5081977844238"/>
        <n v="28.048080444335898"/>
        <n v="32.207557678222699"/>
        <n v="22.643966674804702"/>
        <n v="13.0596418380737"/>
        <n v="25.522783279418899"/>
        <n v="25.389503479003899"/>
        <n v="29.723390579223601"/>
        <n v="8.3861351013183594"/>
        <n v="45.82861328125"/>
        <n v="20.189533233642599"/>
        <n v="26.694164276123001"/>
        <n v="22.194288253784201"/>
        <n v="22.1007995605469"/>
        <n v="35.681076049804702"/>
        <n v="19.120111465454102"/>
        <n v="31.5914306640625"/>
        <n v="9.4029703140258807"/>
        <n v="26.722021102905298"/>
        <n v="30.610071182251001"/>
        <n v="25.1357936859131"/>
        <n v="27.979709625244102"/>
        <n v="22.311847686767599"/>
        <n v="25.966773986816399"/>
        <n v="32.1897583007813"/>
        <n v="15.7120141983032"/>
        <n v="15.674014091491699"/>
        <n v="21.9361877441406"/>
        <n v="29.2045707702637"/>
        <n v="2.7085437774658199"/>
        <n v="23.124631881713899"/>
        <n v="34.731117248535199"/>
        <n v="18.342462539672901"/>
        <n v="13.2780466079712"/>
        <n v="8.2139034271240199"/>
        <n v="31.3370056152344"/>
        <n v="29.8962707519531"/>
        <n v="28.5431098937988"/>
        <n v="43.8393745422363"/>
        <n v="28.216447830200199"/>
        <n v="20.801893234252901"/>
        <n v="39.535037994384801"/>
        <n v="17.662218093872099"/>
        <n v="16.486621856689499"/>
        <n v="31.204484939575199"/>
        <n v="22.500074386596701"/>
        <n v="25.562690734863299"/>
        <n v="22.300706863403299"/>
        <n v="36.021793365478501"/>
        <n v="19.564231872558601"/>
        <n v="34.205093383789098"/>
        <n v="20.0136814117432"/>
        <n v="21.4184246063232"/>
        <n v="7.9230251312255904"/>
        <n v="4.5790991783142099"/>
        <n v="24.341260910034201"/>
        <n v="17.405523300170898"/>
        <n v="12.5676736831665"/>
        <n v="23.556249618530298"/>
        <n v="1.94472002983093"/>
        <n v="32.930953979492202"/>
        <n v="39.9718208312988"/>
        <n v="39.330295562744098"/>
        <n v="41.252834320068402"/>
        <n v="14.622962951660201"/>
        <n v="25.2608127593994"/>
        <n v="23.482139587402301"/>
        <n v="18.717023849487301"/>
        <n v="20.498842239379901"/>
        <n v="7.6249594688415501"/>
        <n v="22.958009719848601"/>
        <n v="27.521877288818398"/>
        <n v="3.0255761146545401"/>
        <n v="18.223466873168899"/>
        <n v="9.9796466827392596"/>
        <n v="21.0984001159668"/>
        <n v="15.3398551940918"/>
        <n v="16.392225265502901"/>
        <n v="23.912664413452099"/>
        <n v="38.881080627441399"/>
        <n v="10.0629215240479"/>
        <n v="31.976844787597699"/>
        <n v="39.010299682617202"/>
        <n v="17.060836791992202"/>
        <n v="10.166556358337401"/>
        <n v="50.2051391601563"/>
        <n v="39.428539276122997"/>
        <n v="42.830802917480497"/>
        <n v="23.35817527771"/>
        <n v="35.290992736816399"/>
        <n v="4.9756736755371103"/>
        <n v="15.9281721115112"/>
        <n v="33.028408050537102"/>
        <n v="17.8074760437012"/>
        <n v="28.814037322998001"/>
        <n v="26.139228820800799"/>
        <n v="25.832767486572301"/>
        <n v="21.081905364990199"/>
        <n v="9.7240457534790004"/>
        <n v="31.932998657226602"/>
        <n v="18.087675094604499"/>
        <n v="19.2797031402588"/>
        <n v="2.37408351898193"/>
        <n v="31.6315612792969"/>
        <n v="12.1639804840088"/>
        <n v="47.588264465332003"/>
        <n v="10.6887865066528"/>
        <n v="22.842414855956999"/>
        <n v="24.0365886688232"/>
        <n v="35.004024505615199"/>
        <n v="26.917797088623001"/>
        <n v="15.3546466827393"/>
        <n v="30.681709289550799"/>
        <n v="52.015052795410199"/>
        <n v="30.535324096679702"/>
        <n v="24.061544418335"/>
        <n v="31.609054565429702"/>
        <n v="45.608325958252003"/>
        <n v="34.735572814941399"/>
        <n v="14.1203269958496"/>
        <n v="11.325482368469199"/>
        <n v="19.627290725708001"/>
        <n v="28.1179103851318"/>
        <n v="22.466049194335898"/>
        <n v="44.356136322021499"/>
        <n v="24.449201583862301"/>
        <n v="14.0618295669556"/>
        <n v="38.311370849609403"/>
        <n v="26.835781097412099"/>
        <n v="34.828018188476598"/>
        <n v="19.667942047119102"/>
        <n v="10.398354530334499"/>
        <n v="14.8790636062622"/>
        <n v="23.692214965820298"/>
        <n v="36.365692138671903"/>
        <n v="23.5816326141357"/>
        <n v="22.2508640289307"/>
        <n v="28.954849243164102"/>
        <n v="23.2270698547363"/>
        <n v="12.715914726257299"/>
        <n v="21.101802825927699"/>
        <n v="23.286758422851602"/>
        <n v="31.4482097625732"/>
        <n v="17.5018711090088"/>
        <n v="21.9164943695068"/>
        <n v="41.442897796630902"/>
        <n v="34.523555755615199"/>
        <n v="14.816882133483899"/>
        <n v="20.745010375976602"/>
        <n v="14.8473043441772"/>
        <n v="14.3728036880493"/>
        <n v="31.206119537353501"/>
        <n v="11.906980514526399"/>
        <n v="40.570327758789098"/>
        <n v="15.7821407318115"/>
        <n v="16.937452316284201"/>
        <n v="14.972642898559601"/>
        <n v="19.0893878936768"/>
        <n v="24.229906082153299"/>
        <n v="8.5311565399169904"/>
        <n v="19.8176383972168"/>
        <n v="34.2424926757813"/>
        <n v="15.365429878234901"/>
        <n v="26.858526229858398"/>
        <n v="40.536430358886697"/>
        <n v="31.527187347412099"/>
        <n v="34.524875640869098"/>
        <n v="15.9722080230713"/>
        <n v="26.695249557495099"/>
        <n v="32.991336822509801"/>
        <n v="49.340301513671903"/>
        <n v="6.6122989654540998"/>
        <n v="14.2213134765625"/>
        <n v="39.931236267089801"/>
        <n v="18.273044586181602"/>
        <n v="27.954288482666001"/>
        <n v="46.500251770019503"/>
        <n v="19.8139553070068"/>
        <n v="25.121749877929702"/>
        <n v="35.506401062011697"/>
        <n v="29.1614284515381"/>
        <n v="20.644559860229499"/>
        <n v="28.426164627075199"/>
        <n v="25.014060974121101"/>
        <n v="31.151350021362301"/>
        <n v="32.576019287109403"/>
        <n v="12.129342079162599"/>
        <n v="13.474139213561999"/>
        <n v="22.0514030456543"/>
        <n v="32.019981384277301"/>
        <n v="22.646757125854499"/>
        <n v="46.553230285644503"/>
        <n v="53.443271636962898"/>
        <n v="33.703556060791001"/>
        <n v="39.640865325927699"/>
        <n v="29.479066848754901"/>
        <n v="24.040533065795898"/>
        <n v="33.565242767333999"/>
        <n v="20.029518127441399"/>
        <n v="30.655231475830099"/>
        <n v="22.479450225830099"/>
        <n v="22.9619960784912"/>
        <n v="7.0163292884826696"/>
        <n v="19.3687629699707"/>
        <n v="20.788780212402301"/>
        <n v="24.383621215820298"/>
        <n v="8.9901762008666992"/>
        <n v="23.786289215087901"/>
        <n v="24.590574264526399"/>
        <n v="15.442329406738301"/>
        <n v="13.780632972717299"/>
        <n v="28.4297981262207"/>
        <n v="12.765933036804199"/>
        <n v="44.943801879882798"/>
        <n v="30.333398818969702"/>
        <n v="25.019588470458999"/>
        <n v="29.643579483032202"/>
        <n v="32.5213012695313"/>
        <n v="27.36789894104"/>
        <n v="10.1216077804565"/>
        <n v="24.4944858551025"/>
        <n v="50.8303413391113"/>
        <n v="24.508846282958999"/>
        <n v="38.841617584228501"/>
        <n v="19.049879074096701"/>
        <n v="21.809686660766602"/>
        <n v="28.235416412353501"/>
        <n v="30.524757385253899"/>
        <n v="30.542182922363299"/>
        <n v="17.529563903808601"/>
        <n v="13.2371816635132"/>
        <n v="23.6650505065918"/>
        <n v="11.748359680175801"/>
        <n v="34.392837524414098"/>
        <n v="26.863906860351602"/>
        <n v="26.0524578094482"/>
        <n v="21.2474460601807"/>
        <n v="26.291894912719702"/>
        <n v="33.783489227294901"/>
        <n v="34.188419342041001"/>
        <n v="27.658115386962901"/>
        <n v="19.453926086425799"/>
        <n v="22.760259628295898"/>
        <n v="11.5930986404419"/>
        <n v="38.63330078125"/>
        <n v="26.2353630065918"/>
        <n v="47.395133972167997"/>
        <n v="27.270809173583999"/>
        <n v="12.564202308654799"/>
        <n v="51.156684875488303"/>
        <n v="11.1216163635254"/>
        <n v="16.74680519104"/>
        <n v="21.312614440918001"/>
        <n v="34.306304931640597"/>
        <n v="44.631557464599602"/>
        <n v="22.530603408813501"/>
        <n v="15.7414407730103"/>
        <n v="19.852592468261701"/>
        <n v="18.972204208373999"/>
        <n v="44.535633087158203"/>
        <n v="26.581413269043001"/>
        <n v="27.873584747314499"/>
        <n v="21.0013332366943"/>
        <n v="18.679508209228501"/>
        <n v="40.590320587158203"/>
        <n v="19.711774826049801"/>
        <n v="20.529117584228501"/>
        <n v="47.774631500244098"/>
        <n v="19.7000522613525"/>
        <n v="29.330970764160199"/>
        <n v="17.7322692871094"/>
        <n v="15.3716278076172"/>
        <n v="22.000980377197301"/>
        <n v="19.344987869262699"/>
        <n v="25.4207153320313"/>
        <n v="17.391639709472699"/>
        <n v="32.715248107910199"/>
        <n v="27.115980148315401"/>
        <n v="20.253843307495099"/>
        <n v="0.97844791412353505"/>
        <n v="13.020805358886699"/>
        <n v="18.432601928710898"/>
        <n v="18.651903152465799"/>
        <n v="34.304527282714801"/>
        <n v="13.553683280944799"/>
        <n v="17.825027465820298"/>
        <n v="28.387235641479499"/>
        <n v="41.312000274658203"/>
        <n v="34.467720031738303"/>
        <n v="29.591976165771499"/>
        <n v="9.4283990859985405"/>
        <n v="26.7292385101318"/>
        <n v="28.1509304046631"/>
        <n v="21.291542053222699"/>
        <n v="14.173108100891101"/>
        <n v="20.174934387206999"/>
        <n v="18.078641891479499"/>
        <n v="10.312447547912599"/>
        <n v="46.531463623046903"/>
        <n v="30.7799777984619"/>
        <n v="21.9843444824219"/>
        <n v="17.013877868652301"/>
        <n v="10.5014801025391"/>
        <n v="41.954563140869098"/>
        <n v="20.657844543456999"/>
        <n v="40.460296630859403"/>
        <n v="19.706293106079102"/>
        <n v="19.2331352233887"/>
        <n v="22.3595867156982"/>
        <n v="32.360935211181598"/>
        <n v="18.451000213623001"/>
        <n v="15.832715988159199"/>
        <n v="33.541595458984403"/>
        <n v="13.415352821350099"/>
        <n v="6.1714243888854998"/>
        <n v="31.438451766967798"/>
        <n v="52.2087593078613"/>
        <n v="24.057426452636701"/>
        <n v="29.0768013000488"/>
        <n v="47.113903045654297"/>
        <n v="20.753242492675799"/>
        <n v="18.601764678955099"/>
        <n v="-0.76071375608444203"/>
        <n v="33.151458740234403"/>
        <n v="36.125530242919901"/>
        <n v="37.870376586914098"/>
        <n v="25.343624114990199"/>
        <n v="14.0155477523804"/>
        <n v="25.202764511108398"/>
        <n v="24.9427585601807"/>
        <n v="23.931835174560501"/>
        <n v="20.223503112793001"/>
        <n v="46.057022094726598"/>
        <n v="33.057968139648402"/>
        <n v="20.1688232421875"/>
        <n v="42.6382446289063"/>
        <n v="25.8042182922363"/>
        <n v="40.746932983398402"/>
        <n v="9.4281778335571307"/>
        <n v="31.430391311645501"/>
        <n v="37.350948333740199"/>
        <n v="10.879080772399901"/>
        <n v="18.8418788909912"/>
        <n v="25.875280380248999"/>
        <n v="41.9843559265137"/>
        <n v="22.788831710815401"/>
        <n v="42.392208099365199"/>
        <n v="41.973415374755902"/>
        <n v="15.986457824706999"/>
        <n v="31.927288055419901"/>
        <n v="9.8849544525146502"/>
        <n v="30.797430038452099"/>
        <n v="18.666954040527301"/>
        <n v="15.832817077636699"/>
        <n v="25.957664489746101"/>
        <n v="29.447483062744102"/>
        <n v="20.831245422363299"/>
        <n v="24.9302864074707"/>
        <n v="13.4227495193481"/>
        <n v="27.4995002746582"/>
        <n v="43.494495391845703"/>
        <n v="22.145509719848601"/>
        <n v="29.793651580810501"/>
        <n v="18.305259704589801"/>
        <n v="35.284305572509801"/>
        <n v="26.152887344360401"/>
        <n v="37.2841796875"/>
        <n v="29.885837554931602"/>
        <n v="23.350614547729499"/>
        <n v="19.303552627563501"/>
        <n v="28.317745208740199"/>
        <n v="20.033403396606399"/>
        <n v="33.241928100585902"/>
        <n v="44.717254638671903"/>
        <n v="25.203269958496101"/>
        <n v="9.8196783065795898"/>
        <n v="29.076612472534201"/>
        <n v="32.546745300292997"/>
        <n v="29.745367050170898"/>
        <n v="26.420793533325199"/>
        <n v="24.550960540771499"/>
        <n v="29.056230545043899"/>
        <n v="48.621784210205099"/>
        <n v="14.7395668029785"/>
        <n v="42.4614868164063"/>
        <n v="15.032876014709499"/>
        <n v="32.631500244140597"/>
        <n v="17.429172515869102"/>
        <n v="12.434401512146"/>
        <n v="20.6300258636475"/>
        <n v="14.946051597595201"/>
        <n v="34.034248352050803"/>
        <n v="38.162303924560497"/>
        <n v="15.899561882019"/>
        <n v="38.198318481445298"/>
        <n v="19.695375442504901"/>
        <n v="35.920261383056598"/>
        <n v="19.119691848754901"/>
        <n v="13.802182197570801"/>
        <n v="20.204889297485401"/>
        <n v="15.781005859375"/>
        <n v="27.081800460815401"/>
        <n v="34.345054626464801"/>
        <n v="30.765892028808601"/>
        <n v="14.2760457992554"/>
        <n v="37.0492973327637"/>
        <n v="34.93212890625"/>
        <n v="22.3735752105713"/>
        <n v="49.915798187255902"/>
        <n v="34.8885688781738"/>
        <n v="27.669189453125"/>
        <n v="27.1291809082031"/>
        <n v="18.869440078735401"/>
        <n v="28.9696350097656"/>
        <n v="22.902706146240199"/>
        <n v="9.2272844314575195"/>
        <n v="26.1014003753662"/>
        <n v="12.1984539031982"/>
        <n v="10.4593458175659"/>
        <n v="10.340666770935099"/>
        <n v="27.814031600952099"/>
        <n v="27.246433258056602"/>
        <n v="30.337814331054702"/>
        <n v="25.546806335449201"/>
        <n v="27.837400436401399"/>
        <n v="17.802646636962901"/>
        <n v="18.7974967956543"/>
        <n v="36.603256225585902"/>
        <n v="25.997045516967798"/>
        <n v="17.855073928833001"/>
        <n v="47.847328186035199"/>
        <n v="66.3529052734375"/>
        <n v="24.629093170166001"/>
        <n v="28.3344917297363"/>
        <n v="36.640216827392599"/>
        <n v="31.541454315185501"/>
        <n v="36.353843688964801"/>
        <n v="22.306900024414102"/>
        <n v="31.993558883666999"/>
        <n v="24.364089965820298"/>
        <n v="18.289983749389599"/>
        <n v="20.573551177978501"/>
        <n v="14.7628087997437"/>
        <n v="28.195560455322301"/>
        <n v="28.058641433715799"/>
        <n v="3.0013074874877899"/>
        <n v="28.4998989105225"/>
        <n v="43.520576477050803"/>
        <n v="40.230678558349602"/>
        <n v="19.252521514892599"/>
        <n v="25.615369796752901"/>
        <n v="24.604707717895501"/>
        <n v="20.467191696166999"/>
        <n v="28.786060333251999"/>
        <n v="42.6376953125"/>
        <n v="29.097558975219702"/>
        <n v="18.681890487670898"/>
        <n v="26.6673488616943"/>
        <n v="25.581495285034201"/>
        <n v="12.2686443328857"/>
        <n v="11.375653266906699"/>
        <n v="32.301113128662102"/>
        <n v="37.394622802734403"/>
        <n v="8.0909643173217791"/>
        <n v="44.680881500244098"/>
        <n v="27.7916584014893"/>
        <n v="30.242216110229499"/>
        <n v="25.682020187377901"/>
        <n v="18.951023101806602"/>
        <n v="24.610502243041999"/>
        <n v="19.584548950195298"/>
        <n v="12.329897880554199"/>
        <n v="29.733924865722699"/>
        <n v="47.8493843078613"/>
        <n v="34.844573974609403"/>
        <n v="31.190717697143601"/>
        <n v="13.7580060958862"/>
        <n v="24.202085494995099"/>
        <n v="25.078060150146499"/>
        <n v="41.458797454833999"/>
        <n v="13.8741569519043"/>
        <n v="39.015560150146499"/>
        <n v="27.748672485351602"/>
        <n v="21.360109329223601"/>
        <n v="34.528568267822301"/>
        <n v="40.2834663391113"/>
        <n v="37.769157409667997"/>
        <n v="35.190414428710902"/>
        <n v="36.459964752197301"/>
        <n v="15.1260938644409"/>
        <n v="32.732421875"/>
        <n v="23.4824924468994"/>
        <n v="22.925001144409201"/>
        <n v="21.4997673034668"/>
        <n v="29.056043624877901"/>
        <n v="17.6330051422119"/>
        <n v="39.8939208984375"/>
        <n v="28.965583801269499"/>
        <n v="36.661308288574197"/>
        <n v="20.013555526733398"/>
        <n v="27.072509765625"/>
        <n v="18.092908859252901"/>
        <n v="21.587867736816399"/>
        <n v="25.609889984130898"/>
        <n v="16.933364868164102"/>
        <n v="27.238090515136701"/>
        <n v="13.984199523925801"/>
        <n v="44.651287078857401"/>
        <n v="24.056268692016602"/>
        <n v="55.514907836914098"/>
        <n v="13.3306884765625"/>
        <n v="38.353729248046903"/>
        <n v="20.924016952514599"/>
        <n v="36.921600341796903"/>
        <n v="23.476463317871101"/>
        <n v="13.665428161621101"/>
        <n v="38.113533020019503"/>
        <n v="38.4968872070313"/>
        <n v="29.026361465454102"/>
        <n v="25.176630020141602"/>
        <n v="22.7567138671875"/>
        <n v="41.530666351318402"/>
        <n v="21.3665676116943"/>
        <n v="23.977348327636701"/>
        <n v="40.589473724365199"/>
        <n v="30.968208312988299"/>
        <n v="25.118738174438501"/>
        <n v="22.464359283447301"/>
        <n v="21.574684143066399"/>
        <n v="24.460046768188501"/>
        <n v="22.093090057373001"/>
        <n v="22.4048976898193"/>
        <n v="13.4892492294312"/>
        <n v="16.316902160644499"/>
        <n v="31.162277221679702"/>
        <n v="34.859840393066399"/>
        <n v="21.512357711791999"/>
        <n v="22.406887054443398"/>
        <n v="20.3335971832275"/>
        <n v="34.874114990234403"/>
        <n v="27.805608749389599"/>
        <n v="25.531213760376001"/>
        <n v="33.118515014648402"/>
        <n v="28.382024765014599"/>
        <n v="50.190078735351598"/>
        <n v="16.926956176757798"/>
        <n v="54.262939453125"/>
        <n v="16.1763095855713"/>
        <n v="14.9012145996094"/>
        <n v="16.419218063354499"/>
        <n v="28.696489334106399"/>
        <n v="8.9716358184814506"/>
        <n v="42.770317077636697"/>
        <n v="57.355686187744098"/>
        <n v="18.740169525146499"/>
        <n v="15.9912023544312"/>
        <n v="14.8711385726929"/>
        <n v="35.125782012939503"/>
        <n v="25.085493087768601"/>
        <n v="21.477754592895501"/>
        <n v="36.374374389648402"/>
        <n v="13.0611972808838"/>
        <n v="51.992156982421903"/>
        <n v="30.971879959106399"/>
        <n v="20.8834533691406"/>
        <n v="24.226514816284201"/>
        <n v="23.455690383911101"/>
        <n v="95.408050537109403"/>
        <n v="36.969039916992202"/>
        <n v="18.9462280273438"/>
        <n v="29.930198669433601"/>
        <n v="22.315759658813501"/>
        <n v="34.4604301452637"/>
        <n v="15.540830612182599"/>
        <n v="31.7196865081787"/>
        <n v="19.5081882476807"/>
        <n v="37.840641021728501"/>
        <n v="59.523723602294901"/>
        <n v="31.9694004058838"/>
        <n v="15.572649002075201"/>
        <n v="24.059190750122099"/>
        <n v="38.146644592285199"/>
        <n v="23.772733688354499"/>
        <n v="17.061561584472699"/>
        <n v="29.981847763061499"/>
        <n v="19.915510177612301"/>
        <n v="24.2342414855957"/>
        <n v="11.6054010391235"/>
        <n v="33.962875366210902"/>
        <n v="39.114189147949197"/>
        <n v="21.374021530151399"/>
        <n v="50.445545196533203"/>
        <n v="24.4481086730957"/>
        <n v="27.209110260009801"/>
        <n v="22.859228134155298"/>
        <n v="18.354896545410199"/>
        <n v="15.839235305786101"/>
        <n v="26.037124633789102"/>
        <n v="29.400964736938501"/>
        <n v="38.164802551269503"/>
        <n v="41.2489013671875"/>
        <n v="23.146980285644499"/>
        <n v="46.891551971435497"/>
        <n v="34.133205413818402"/>
        <n v="41.740894317627003"/>
        <n v="18.942346572876001"/>
        <n v="8.4176340103149396"/>
        <n v="16.3719291687012"/>
        <n v="26.439081192016602"/>
        <n v="29.282373428344702"/>
        <n v="17.845380783081101"/>
        <n v="33.708084106445298"/>
        <n v="29.97336769104"/>
        <n v="22.9612827301025"/>
        <n v="21.812929153442401"/>
        <n v="37.0547065734863"/>
        <n v="18.843885421752901"/>
        <n v="16.9648113250732"/>
        <n v="17.489252090454102"/>
        <n v="11.840503692626999"/>
        <n v="27.836627960205099"/>
        <n v="24.057813644409201"/>
        <n v="13.872571945190399"/>
        <n v="29.690263748168899"/>
        <n v="13.765631675720201"/>
        <n v="31.339492797851602"/>
        <n v="40.038612365722699"/>
        <n v="30.6431369781494"/>
        <n v="7.2423968315124503"/>
        <n v="30.945816040039102"/>
        <n v="51.401424407958999"/>
        <n v="19.614212036132798"/>
        <n v="43.537639617919901"/>
        <n v="30.274583816528299"/>
        <n v="25.3843479156494"/>
        <n v="33.816364288330099"/>
        <n v="17.109561920166001"/>
        <n v="40.979652404785199"/>
        <n v="35.082656860351598"/>
        <n v="50.323406219482401"/>
        <n v="28.266044616699201"/>
        <n v="10.583509445190399"/>
        <n v="22.3522338867188"/>
        <n v="32.163436889648402"/>
        <n v="22.622703552246101"/>
        <n v="20.390668869018601"/>
        <n v="28.2199821472168"/>
        <n v="27.2223014831543"/>
        <n v="34.168766021728501"/>
        <n v="16.215621948242202"/>
        <n v="43.7483940124512"/>
        <n v="29.916231155395501"/>
        <n v="15.4899024963379"/>
        <n v="27.7761116027832"/>
        <n v="13.181725502014199"/>
        <n v="26.0764675140381"/>
        <n v="34.176403045654297"/>
        <n v="25.495559692382798"/>
        <n v="32.035678863525398"/>
        <n v="16.187715530395501"/>
        <n v="21.2850341796875"/>
        <n v="31.236915588378899"/>
        <n v="17.439773559570298"/>
        <n v="35.8674125671387"/>
        <n v="29.9636344909668"/>
        <n v="38.038585662841797"/>
        <n v="32.870506286621101"/>
        <n v="22.301191329956101"/>
        <n v="22.5956134796143"/>
        <n v="39.663063049316399"/>
        <n v="18.168582916259801"/>
        <n v="0.23942466080188801"/>
        <n v="38.650764465332003"/>
        <n v="29.151365280151399"/>
        <n v="34.800018310546903"/>
        <n v="18.3963432312012"/>
        <n v="28.3615112304688"/>
        <n v="58.101882934570298"/>
        <n v="18.724248886108398"/>
        <n v="26.598211288452099"/>
        <n v="24.5115642547607"/>
        <n v="23.7966613769531"/>
        <n v="24.357250213623001"/>
        <n v="30.146286010742202"/>
        <n v="51.902084350585902"/>
        <n v="31.877017974853501"/>
        <n v="36.582832336425803"/>
        <n v="47.079059600830099"/>
        <n v="21.294605255126999"/>
        <n v="28.177009582519499"/>
        <n v="30.297510147094702"/>
        <n v="33.512561798095703"/>
        <n v="33.355880737304702"/>
        <n v="15.671175956726101"/>
        <n v="34.191978454589801"/>
        <n v="13.202587127685501"/>
        <n v="21.850313186645501"/>
        <n v="18.053295135498001"/>
        <n v="10.683454513549799"/>
        <n v="39.522628784179702"/>
        <n v="28.5660095214844"/>
        <n v="29.4227809906006"/>
        <n v="27.761711120605501"/>
        <n v="29.0353107452393"/>
        <n v="29.861667633056602"/>
        <n v="31.0314540863037"/>
        <n v="33.168285369872997"/>
        <n v="25.708326339721701"/>
        <n v="40.703704833984403"/>
        <n v="57.412067413330099"/>
        <n v="39.711418151855497"/>
        <n v="35.598258972167997"/>
        <n v="30.623964309692401"/>
        <n v="22.6422424316406"/>
        <n v="19.730829238891602"/>
        <n v="20.481603622436499"/>
        <n v="19.3271484375"/>
        <n v="21.208036422729499"/>
        <n v="20.687080383300799"/>
        <n v="23.603744506835898"/>
        <n v="21.553676605224599"/>
        <n v="49.912361145019503"/>
        <n v="17.9890441894531"/>
        <n v="21.252000808715799"/>
        <n v="24.381340026855501"/>
        <n v="42.998115539550803"/>
        <n v="16.316898345947301"/>
        <n v="27.197616577148398"/>
        <n v="62.340721130371101"/>
        <n v="46.911117553710902"/>
        <n v="29.430650711059599"/>
        <n v="24.712326049804702"/>
        <n v="28.6923522949219"/>
        <n v="33.801033020019503"/>
        <n v="21.9264736175537"/>
        <n v="20.103794097900401"/>
        <n v="14.894091606140099"/>
        <n v="7.2146811485290501"/>
        <n v="21.224117279052699"/>
        <n v="27.301742553710898"/>
        <n v="19.568050384521499"/>
        <n v="9.8773632049560494"/>
        <n v="26.9340515136719"/>
        <n v="51.168933868408203"/>
        <n v="36.932937622070298"/>
        <n v="30.107053756713899"/>
        <n v="23.924436569213899"/>
        <n v="29.6558742523193"/>
        <n v="32.731269836425803"/>
        <n v="24.48073387146"/>
        <n v="26.210851669311499"/>
        <n v="14.7241477966309"/>
        <n v="23.2586154937744"/>
        <n v="14.967989921569799"/>
        <n v="23.9232273101807"/>
        <n v="28.218061447143601"/>
        <n v="25.383804321289102"/>
        <n v="18.4817714691162"/>
        <n v="27.787132263183601"/>
        <n v="27.2198581695557"/>
        <n v="26.7228813171387"/>
        <n v="35.3180122375488"/>
        <n v="24.194911956787099"/>
        <n v="15.0859069824219"/>
        <n v="21.7992343902588"/>
        <n v="22.129196166992202"/>
        <n v="14.4359836578369"/>
        <n v="20.886735916137699"/>
        <n v="35.583267211914098"/>
        <n v="24.674617767333999"/>
        <n v="9.2920379638671893"/>
        <n v="17.528379440307599"/>
        <n v="46.579151153564503"/>
        <n v="29.871902465820298"/>
        <n v="29.0620307922363"/>
        <n v="41.554832458496101"/>
        <n v="28.556291580200199"/>
        <n v="27.303440093994102"/>
        <n v="29.252498626708999"/>
        <n v="17.159999847412099"/>
        <n v="16.308048248291001"/>
        <n v="12.5539283752441"/>
        <n v="23.602218627929702"/>
        <n v="26.326715469360401"/>
        <n v="39.602382659912102"/>
        <n v="30.807065963745099"/>
        <n v="31.686702728271499"/>
        <n v="28.605003356933601"/>
        <n v="6.2185940742492702"/>
        <n v="11.4805955886841"/>
        <n v="16.459642410278299"/>
        <n v="19.507976531982401"/>
        <n v="20.651271820068398"/>
        <n v="29.9456977844238"/>
        <n v="22.7309875488281"/>
        <n v="26.4040832519531"/>
        <n v="12.447411537170399"/>
        <n v="26.1350803375244"/>
        <n v="18.356834411621101"/>
        <n v="26.2976989746094"/>
        <n v="18.277070999145501"/>
        <n v="18.868221282958999"/>
        <n v="14.133258819580099"/>
        <n v="13.222669601440399"/>
        <n v="29.565349578857401"/>
        <n v="16.441299438476602"/>
        <n v="10.1524448394775"/>
        <n v="26.771682739257798"/>
        <n v="21.066259384155298"/>
        <n v="21.177822113037099"/>
        <n v="19.137042999267599"/>
        <n v="19.093748092651399"/>
        <n v="19.848178863525401"/>
        <n v="4.2611136436462402"/>
        <n v="22.225141525268601"/>
        <n v="39.3170776367188"/>
        <n v="13.8550481796265"/>
        <n v="55.740669250488303"/>
        <n v="26.541988372802699"/>
        <n v="29.108720779418899"/>
        <n v="25.194808959960898"/>
        <n v="40.277164459228501"/>
        <n v="37.594039916992202"/>
        <n v="32.157135009765597"/>
        <n v="27.106193542480501"/>
        <n v="13.2503957748413"/>
        <n v="22.642515182495099"/>
        <n v="27.467643737793001"/>
        <n v="15.687278747558601"/>
        <n v="8.8223543167114293"/>
        <n v="30.876825332641602"/>
        <n v="33.526481628417997"/>
        <n v="28.554347991943398"/>
        <n v="32.500137329101598"/>
        <n v="29.149528503418001"/>
        <n v="16.271419525146499"/>
        <n v="32.007904052734403"/>
        <n v="29.932373046875"/>
        <n v="13.511342048645"/>
        <n v="25.6802368164063"/>
        <n v="22.7302570343018"/>
        <n v="11.6717472076416"/>
        <n v="22.851943969726602"/>
        <n v="30.7686977386475"/>
        <n v="11.893030166626"/>
        <n v="27.319826126098601"/>
        <n v="28.533168792724599"/>
        <n v="36.7758178710938"/>
        <n v="35.036331176757798"/>
        <n v="33.680007934570298"/>
        <n v="32.521324157714801"/>
        <n v="22.729709625244102"/>
        <n v="21.2912082672119"/>
        <n v="15.446978569030801"/>
        <n v="24.717699050903299"/>
        <n v="26.8745231628418"/>
        <n v="26.070411682128899"/>
        <n v="41.145538330078097"/>
        <n v="35.176670074462898"/>
        <n v="30.521915435791001"/>
        <n v="32.466621398925803"/>
        <n v="24.172489166259801"/>
        <n v="33.156059265136697"/>
        <n v="25.878667831420898"/>
        <n v="30.3954048156738"/>
        <n v="16.765966415405298"/>
        <n v="27.594947814941399"/>
        <n v="23.407241821289102"/>
        <n v="34.469696044921903"/>
        <n v="16.919427871704102"/>
        <n v="20.411115646362301"/>
        <n v="6.5805811882018999"/>
        <n v="53.2690620422363"/>
        <n v="37.722141265869098"/>
        <n v="24.507698059081999"/>
        <n v="28.927780151367202"/>
        <n v="27.0082111358643"/>
        <n v="21.908201217651399"/>
        <n v="27.1170768737793"/>
        <n v="32.2538452148438"/>
        <n v="19.211421966552699"/>
        <n v="19.5609436035156"/>
        <n v="18.408027648925799"/>
        <n v="18.8277282714844"/>
        <n v="20.4802951812744"/>
        <n v="22.696071624755898"/>
        <n v="34.9475288391113"/>
        <n v="38.960662841796903"/>
        <n v="18.902706146240199"/>
        <n v="20.300127029418899"/>
        <n v="28.620059967041001"/>
        <n v="23.294750213623001"/>
        <n v="17.401615142822301"/>
        <n v="33.368331909179702"/>
        <n v="21.2719612121582"/>
        <n v="21.697145462036101"/>
        <n v="25.526353836059599"/>
        <n v="21.774675369262699"/>
        <n v="9.2330427169799805"/>
        <n v="27.243780136108398"/>
        <n v="25.027591705322301"/>
        <n v="59.2684516906738"/>
        <n v="27.558277130126999"/>
        <n v="33.074935913085902"/>
        <n v="18.675537109375"/>
        <n v="16.061199188232401"/>
        <n v="45.716812133789098"/>
        <n v="22.581480026245099"/>
        <n v="27.141622543335"/>
        <n v="57.718582153320298"/>
        <n v="23.7656764984131"/>
        <n v="21.175186157226602"/>
        <n v="19.3233528137207"/>
        <n v="28.141386032104499"/>
        <n v="38.002342224121101"/>
        <n v="25.866132736206101"/>
        <n v="33.320178985595703"/>
        <n v="26.250623703002901"/>
        <n v="38.413436889648402"/>
        <n v="18.176843643188501"/>
        <n v="38.531887054443402"/>
        <n v="44.619785308837898"/>
        <n v="47.0987739562988"/>
        <n v="12.626837730407701"/>
        <n v="23.8908996582031"/>
        <n v="27.202177047729499"/>
        <n v="27.9571628570557"/>
        <n v="72.726379394531307"/>
        <n v="23.576200485229499"/>
        <n v="39.880455017089801"/>
        <n v="25.895666122436499"/>
        <n v="45.970169067382798"/>
        <n v="25.127367019653299"/>
        <n v="29.726118087768601"/>
        <n v="29.392541885376001"/>
        <n v="14.657799720764199"/>
        <n v="6.4621472358703604"/>
        <n v="41.330570220947301"/>
        <n v="38.382072448730497"/>
        <n v="25.274682998657202"/>
        <n v="7.1411504745483398"/>
        <n v="39.309726715087898"/>
        <n v="35.241100311279297"/>
        <n v="21.334400177001999"/>
        <n v="23.549547195434599"/>
        <n v="44.946094512939503"/>
        <n v="26.079359054565401"/>
        <n v="12.6630744934082"/>
        <n v="17.232072830200199"/>
        <n v="17.395259857177699"/>
        <n v="8.3066434860229492"/>
        <n v="42.681106567382798"/>
        <n v="25.5258884429932"/>
        <n v="42.324905395507798"/>
        <n v="33.990962982177699"/>
        <n v="20.156621932983398"/>
        <n v="30.272739410400401"/>
        <n v="18.7930297851563"/>
        <n v="27.919561386108398"/>
        <n v="32.429283142089801"/>
        <n v="14.799339294433601"/>
        <n v="-3.04574346542358"/>
        <n v="29.883062362670898"/>
        <n v="25.991392135620099"/>
        <n v="43.094432830810497"/>
        <n v="18.777467727661101"/>
        <n v="11.923243522644"/>
        <n v="14.0966081619263"/>
        <n v="30.2132892608643"/>
        <n v="35.198135375976598"/>
        <n v="44.439403533935497"/>
        <n v="23.546751022338899"/>
        <n v="32.888851165771499"/>
        <n v="16.759140014648398"/>
        <n v="13.5038957595825"/>
        <n v="37.540531158447301"/>
        <n v="19.656307220458999"/>
        <n v="13.518577575683601"/>
        <n v="32.293907165527301"/>
        <n v="15.4659481048584"/>
        <n v="20.584856033325199"/>
        <n v="30.759944915771499"/>
        <n v="12.7954320907593"/>
        <n v="35.500038146972699"/>
        <n v="19.9698600769043"/>
        <n v="32.421646118164098"/>
        <n v="26.540718078613299"/>
        <n v="15.659099578857401"/>
        <n v="11.642066955566399"/>
        <n v="41.451732635497997"/>
        <n v="38.704471588134801"/>
        <n v="30.937015533447301"/>
        <n v="28.2130527496338"/>
        <n v="33.692081451416001"/>
        <n v="19.56565284729"/>
        <n v="23.987751007080099"/>
        <n v="9.5742311477661097"/>
        <n v="5.3514676094055202"/>
        <n v="30.1808471679688"/>
        <n v="28.827894210815401"/>
        <n v="12.7552680969238"/>
        <n v="29.2665500640869"/>
        <n v="28.674860000610401"/>
        <n v="27.589075088501001"/>
        <n v="22.6530151367188"/>
        <n v="44.867164611816399"/>
        <n v="26.0747470855713"/>
        <n v="26.397169113159201"/>
        <n v="19.899620056152301"/>
        <n v="27.907423019409201"/>
        <n v="12.2195959091187"/>
        <n v="29.0028171539307"/>
        <n v="20.9250297546387"/>
        <n v="5.6677079200744602"/>
        <n v="22.824562072753899"/>
        <n v="26.9395847320557"/>
        <n v="15.44690990448"/>
        <n v="24.485904693603501"/>
        <n v="31.223411560058601"/>
        <n v="24.920106887817401"/>
        <n v="21.707756042480501"/>
        <n v="21.798171997070298"/>
        <n v="9.9437646865844709"/>
        <n v="23.582614898681602"/>
        <n v="25.0920219421387"/>
        <n v="28.970653533935501"/>
        <n v="23.5272006988525"/>
        <n v="13.851849555969199"/>
        <n v="30.908451080322301"/>
        <n v="28.547266006469702"/>
        <n v="14.1565618515015"/>
        <n v="27.440631866455099"/>
        <n v="34.0568656921387"/>
        <n v="6.9409513473510698"/>
        <n v="27.7959308624268"/>
        <n v="52.819190979003899"/>
        <n v="6.2413640022277797"/>
        <n v="18.8730583190918"/>
        <n v="20.9698600769043"/>
        <n v="17.951581954956101"/>
        <n v="23.0484504699707"/>
        <n v="18.768333435058601"/>
        <n v="18.324295043945298"/>
        <n v="24.816535949706999"/>
        <n v="23.0345573425293"/>
        <n v="26.1456089019775"/>
        <n v="26.511646270751999"/>
        <n v="40.842193603515597"/>
        <n v="34.045845031738303"/>
        <n v="35.031810760497997"/>
        <n v="19.214645385742202"/>
        <n v="17.833875656127901"/>
        <n v="13.7795734405518"/>
        <n v="17.3118572235107"/>
        <n v="11.895449638366699"/>
        <n v="28.055814743041999"/>
        <n v="28.825431823730501"/>
        <n v="19.061326980590799"/>
        <n v="26.156791687011701"/>
        <n v="25.236465454101602"/>
        <n v="21.437656402587901"/>
        <n v="19.477146148681602"/>
        <n v="23.458940505981399"/>
        <n v="15.9756622314453"/>
        <n v="18.177196502685501"/>
        <n v="28.911334991455099"/>
        <n v="26.005786895751999"/>
        <n v="45.037796020507798"/>
        <n v="26.678270339965799"/>
        <n v="61.598560333252003"/>
        <n v="38.689907073974602"/>
        <n v="33.269882202148402"/>
        <n v="31.813203811645501"/>
        <n v="11.939393997192401"/>
        <n v="29.209302902221701"/>
        <n v="30.5186252593994"/>
        <n v="41.927108764648402"/>
        <n v="31.670625686645501"/>
        <n v="10.283418655395501"/>
        <n v="28.194074630737301"/>
        <n v="17.182645797729499"/>
        <n v="46.864696502685497"/>
        <n v="15.3577938079834"/>
        <n v="32.576953887939503"/>
        <n v="16.232099533081101"/>
        <n v="34.1885375976563"/>
        <n v="19.7709655761719"/>
        <n v="39.664310455322301"/>
        <n v="26.457675933837901"/>
        <n v="38.150077819824197"/>
        <n v="21.853012084960898"/>
        <n v="24.034276962280298"/>
        <n v="23.535291671752901"/>
        <n v="25.525579452514599"/>
        <n v="39.246192932128899"/>
        <n v="56.459484100341797"/>
        <n v="12.0030717849731"/>
        <n v="19.6615695953369"/>
        <n v="52.052120208740199"/>
        <n v="7.6800160408020002"/>
        <n v="21.459535598754901"/>
        <n v="20.211841583251999"/>
        <n v="21.681879043579102"/>
        <n v="14.676469802856399"/>
        <n v="39.129955291747997"/>
        <n v="20.396757125854499"/>
        <n v="25.9021091461182"/>
        <n v="31.097211837768601"/>
        <n v="22.9046936035156"/>
        <n v="31.981163024902301"/>
        <n v="26.563234329223601"/>
        <n v="9.6229124069213903"/>
        <n v="21.824926376342798"/>
        <n v="20.0966472625732"/>
        <n v="27.564989089965799"/>
        <n v="18.428638458251999"/>
        <n v="24.388179779052699"/>
        <n v="32.621406555175803"/>
        <n v="33.1014213562012"/>
        <n v="21.873710632324201"/>
        <n v="18.8925590515137"/>
        <n v="35.307037353515597"/>
        <n v="18.323982238769499"/>
        <n v="34.575538635253899"/>
        <n v="24.329414367675799"/>
        <n v="20.848415374755898"/>
        <n v="35.507904052734403"/>
        <n v="34.709728240966797"/>
        <n v="15.355252265930201"/>
        <n v="38.673191070556598"/>
        <n v="20.868921279907202"/>
        <n v="26.2653617858887"/>
        <n v="29.4049167633057"/>
        <n v="19.048892974853501"/>
        <n v="37.711742401122997"/>
        <n v="29.359899520873999"/>
        <n v="19.840116500854499"/>
        <n v="25.100034713745099"/>
        <n v="5.1479010581970197"/>
        <n v="26.208795547485401"/>
        <n v="43.303253173828097"/>
        <n v="30.635372161865199"/>
        <n v="24.933143615722699"/>
        <n v="14.686703681945801"/>
        <n v="26.961936950683601"/>
        <n v="34.2779350280762"/>
        <n v="32.804805755615199"/>
        <n v="23.623493194580099"/>
        <n v="15.214918136596699"/>
        <n v="43.3191947937012"/>
        <n v="41.328235626220703"/>
        <n v="11.809243202209499"/>
        <n v="30.558435440063501"/>
        <n v="42.194980621337898"/>
        <n v="23.369604110717798"/>
        <n v="33.865653991699197"/>
        <n v="30.8356533050537"/>
        <n v="30.881067276001001"/>
        <n v="38.989093780517599"/>
        <n v="8.2509908676147496"/>
        <n v="15.014295578002899"/>
        <n v="21.8216152191162"/>
        <n v="5.7312469482421902"/>
        <n v="35.519969940185497"/>
        <n v="18.894451141357401"/>
        <n v="40.076992034912102"/>
        <n v="22.2564888000488"/>
        <n v="22.117124557495099"/>
        <n v="22.022180557251001"/>
        <n v="28.1082859039307"/>
        <n v="22.698554992675799"/>
        <n v="23.857080459594702"/>
        <n v="30.987506866455099"/>
        <n v="27.2881984710693"/>
        <n v="4.8650135993957502"/>
        <n v="14.7529201507568"/>
        <n v="31.078752517700199"/>
        <n v="31.113740921020501"/>
        <n v="30.804262161254901"/>
        <n v="29.240657806396499"/>
        <n v="11.832944869995099"/>
        <n v="34.000949859619098"/>
        <n v="19.087724685668899"/>
        <n v="21.800285339355501"/>
        <n v="20.2314758300781"/>
        <n v="29.775476455688501"/>
        <n v="27.491670608520501"/>
        <n v="29.929121017456101"/>
        <n v="13.972674369811999"/>
        <n v="34.539360046386697"/>
        <n v="23.874713897705099"/>
        <n v="12.767683029174799"/>
        <n v="29.073541641235401"/>
        <n v="22.6173610687256"/>
        <n v="37.630424499511697"/>
        <n v="23.676183700561499"/>
        <n v="7.9126081466674796"/>
        <n v="25.260206222534201"/>
        <n v="36.637302398681598"/>
        <n v="41.968086242675803"/>
        <n v="33.3657035827637"/>
        <n v="51.809120178222699"/>
        <n v="11.553978919982899"/>
        <n v="14.757246017456101"/>
        <n v="16.689592361450199"/>
        <n v="17.348192214965799"/>
        <n v="28.447515487670898"/>
        <n v="10.5472555160522"/>
        <n v="26.939815521240199"/>
        <n v="24.097782135009801"/>
        <n v="8.9768524169921893"/>
        <n v="19.063503265380898"/>
        <n v="37.939537048339801"/>
        <n v="21.870735168456999"/>
        <n v="23.315179824829102"/>
        <n v="16.5554809570313"/>
        <n v="30.045051574706999"/>
        <n v="33.124767303466797"/>
        <n v="26.760278701782202"/>
        <n v="29.1846523284912"/>
        <n v="24.915807723998999"/>
        <n v="39.857509613037102"/>
        <n v="26.192930221557599"/>
        <n v="19.117933273315401"/>
        <n v="16.777214050293001"/>
        <n v="36.226371765136697"/>
        <n v="39.915664672851598"/>
        <n v="19.375583648681602"/>
        <n v="24.579269409179702"/>
        <n v="52.114288330078097"/>
        <n v="9.0161180496215803"/>
        <n v="19.6190071105957"/>
        <n v="22.7854614257813"/>
        <n v="22.206720352172901"/>
        <n v="41.808475494384801"/>
        <n v="20.0680236816406"/>
        <n v="33.803680419921903"/>
        <n v="32.532703399658203"/>
        <n v="22.673202514648398"/>
        <n v="36.979316711425803"/>
        <n v="24.898653030395501"/>
        <n v="18.483747482299801"/>
        <n v="13.9377326965332"/>
        <n v="15.852231025695801"/>
        <n v="20.1978969573975"/>
        <n v="25.566423416137699"/>
        <n v="25.188047409057599"/>
        <n v="40.217941284179702"/>
        <n v="24.038721084594702"/>
        <n v="31.592414855956999"/>
        <n v="16.0912685394287"/>
        <n v="14.651883125305201"/>
        <n v="21.258913040161101"/>
        <n v="34.183620452880902"/>
        <n v="20.170934677123999"/>
        <n v="21.121404647827099"/>
        <n v="18.9553337097168"/>
        <n v="55.473899841308601"/>
        <n v="34.1402778625488"/>
        <n v="26.280155181884801"/>
        <n v="21.9749546051025"/>
        <n v="24.384197235107401"/>
        <n v="10.4656658172607"/>
        <n v="19.160327911376999"/>
        <n v="22.095298767089801"/>
        <n v="24.8862400054932"/>
        <n v="27.3517360687256"/>
        <n v="19.686098098754901"/>
        <n v="22.8202819824219"/>
        <n v="28.517127990722699"/>
        <n v="31.360794067382798"/>
        <n v="36.938381195068402"/>
        <n v="19.052076339721701"/>
        <n v="16.3812141418457"/>
        <n v="19.5560207366943"/>
        <n v="31.8836479187012"/>
        <n v="16.605218887329102"/>
        <n v="25.357479095458999"/>
        <n v="19.862758636474599"/>
        <n v="28.1575107574463"/>
        <n v="19.019136428833001"/>
        <n v="35.024250030517599"/>
        <n v="44.626995086669901"/>
        <n v="23.202123641967798"/>
        <n v="10.842943191528301"/>
        <n v="25.969139099121101"/>
        <n v="39.823612213134801"/>
        <n v="46.940017700195298"/>
        <n v="9.1898069381713903"/>
        <n v="29.8787746429443"/>
        <n v="24.2184448242188"/>
        <n v="20.3287754058838"/>
        <n v="13.7011556625366"/>
        <n v="18.1661491394043"/>
        <n v="51.402473449707003"/>
        <n v="16.438400268554702"/>
        <n v="47.6577758789063"/>
        <n v="17.899692535400401"/>
        <n v="20.720018386840799"/>
        <n v="11.798022270202599"/>
        <n v="13.8419437408447"/>
        <n v="42.7951469421387"/>
        <n v="25.307456970214801"/>
        <n v="33.248908996582003"/>
        <n v="37.5242309570313"/>
        <n v="22.6067905426025"/>
        <n v="40.884780883789098"/>
        <n v="31.942684173583999"/>
        <n v="27.281904220581101"/>
        <n v="21.1322212219238"/>
        <n v="25.238197326660199"/>
        <n v="18.8729057312012"/>
        <n v="17.163375854492202"/>
        <n v="23.891191482543899"/>
        <n v="49.786415100097699"/>
        <n v="16.5441379547119"/>
        <n v="23.312759399414102"/>
        <n v="26.898012161254901"/>
        <n v="30.2791137695313"/>
        <n v="32.352256774902301"/>
        <n v="30.152257919311499"/>
        <n v="36.3623237609863"/>
        <n v="19.107744216918899"/>
        <n v="21.246274948120099"/>
        <n v="26.322525024414102"/>
        <n v="8.9439210891723597"/>
        <n v="31.695236206054702"/>
        <n v="13.506848335266101"/>
        <n v="15.0310668945313"/>
        <n v="23.212530136108398"/>
        <n v="24.133825302123999"/>
        <n v="35.769252777099602"/>
        <n v="22.8484191894531"/>
        <n v="18.894422531127901"/>
        <n v="50.175464630127003"/>
        <n v="7.1920900344848597"/>
        <n v="38.9400634765625"/>
        <n v="27.117919921875"/>
        <n v="20.755456924438501"/>
        <n v="29.8787651062012"/>
        <n v="35.278873443603501"/>
        <n v="23.0199890136719"/>
        <n v="34.229454040527301"/>
        <n v="25.275691986083999"/>
        <n v="16.9876384735107"/>
        <n v="13.923353195190399"/>
        <n v="25.784208297729499"/>
        <n v="39.706825256347699"/>
        <n v="14.201083183288601"/>
        <n v="21.719789505004901"/>
        <n v="30.2777004241943"/>
        <n v="29.583166122436499"/>
        <n v="27.680881500244102"/>
        <n v="16.862707138061499"/>
        <n v="14.9872827529907"/>
        <n v="27.805843353271499"/>
        <n v="35.0337104797363"/>
        <n v="22.832603454589801"/>
        <n v="15.838925361633301"/>
        <n v="20.4202976226807"/>
        <n v="22.527320861816399"/>
        <n v="29.486143112182599"/>
        <n v="29.3752136230469"/>
        <n v="30.5521240234375"/>
        <n v="19.917259216308601"/>
        <n v="22.996116638183601"/>
        <n v="32.5829467773438"/>
        <n v="36.591602325439503"/>
        <n v="27.853940963745099"/>
        <n v="22.823900222778299"/>
        <n v="36.285453796386697"/>
        <n v="9.9372339248657209"/>
        <n v="38.0357666015625"/>
        <n v="21.9710807800293"/>
        <n v="12.6333723068237"/>
        <n v="35.485504150390597"/>
        <n v="24.194261550903299"/>
        <n v="19.748428344726602"/>
        <n v="21.765235900878899"/>
        <n v="25.4020290374756"/>
        <n v="22.4648952484131"/>
        <n v="42.072788238525398"/>
        <n v="34.952236175537102"/>
        <n v="28.434492111206101"/>
        <n v="8.2171096801757795"/>
        <n v="40.2884330749512"/>
        <n v="23.7218017578125"/>
        <n v="17.4427490234375"/>
        <n v="23.036226272583001"/>
        <n v="19.7589435577393"/>
        <n v="20.897708892822301"/>
        <n v="46.304069519042997"/>
        <n v="21.275894165039102"/>
        <n v="26.529466629028299"/>
        <n v="25.167200088501001"/>
        <n v="27.752803802490199"/>
        <n v="29.6959037780762"/>
        <n v="23.324821472168001"/>
        <n v="20.2382907867432"/>
        <n v="24.635740280151399"/>
        <n v="19.816078186035199"/>
        <n v="32.242034912109403"/>
        <n v="24.741563796997099"/>
        <n v="19.810920715331999"/>
        <n v="23.085514068603501"/>
        <n v="50.119575500488303"/>
        <n v="12.0388650894165"/>
        <n v="14.8510131835938"/>
        <n v="15.748857498168899"/>
        <n v="23.708305358886701"/>
        <n v="22.233722686767599"/>
        <n v="20.2574157714844"/>
        <n v="30.4631042480469"/>
        <n v="18.419692993164102"/>
        <n v="26.6075344085693"/>
        <n v="47.471721649169901"/>
        <n v="15.4572496414185"/>
        <n v="20.5039367675781"/>
        <n v="30.8251838684082"/>
        <n v="21.658098220825199"/>
        <n v="38.9129447937012"/>
        <n v="32.859432220458999"/>
        <n v="10.265219688415501"/>
        <n v="1.5180402994155899"/>
        <n v="40.187717437744098"/>
        <n v="34.394504547119098"/>
        <n v="37.126476287841797"/>
        <n v="33.854827880859403"/>
        <n v="18.172889709472699"/>
        <n v="21.4818515777588"/>
        <n v="26.560237884521499"/>
        <n v="16.105394363403299"/>
        <n v="24.522691726684599"/>
        <n v="22.254278182983398"/>
        <n v="18.4404296875"/>
        <n v="15.949297904968301"/>
        <n v="14.5944623947144"/>
        <n v="25.313959121704102"/>
        <n v="18.8476448059082"/>
        <n v="25.309160232543899"/>
        <n v="11.2469644546509"/>
        <n v="38.057186126708999"/>
        <n v="5.2975006103515598"/>
        <n v="15.7642459869385"/>
        <n v="27.0347003936768"/>
        <n v="22.997663497924801"/>
        <n v="37.787437438964801"/>
        <n v="14.152280807495099"/>
        <n v="25.133165359497099"/>
        <n v="30.426509857177699"/>
        <n v="38.570034027099602"/>
        <n v="12.575740814209"/>
        <n v="23.178623199462901"/>
        <n v="36.835926055908203"/>
        <n v="12.516430854797401"/>
        <n v="22.451896667480501"/>
        <n v="30.9077453613281"/>
        <n v="47.417526245117202"/>
        <n v="44.062385559082003"/>
        <n v="21.224407196044901"/>
        <n v="28.654167175293001"/>
        <n v="29.821611404418899"/>
        <n v="38.447010040283203"/>
        <n v="17.861820220947301"/>
        <n v="26.155830383300799"/>
        <n v="35.165901184082003"/>
        <n v="12.268062591552701"/>
        <n v="44.2206840515137"/>
        <n v="32.293956756591797"/>
        <n v="12.1172275543213"/>
        <n v="22.4313659667969"/>
        <n v="26.069501876831101"/>
        <n v="22.982975006103501"/>
        <n v="24.870002746581999"/>
        <n v="25.779058456420898"/>
        <n v="39.342124938964801"/>
        <n v="21.404546737670898"/>
        <n v="21.8738899230957"/>
        <n v="28.290756225585898"/>
        <n v="14.255902290344199"/>
        <n v="33.464569091796903"/>
        <n v="49.8730278015137"/>
        <n v="38.626174926757798"/>
        <n v="28.198043823242202"/>
        <n v="28.211990356445298"/>
        <n v="7.37951612472534"/>
        <n v="18.2371501922607"/>
        <n v="17.941312789916999"/>
        <n v="17.377988815307599"/>
        <n v="37.734703063964801"/>
        <n v="21.8025722503662"/>
        <n v="34.518692016601598"/>
        <n v="36.004474639892599"/>
        <n v="14.000509262085"/>
        <n v="37.180671691894503"/>
        <n v="24.342004776001001"/>
        <n v="9.0106267929077095"/>
        <n v="23.306991577148398"/>
        <n v="32.505458831787102"/>
        <n v="27.899539947509801"/>
        <n v="40.248649597167997"/>
        <n v="11.4526567459106"/>
        <n v="33.520919799804702"/>
        <n v="37.529006958007798"/>
        <n v="25.7580242156982"/>
        <n v="24.5464878082275"/>
        <n v="27.671045303344702"/>
        <n v="27.045360565185501"/>
        <n v="34.0419921875"/>
        <n v="68.946182250976605"/>
        <n v="15.8186283111572"/>
        <n v="26.923139572143601"/>
        <n v="14.1760263442993"/>
        <n v="24.6232814788818"/>
        <n v="35.212905883789098"/>
        <n v="23.224702835083001"/>
        <n v="31.3954982757568"/>
        <n v="13.0535440444946"/>
        <n v="20.309860229492202"/>
        <n v="17.5910339355469"/>
        <n v="46.033882141113303"/>
        <n v="31.050004959106399"/>
        <n v="41.227825164794901"/>
        <n v="26.7180480957031"/>
        <n v="32.284126281738303"/>
        <n v="19.0370578765869"/>
        <n v="16.6802883148193"/>
        <n v="22.117345809936499"/>
        <n v="28.962398529052699"/>
        <n v="30.265661239623999"/>
        <n v="29.0271606445313"/>
        <n v="13.3064470291138"/>
        <n v="21.767414093017599"/>
        <n v="54.0258979797363"/>
        <n v="23.101688385009801"/>
        <n v="19.297256469726602"/>
        <n v="24.999944686889599"/>
        <n v="42.2774658203125"/>
        <n v="50.962741851806598"/>
        <n v="34.794239044189503"/>
        <n v="14.5187482833862"/>
        <n v="40.589923858642599"/>
        <n v="35.338802337646499"/>
        <n v="12.873218536376999"/>
        <n v="19.8288688659668"/>
        <n v="26.036033630371101"/>
        <n v="30.519056320190401"/>
        <n v="21.913616180419901"/>
        <n v="22.886903762817401"/>
        <n v="18.2534694671631"/>
        <n v="29.1023349761963"/>
        <n v="23.890153884887699"/>
        <n v="36.461807250976598"/>
        <n v="26.003009796142599"/>
        <n v="17.936801910400401"/>
        <n v="15.167167663574199"/>
        <n v="12.4725294113159"/>
        <n v="25.103956222534201"/>
        <n v="23.3079319000244"/>
        <n v="26.950740814208999"/>
        <n v="33.834671020507798"/>
        <n v="44.126457214355497"/>
        <n v="28.4105415344238"/>
        <n v="15.275836944580099"/>
        <n v="42.035079956054702"/>
        <n v="13.843529701232899"/>
        <n v="40.101974487304702"/>
        <n v="24.076236724853501"/>
        <n v="21.31715965271"/>
        <n v="27.974981307983398"/>
        <n v="29.7162780761719"/>
        <n v="14.2975053787231"/>
        <n v="29.078853607177699"/>
        <n v="28.551958084106399"/>
        <n v="13.5734186172485"/>
        <n v="40.7010307312012"/>
        <n v="25.77272605896"/>
        <n v="22.535276412963899"/>
        <n v="15.064724922180201"/>
        <n v="35.036418914794901"/>
        <n v="10.433270454406699"/>
        <n v="37.2357368469238"/>
        <n v="30.4756183624268"/>
        <n v="21.945972442626999"/>
        <n v="1.62789034843445"/>
        <n v="33.022945404052699"/>
        <n v="28.101076126098601"/>
        <n v="23.7349948883057"/>
        <n v="22.449827194213899"/>
        <n v="13.749178886413601"/>
        <n v="28.088911056518601"/>
        <n v="17.533525466918899"/>
        <n v="37.618808746337898"/>
        <n v="35.736858367919901"/>
        <n v="20.664182662963899"/>
        <n v="23.823026657104499"/>
        <n v="39.713661193847699"/>
        <n v="5.50948143005371"/>
        <n v="45.993721008300803"/>
        <n v="24.5059490203857"/>
        <n v="17.064039230346701"/>
        <n v="27.235897064208999"/>
        <n v="19.121746063232401"/>
        <n v="27.434751510620099"/>
        <n v="16.7459106445313"/>
        <n v="12.9387674331665"/>
        <n v="32.439617156982401"/>
        <n v="29.125410079956101"/>
        <n v="19.079715728759801"/>
        <n v="26.9818515777588"/>
        <n v="20.368310928344702"/>
        <n v="27.587671279907202"/>
        <n v="51.200958251953097"/>
        <n v="32.729640960693402"/>
        <n v="16.769767761230501"/>
        <n v="34.849643707275398"/>
        <n v="27.278234481811499"/>
        <n v="21.588579177856399"/>
        <n v="15.2573537826538"/>
        <n v="13.0357713699341"/>
        <n v="18.7552185058594"/>
        <n v="31.249330520629901"/>
        <n v="30.501043319702099"/>
        <n v="17.528846740722699"/>
        <n v="24.030088424682599"/>
        <n v="59.312759399414098"/>
        <n v="29.466171264648398"/>
        <n v="38.8085327148438"/>
        <n v="38.9588813781738"/>
        <n v="29.033950805664102"/>
        <n v="25.1180629730225"/>
        <n v="21.701509475708001"/>
        <n v="35.690361022949197"/>
        <n v="48.185630798339801"/>
        <n v="33.838584899902301"/>
        <n v="29.3975639343262"/>
        <n v="28.214094161987301"/>
        <n v="36.084842681884801"/>
        <n v="34.614425659179702"/>
        <n v="40.640880584716797"/>
        <n v="49.724460601806598"/>
        <n v="23.663915634155298"/>
        <n v="16.2981071472168"/>
        <n v="18.010673522949201"/>
        <n v="21.676387786865199"/>
        <n v="33.657199859619098"/>
        <n v="13.5024509429932"/>
        <n v="27.436662673950199"/>
        <n v="53.103824615478501"/>
        <n v="34.905014038085902"/>
        <n v="50.224033355712898"/>
        <n v="36.854820251464801"/>
        <n v="33.559051513671903"/>
        <n v="15.979265213012701"/>
        <n v="12.025312423706101"/>
        <n v="6.7032451629638699"/>
        <n v="24.8704319000244"/>
        <n v="27.616895675659201"/>
        <n v="12.9991807937622"/>
        <n v="16.4475612640381"/>
        <n v="15.9227638244629"/>
        <n v="32.7608833312988"/>
        <n v="19.684827804565401"/>
        <n v="15.6652326583862"/>
        <n v="21.9428615570068"/>
        <n v="32.490715026855497"/>
        <n v="31.210639953613299"/>
        <n v="33.908737182617202"/>
        <n v="28.763776779174801"/>
        <n v="31.366590499877901"/>
        <n v="28.084480285644499"/>
        <n v="25.383241653442401"/>
        <n v="28.6701755523682"/>
        <n v="13.083527565002401"/>
        <n v="21.782865524291999"/>
        <n v="26.751056671142599"/>
        <n v="29.073322296142599"/>
        <n v="32.705257415771499"/>
        <n v="35.528091430664098"/>
        <n v="20.0981330871582"/>
        <n v="31.470716476440401"/>
        <n v="13.9439153671265"/>
        <n v="34.468559265136697"/>
        <n v="6.8374500274658203"/>
        <n v="27.6298122406006"/>
        <n v="22.433513641357401"/>
        <n v="43.501663208007798"/>
        <n v="20.550807952880898"/>
        <n v="22.1603603363037"/>
        <n v="27.554695129394499"/>
        <n v="15.2865085601807"/>
        <n v="30.355890274047901"/>
        <n v="30.818811416626001"/>
        <n v="17.977878570556602"/>
        <n v="20.580104827880898"/>
        <n v="34.236114501953097"/>
        <n v="11.363471031189"/>
        <n v="15.8167419433594"/>
        <n v="21.095378875732401"/>
        <n v="24.128742218017599"/>
        <n v="21.604488372802699"/>
        <n v="21.947097778320298"/>
        <n v="22.3685493469238"/>
        <n v="27.7221355438232"/>
        <n v="38.786350250244098"/>
        <n v="35.380348205566399"/>
        <n v="21.553127288818398"/>
        <n v="13.9221696853638"/>
        <n v="19.160680770873999"/>
        <n v="28.6769008636475"/>
        <n v="14.726224899291999"/>
        <n v="17.555723190307599"/>
        <n v="39.039169311523402"/>
        <n v="17.219650268554702"/>
        <n v="25.399419784545898"/>
        <n v="19.0238132476807"/>
        <n v="31.489662170410199"/>
        <n v="31.237627029418899"/>
        <n v="13.385972976684601"/>
        <n v="27.753257751464801"/>
        <n v="27.1247673034668"/>
        <n v="17.588092803955099"/>
        <n v="26.847660064697301"/>
        <n v="14.017993927001999"/>
        <n v="35.547641754150398"/>
        <n v="11.705640792846699"/>
        <n v="33.917774200439503"/>
        <n v="23.259239196777301"/>
        <n v="17.470668792724599"/>
        <n v="24.938203811645501"/>
        <n v="33.336563110351598"/>
        <n v="22.109239578247099"/>
        <n v="19.191055297851602"/>
        <n v="44.098865509033203"/>
        <n v="25.635139465331999"/>
        <n v="5.3095676004886599E-2"/>
        <n v="33.716091156005902"/>
        <n v="21.953008651733398"/>
        <n v="25.677188873291001"/>
        <n v="32.582756042480497"/>
        <n v="19.329887390136701"/>
        <n v="17.812213897705099"/>
        <n v="27.563287734985401"/>
        <n v="13.710558891296399"/>
        <n v="36.715972900390597"/>
        <n v="18.406414031982401"/>
        <n v="22.438390731811499"/>
        <n v="43.701381683349602"/>
        <n v="7.6560320854187003"/>
        <n v="27.211551666259801"/>
        <n v="39.325736999511697"/>
        <n v="9.1292791366577095"/>
        <n v="25.3201293945313"/>
        <n v="8.2990961074829102"/>
        <n v="32.0044136047363"/>
        <n v="28.235120773315401"/>
        <n v="18.404468536376999"/>
        <n v="30.024162292480501"/>
        <n v="21.000209808349599"/>
        <n v="37.246067047119098"/>
        <n v="26.1317348480225"/>
        <n v="34.040817260742202"/>
        <n v="20.848115921020501"/>
        <n v="56.966175079345703"/>
        <n v="20.427362442016602"/>
        <n v="17.960891723632798"/>
        <n v="20.2320652008057"/>
        <n v="16.566097259521499"/>
        <n v="28.480384826660199"/>
        <n v="36.815586090087898"/>
        <n v="24.0302429199219"/>
        <n v="28.016881942748999"/>
        <n v="3.9426064491271999"/>
        <n v="6.4811892509460396"/>
        <n v="18.0725002288818"/>
        <n v="31.6210041046143"/>
        <n v="13.4535627365112"/>
        <n v="41.629447937011697"/>
        <n v="14.1782064437866"/>
        <n v="18.0103359222412"/>
        <n v="16.851383209228501"/>
        <n v="32.772457122802699"/>
        <n v="22.3379516601563"/>
        <n v="40.763885498046903"/>
        <n v="32.957927703857401"/>
        <n v="26.445976257324201"/>
        <n v="12.977827072143601"/>
        <n v="18.6758632659912"/>
        <n v="21.3620929718018"/>
        <n v="37.916488647460902"/>
        <n v="17.616132736206101"/>
        <n v="24.316371917724599"/>
        <n v="41.805648803710902"/>
        <n v="38.799003601074197"/>
        <n v="36.038585662841797"/>
        <n v="27.6122341156006"/>
        <n v="22.1729545593262"/>
        <n v="35.709781646728501"/>
        <n v="25.530094146728501"/>
        <n v="6.9573841094970703"/>
        <n v="23.309221267700199"/>
        <n v="15.366538047790501"/>
        <n v="15.8681173324585"/>
        <n v="13.3706064224243"/>
        <n v="12.315276145935099"/>
        <n v="32.339595794677699"/>
        <n v="29.3876762390137"/>
        <n v="17.474849700927699"/>
        <n v="37.636955261230497"/>
        <n v="19.930049896240199"/>
        <n v="52.576450347900398"/>
        <n v="15.5060358047485"/>
        <n v="35.708404541015597"/>
        <n v="33.7348022460938"/>
        <n v="27.153812408447301"/>
        <n v="9.7320308685302699"/>
        <n v="31.927070617675799"/>
        <n v="25.494785308837901"/>
        <n v="9.9584465026855504"/>
        <n v="21.811864852905298"/>
        <n v="41.642650604247997"/>
        <n v="10.739899635314901"/>
        <n v="57.0454292297363"/>
        <n v="17.8602905273438"/>
        <n v="12.081590652465801"/>
        <n v="31.768032073974599"/>
        <n v="26.636157989501999"/>
        <n v="28.401657104492202"/>
        <n v="48.373710632324197"/>
        <n v="6.8015761375427202"/>
        <n v="16.372001647949201"/>
        <n v="20.188570022583001"/>
        <n v="30.724168777465799"/>
        <n v="13.911119461059601"/>
        <n v="22.851865768432599"/>
        <n v="31.082881927490199"/>
        <n v="16.524866104126001"/>
        <n v="28.931058883666999"/>
        <n v="10.9670114517212"/>
        <n v="25.607164382934599"/>
        <n v="35.908233642578097"/>
        <n v="18.8884582519531"/>
        <n v="21.038673400878899"/>
        <n v="13.031288146972701"/>
        <n v="14.2459011077881"/>
        <n v="13.11021900177"/>
        <n v="22.049730300903299"/>
        <n v="15.8610754013062"/>
        <n v="14.808652877807599"/>
        <n v="23.450443267822301"/>
        <n v="32.752735137939503"/>
        <n v="26.895551681518601"/>
        <n v="27.338630676269499"/>
        <n v="22.6309623718262"/>
        <n v="26.388795852661101"/>
        <n v="24.851438522338899"/>
        <n v="21.359970092773398"/>
        <n v="19.830860137939499"/>
        <n v="63.888877868652301"/>
        <n v="20.8062858581543"/>
        <n v="16.2693767547607"/>
        <n v="55.562366485595703"/>
        <n v="15.1298208236694"/>
        <n v="16.231500625610401"/>
        <n v="24.388679504394499"/>
        <n v="16.8128452301025"/>
        <n v="31.9622097015381"/>
        <n v="24.380916595458999"/>
        <n v="22.687078475952099"/>
        <n v="20.311408996581999"/>
        <n v="25.0485019683838"/>
        <n v="46.186012268066399"/>
        <n v="23.7333583831787"/>
        <n v="47.7235107421875"/>
        <n v="12.0947561264038"/>
        <n v="24.513154983520501"/>
        <n v="18.908185958862301"/>
        <n v="15.8221321105957"/>
        <n v="35.340576171875"/>
        <n v="33.285121917724602"/>
        <n v="29.663454055786101"/>
        <n v="12.224891662597701"/>
        <n v="22.847774505615199"/>
        <n v="54.725883483886697"/>
        <n v="33.275642395019503"/>
        <n v="21.834352493286101"/>
        <n v="10.3279581069946"/>
        <n v="29.301282882690401"/>
        <n v="35.702526092529297"/>
        <n v="22.483009338378899"/>
        <n v="24.913978576660199"/>
        <n v="23.099552154541001"/>
        <n v="33.696495056152301"/>
        <n v="26.628511428833001"/>
        <n v="32.309028625488303"/>
        <n v="26.723575592041001"/>
        <n v="32.404815673828097"/>
        <n v="14.8161535263062"/>
        <n v="41.156337738037102"/>
        <n v="32.754367828369098"/>
        <n v="19.421339035034201"/>
        <n v="26.8221549987793"/>
        <n v="6.9699544906616202"/>
        <n v="25.738014221191399"/>
        <n v="17.318531036376999"/>
        <n v="24.002801895141602"/>
        <n v="34.146156311035199"/>
        <n v="30.287166595458999"/>
        <n v="35.686546325683601"/>
        <n v="20.060071945190401"/>
        <n v="33.3882865905762"/>
        <n v="27.6352424621582"/>
        <n v="17.115297317504901"/>
        <n v="37.116828918457003"/>
        <n v="26.474245071411101"/>
        <n v="32.7578735351563"/>
        <n v="27.460613250732401"/>
        <n v="23.006891250610401"/>
        <n v="14.1660499572754"/>
        <n v="25.708269119262699"/>
        <n v="22.00146484375"/>
        <n v="26.0127773284912"/>
        <n v="25.727890014648398"/>
        <n v="13.111768722534199"/>
        <n v="33.522071838378899"/>
        <n v="31.4956359863281"/>
        <n v="29.207798004150401"/>
        <n v="33.259658813476598"/>
        <n v="24.2402439117432"/>
        <n v="32.128753662109403"/>
        <n v="22.816320419311499"/>
        <n v="27.8137817382813"/>
        <n v="24.7712802886963"/>
        <n v="21.988792419433601"/>
        <n v="15.2036027908325"/>
        <n v="31.8860569000244"/>
        <n v="26.943809509277301"/>
        <n v="28.9599723815918"/>
        <n v="14.529248237609901"/>
        <n v="45.906387329101598"/>
        <n v="21.6826572418213"/>
        <n v="37.022060394287102"/>
        <n v="31.095680236816399"/>
        <n v="40.349533081054702"/>
        <n v="14.981666564941399"/>
        <n v="23.318038940429702"/>
        <n v="20.423732757568398"/>
        <n v="41.103298187255902"/>
        <n v="50.669895172119098"/>
        <n v="32.745330810546903"/>
        <n v="44.483360290527301"/>
        <n v="12.1549587249756"/>
        <n v="12.633831977844199"/>
        <n v="25.22922706604"/>
        <n v="41.6319580078125"/>
        <n v="41.149929046630902"/>
        <n v="27.230552673339801"/>
        <n v="31.155134201049801"/>
        <n v="33.756179809570298"/>
        <n v="26.9848308563232"/>
        <n v="11.1192007064819"/>
        <n v="8.1287679672241193"/>
        <n v="6.25866603851318"/>
        <n v="23.1349906921387"/>
        <n v="25.6489963531494"/>
        <n v="21.391675949096701"/>
        <n v="14.4767770767212"/>
        <n v="17.463661193847699"/>
        <n v="20.912654876708999"/>
        <n v="0.78152662515640303"/>
        <n v="21.119388580322301"/>
        <n v="11.2452955245972"/>
        <n v="42.747138977050803"/>
        <n v="14.738525390625"/>
        <n v="25.109134674072301"/>
        <n v="35.398380279541001"/>
        <n v="20.272762298583999"/>
        <n v="38.225051879882798"/>
        <n v="35.695831298828097"/>
        <n v="28.690099716186499"/>
        <n v="28.990900039672901"/>
        <n v="17.777610778808601"/>
        <n v="15.612673759460399"/>
        <n v="19.255693435668899"/>
        <n v="22.575281143188501"/>
        <n v="30.348434448242202"/>
        <n v="35.091892242431598"/>
        <n v="41.135841369628899"/>
        <n v="33.133430480957003"/>
        <n v="21.562355041503899"/>
        <n v="30.6342582702637"/>
        <n v="21.6464328765869"/>
        <n v="25.7374572753906"/>
        <n v="15.176832199096699"/>
        <n v="30.2070407867432"/>
        <n v="34.301349639892599"/>
        <n v="31.914636611938501"/>
        <n v="34.901409149169901"/>
        <n v="26.251287460327099"/>
        <n v="13.2293405532837"/>
        <n v="13.152773857116699"/>
        <n v="51.319042205810497"/>
        <n v="20.393987655639599"/>
        <n v="26.8923454284668"/>
        <n v="26.1691284179688"/>
        <n v="18.587722778320298"/>
        <n v="9.8972187042236293"/>
        <n v="29.256099700927699"/>
        <n v="18.567691802978501"/>
        <n v="16.835859298706101"/>
        <n v="35.978591918945298"/>
        <n v="42.605533599853501"/>
        <n v="16.908275604248001"/>
        <n v="24.310548782348601"/>
        <n v="38.088977813720703"/>
        <n v="21.115653991699201"/>
        <n v="30.077497482299801"/>
        <n v="31.8681030273438"/>
        <n v="25.3247680664063"/>
        <n v="20.0048713684082"/>
        <n v="41.851844787597699"/>
        <n v="44.370944976806598"/>
        <n v="24.704980850219702"/>
        <n v="33.790809631347699"/>
        <n v="19.318130493164102"/>
        <n v="34.190586090087898"/>
        <n v="28.538286209106399"/>
        <n v="22.443986892700199"/>
        <n v="35.795978546142599"/>
        <n v="36.352615356445298"/>
        <n v="28.689373016357401"/>
        <n v="18.8460578918457"/>
        <n v="42.804241180419901"/>
        <n v="21.474277496337901"/>
        <n v="21.083572387695298"/>
        <n v="27.609434127807599"/>
        <n v="3.25652074813843"/>
        <n v="56.480514526367202"/>
        <n v="19.9039421081543"/>
        <n v="27.2761535644531"/>
        <n v="21.8605842590332"/>
        <n v="24.891393661498999"/>
        <n v="24.6834106445313"/>
        <n v="10.7097434997559"/>
        <n v="14.235456466674799"/>
        <n v="11.8873796463013"/>
        <n v="20.413383483886701"/>
        <n v="15.1337223052979"/>
        <n v="22.4390468597412"/>
        <n v="41.633216857910199"/>
        <n v="16.8925170898438"/>
        <n v="19.891639709472699"/>
        <n v="24.1465740203857"/>
        <n v="43.935111999511697"/>
        <n v="20.272994995117202"/>
        <n v="46.710666656494098"/>
        <n v="15.368777275085399"/>
        <n v="25.072940826416001"/>
        <n v="32.279273986816399"/>
        <n v="28.2819709777832"/>
        <n v="26.327680587768601"/>
        <n v="43.195125579833999"/>
        <n v="26.219478607177699"/>
        <n v="19.688013076782202"/>
        <n v="26.059156417846701"/>
        <n v="14.7044429779053"/>
        <n v="52.009578704833999"/>
        <n v="42.192947387695298"/>
        <n v="18.443910598754901"/>
        <n v="24.846275329589801"/>
        <n v="24.843704223632798"/>
        <n v="13.1793155670166"/>
        <n v="25.3380641937256"/>
        <n v="35.435440063476598"/>
        <n v="27.307680130004901"/>
        <n v="33.034206390380902"/>
        <n v="14.877727508544901"/>
        <n v="27.1331672668457"/>
        <n v="27.147920608520501"/>
        <n v="41.534748077392599"/>
        <n v="38.442848205566399"/>
        <n v="31.795875549316399"/>
        <n v="29.2168788909912"/>
        <n v="30.5716857910156"/>
        <n v="20.296361923217798"/>
        <n v="33.584407806396499"/>
        <n v="12.620291709899901"/>
        <n v="17.568078994751001"/>
        <n v="34.284477233886697"/>
        <n v="27.876600265502901"/>
        <n v="18.077213287353501"/>
        <n v="28.830659866333001"/>
        <n v="39.174770355224602"/>
        <n v="24.480266571044901"/>
        <n v="18.541772842407202"/>
        <n v="10.3828468322754"/>
        <n v="29.2458801269531"/>
        <n v="15.3924360275269"/>
        <n v="42.798397064208999"/>
        <n v="34.604549407958999"/>
        <n v="36.018970489502003"/>
        <n v="34.9012260437012"/>
        <n v="33.281208038330099"/>
        <n v="29.693519592285199"/>
        <n v="12.0720014572144"/>
        <n v="52.182167053222699"/>
        <n v="50.298225402832003"/>
        <n v="25.139808654785199"/>
        <n v="21.119003295898398"/>
        <n v="16.9929389953613"/>
        <n v="16.2985019683838"/>
        <n v="10.774569511413601"/>
        <n v="17.108034133911101"/>
        <n v="37.300876617431598"/>
        <n v="21.908128738403299"/>
        <n v="25.6429347991943"/>
        <n v="9.9348077774047905"/>
        <n v="36.059234619140597"/>
        <n v="33.074806213378899"/>
        <n v="49.940299987792997"/>
        <n v="34.006668090820298"/>
        <n v="23.680334091186499"/>
        <n v="14.314541816711399"/>
        <n v="29.7519855499268"/>
        <n v="20.5624485015869"/>
        <n v="22.266859054565401"/>
        <n v="23.646478652954102"/>
        <n v="13.0907936096191"/>
        <n v="30.273790359497099"/>
        <n v="26.845823287963899"/>
        <n v="15.5155143737793"/>
        <n v="21.383827209472699"/>
        <n v="14.479620933532701"/>
        <n v="22.746583938598601"/>
        <n v="18.958820343017599"/>
        <n v="25.459630966186499"/>
        <n v="19.117280960083001"/>
        <n v="28.638744354248001"/>
        <n v="45.866310119628899"/>
        <n v="56.582725524902301"/>
        <n v="60.288139343261697"/>
        <n v="20.346162796020501"/>
        <n v="21.554712295532202"/>
        <n v="31.4869899749756"/>
        <n v="37.821697235107401"/>
        <n v="37.600246429443402"/>
        <n v="17.720462799072301"/>
        <n v="28.469438552856399"/>
        <n v="11.637864112854"/>
        <n v="20.969556808471701"/>
        <n v="44.101688385009801"/>
        <n v="34.784767150878899"/>
        <n v="16.9512233734131"/>
        <n v="32.192085266113303"/>
        <n v="49.077831268310497"/>
        <n v="21.096376419067401"/>
        <n v="40.207241058349602"/>
        <n v="26.2957553863525"/>
        <n v="31.427658081054702"/>
        <n v="22.028467178344702"/>
        <n v="28.172533035278299"/>
        <n v="24.000778198242202"/>
        <n v="17.2466430664063"/>
        <n v="29.881593704223601"/>
        <n v="1.3587331771850599"/>
        <n v="11.3775548934937"/>
        <n v="36.381313323974602"/>
        <n v="33.312465667724602"/>
        <n v="17.0855808258057"/>
        <n v="29.3215847015381"/>
        <n v="24.866641998291001"/>
        <n v="48.740074157714801"/>
        <n v="18.626249313354499"/>
        <n v="52.067306518554702"/>
        <n v="35.679882049560497"/>
        <n v="9.6843681335449201"/>
        <n v="19.5882167816162"/>
        <n v="26.716657638549801"/>
        <n v="11.8567514419556"/>
        <n v="21.055984497070298"/>
        <n v="22.954677581787099"/>
        <n v="32.337635040283203"/>
        <n v="49.218490600585902"/>
        <n v="19.389850616455099"/>
        <n v="23.769332885742202"/>
        <n v="31.046562194824201"/>
        <n v="33.351913452148402"/>
        <n v="21.286613464355501"/>
        <n v="30.8515930175781"/>
        <n v="24.5651035308838"/>
        <n v="23.3907470703125"/>
        <n v="20.6480922698975"/>
        <n v="23.363611221313501"/>
        <n v="22.7866516113281"/>
        <n v="7.7241082191467303"/>
        <n v="28.388521194458001"/>
        <n v="6.1313557624816903"/>
        <n v="37.791366577148402"/>
        <n v="26.772697448730501"/>
        <n v="54.568923950195298"/>
        <n v="18.801433563232401"/>
        <n v="30.641895294189499"/>
        <n v="31.219331741333001"/>
        <n v="23.606376647949201"/>
        <n v="21.248603820800799"/>
        <n v="18.485002517700199"/>
        <n v="20.613887786865199"/>
        <n v="20.159675598144499"/>
        <n v="50.515453338622997"/>
        <n v="35.885482788085902"/>
        <n v="11.878714561462401"/>
        <n v="50.130386352539098"/>
        <n v="14.9728336334229"/>
        <n v="20.408370971679702"/>
        <n v="24.903417587280298"/>
        <n v="17.663990020751999"/>
        <n v="24.071315765380898"/>
        <n v="22.074964523315401"/>
        <n v="9.9923219680786097"/>
        <n v="7.9084210395812997"/>
        <n v="31.621843338012699"/>
        <n v="41.258903503417997"/>
        <n v="22.451887130737301"/>
        <n v="37.406459808349602"/>
        <n v="21.1623344421387"/>
        <n v="26.294937133789102"/>
        <n v="14.653078079223601"/>
        <n v="25.3580322265625"/>
        <n v="43.056911468505902"/>
        <n v="21.896308898925799"/>
        <n v="18.9984455108643"/>
        <n v="25.778633117675799"/>
        <n v="18.947944641113299"/>
        <n v="25.3934936523438"/>
        <n v="20.455457687377901"/>
        <n v="36.673568725585902"/>
        <n v="38.770870208740199"/>
        <n v="15.5003509521484"/>
        <n v="43.628795623779297"/>
        <n v="25.946994781494102"/>
        <n v="29.196037292480501"/>
        <n v="26.047704696655298"/>
        <n v="32.904872894287102"/>
        <n v="26.438245773315401"/>
        <n v="9.38476467132568"/>
        <n v="32.562648773193402"/>
        <n v="19.2551383972168"/>
        <n v="17.863203048706101"/>
        <n v="28.9828586578369"/>
        <n v="11.082252502441399"/>
        <n v="13.750796318054199"/>
        <n v="43.964237213134801"/>
        <n v="11.681515693664601"/>
        <n v="29.703334808349599"/>
        <n v="29.3051662445068"/>
        <n v="27.721775054931602"/>
        <n v="25.428716659545898"/>
        <n v="28.6641635894775"/>
        <n v="15.8529195785522"/>
        <n v="30.295112609863299"/>
        <n v="27.584547042846701"/>
        <n v="34.415176391601598"/>
        <n v="17.5861492156982"/>
        <n v="33.188552856445298"/>
        <n v="27.852989196777301"/>
        <n v="19.6155490875244"/>
        <n v="46.561447143554702"/>
        <n v="25.7528381347656"/>
        <n v="6.0850648880004901"/>
        <n v="36.0567436218262"/>
        <n v="32.868782043457003"/>
        <n v="32.690086364746101"/>
        <n v="16.8394451141357"/>
        <n v="23.729175567626999"/>
        <n v="22.6551189422607"/>
        <n v="33.886772155761697"/>
        <n v="47.509468078613303"/>
        <n v="22.068475723266602"/>
        <n v="23.0380554199219"/>
        <n v="27.218797683715799"/>
        <n v="20.222999572753899"/>
        <n v="24.838117599487301"/>
        <n v="34.400806427002003"/>
        <n v="27.3713893890381"/>
        <n v="19.557193756103501"/>
        <n v="37.355422973632798"/>
        <n v="13.8681030273438"/>
        <n v="32.036563873291001"/>
        <n v="9.4129076004028303"/>
        <n v="38.158473968505902"/>
        <n v="28.618881225585898"/>
        <n v="25.411272048950199"/>
        <n v="13.3602352142334"/>
        <n v="24.032608032226602"/>
        <n v="34.178356170654297"/>
        <n v="14.224311828613301"/>
        <n v="17.506963729858398"/>
        <n v="26.223390579223601"/>
        <n v="27.819829940795898"/>
        <n v="32.901214599609403"/>
        <n v="19.787391662597699"/>
        <n v="28.185962677001999"/>
        <n v="15.0340013504028"/>
        <n v="15.9766693115234"/>
        <n v="13.988338470459"/>
        <n v="31.388280868530298"/>
        <n v="30.191156387329102"/>
        <n v="27.9655876159668"/>
        <n v="31.399511337280298"/>
        <n v="22.934772491455099"/>
        <n v="33.580486297607401"/>
        <n v="31.976615905761701"/>
        <n v="22.8710117340088"/>
        <n v="17.858882904052699"/>
        <n v="37.665744781494098"/>
        <n v="27.687700271606399"/>
        <n v="21.4859294891357"/>
        <n v="42.271148681640597"/>
        <n v="48.475128173828097"/>
        <n v="14.2946920394897"/>
        <n v="15.4168996810913"/>
        <n v="4.4452033042907697"/>
        <n v="29.175655364990199"/>
        <n v="26.389753341674801"/>
        <n v="22.967624664306602"/>
        <n v="33.560203552246101"/>
        <n v="15.694748878479"/>
        <n v="48.193702697753899"/>
        <n v="35.685634613037102"/>
        <n v="31.322975158691399"/>
        <n v="34.318187713622997"/>
        <n v="30.189994812011701"/>
        <n v="55.920711517333999"/>
        <n v="18.6806030273438"/>
        <n v="59.382518768310497"/>
        <n v="29.5124607086182"/>
        <n v="21.192832946777301"/>
        <n v="29.4003505706787"/>
        <n v="39.166698455810497"/>
        <n v="41.323169708252003"/>
        <n v="3.1036739349365199"/>
        <n v="26.769758224487301"/>
        <n v="40.395565032958999"/>
        <n v="43.356101989746101"/>
        <n v="29.4627895355225"/>
        <n v="36.942245483398402"/>
        <n v="29.6633815765381"/>
        <n v="30.450262069702099"/>
        <n v="20.863237380981399"/>
        <n v="31.9532146453857"/>
        <n v="16.243257522583001"/>
        <n v="21.844459533691399"/>
        <n v="17.753475189208999"/>
        <n v="21.417453765869102"/>
        <n v="20.986413955688501"/>
        <n v="9.1438875198364293"/>
        <n v="21.010429382324201"/>
        <n v="26.107456207275401"/>
        <n v="6.1579914093017596"/>
        <n v="20.463485717773398"/>
        <n v="16.217924118041999"/>
        <n v="36.314552307128899"/>
        <n v="17.5148735046387"/>
        <n v="13.656777381896999"/>
        <n v="18.1050205230713"/>
        <n v="24.5760192871094"/>
        <n v="18.556661605835"/>
        <n v="44.735969543457003"/>
        <n v="29.582914352416999"/>
        <n v="9.7422504425048793"/>
        <n v="13.0939950942993"/>
        <n v="28.889986038208001"/>
        <n v="20.833402633666999"/>
        <n v="19.909238815307599"/>
        <n v="11.024664878845201"/>
        <n v="6.3224754333496103"/>
        <n v="59.649063110351598"/>
        <n v="25.928941726684599"/>
        <n v="15.5368843078613"/>
        <n v="20.508600234985401"/>
        <n v="22.086986541748001"/>
        <n v="28.6586303710938"/>
        <n v="13.626995086669901"/>
        <n v="37.310588836669901"/>
        <n v="27.3130798339844"/>
        <n v="29.076015472412099"/>
        <n v="34.099460601806598"/>
        <n v="37.365608215332003"/>
        <n v="38.308742523193402"/>
        <n v="24.0914630889893"/>
        <n v="18.967199325561499"/>
        <n v="48.623153686523402"/>
        <n v="33.890251159667997"/>
        <n v="20.763721466064499"/>
        <n v="5.4977293014526403"/>
        <n v="14.7796792984009"/>
        <n v="16.109214782714801"/>
        <n v="36.1989135742188"/>
        <n v="21.866157531738299"/>
        <n v="30.772302627563501"/>
        <n v="32.399417877197301"/>
        <n v="34.517280578613303"/>
        <n v="13.3096370697021"/>
        <n v="31.625543594360401"/>
        <n v="26.5943508148193"/>
        <n v="20.398788452148398"/>
        <n v="33.369247436523402"/>
        <n v="35.556797027587898"/>
        <n v="12.145246505737299"/>
        <n v="24.374336242675799"/>
        <n v="33.3173637390137"/>
        <n v="23.534351348876999"/>
        <n v="17.7469787597656"/>
        <n v="35.449710845947301"/>
        <n v="15.4791316986084"/>
        <n v="18.1191082000732"/>
        <n v="31.301324844360401"/>
        <n v="11.997607231140099"/>
        <n v="18.326635360717798"/>
        <n v="31.506517410278299"/>
        <n v="13.4286785125732"/>
        <n v="14.980344772338899"/>
        <n v="38.322269439697301"/>
        <n v="23.952032089233398"/>
        <n v="14.284542083740201"/>
        <n v="13.3006649017334"/>
        <n v="17.708402633666999"/>
        <n v="21.183069229126001"/>
        <n v="3.0175840854644802"/>
        <n v="28.2735080718994"/>
        <n v="22.529100418090799"/>
        <n v="18.7152099609375"/>
        <n v="20.992801666259801"/>
        <n v="24.7715663909912"/>
        <n v="25.805234909057599"/>
        <n v="9.8586330413818395"/>
        <n v="31.818346023559599"/>
        <n v="33.408416748046903"/>
        <n v="21.785181045532202"/>
        <n v="20.797578811645501"/>
        <n v="27.483942031860401"/>
        <n v="29.4029350280762"/>
        <n v="35.654087066650398"/>
        <n v="16.1686611175537"/>
        <n v="20.367773056030298"/>
        <n v="19.847230911254901"/>
        <n v="29.8877964019775"/>
        <n v="27.008689880371101"/>
        <n v="21.335407257080099"/>
        <n v="18.872797012329102"/>
        <n v="31.752771377563501"/>
        <n v="22.320213317871101"/>
        <n v="28.648870468139599"/>
        <n v="23.421199798583999"/>
        <n v="35.480239868164098"/>
        <n v="30.559385299682599"/>
        <n v="13.5780954360962"/>
        <n v="30.536211013793899"/>
        <n v="24.112777709960898"/>
        <n v="20.348405838012699"/>
        <n v="20.347837448120099"/>
        <n v="24.3111972808838"/>
        <n v="12.6264543533325"/>
        <n v="69.567779541015597"/>
        <n v="27.396896362304702"/>
        <n v="20.556556701660199"/>
        <n v="32.175819396972699"/>
        <n v="8.9930915832519496"/>
        <n v="26.621364593505898"/>
        <n v="24.241580963134801"/>
        <n v="8.4085998535156303"/>
        <n v="29.065797805786101"/>
        <n v="29.572942733764599"/>
        <n v="48.911781311035199"/>
        <n v="15.079689025878899"/>
        <n v="39.935413360595703"/>
        <n v="13.1441030502319"/>
        <n v="28.643529891967798"/>
        <n v="19.670778274536101"/>
        <n v="20.293968200683601"/>
        <n v="9.1273050308227504"/>
        <n v="10.1113481521606"/>
        <n v="29.798625946044901"/>
        <n v="19.4794101715088"/>
        <n v="44.253677368164098"/>
        <n v="43.804931640625"/>
        <n v="43.458812713622997"/>
        <n v="23.602775573730501"/>
        <n v="27.731626510620099"/>
        <n v="29.259414672851602"/>
        <n v="38.480361938476598"/>
        <n v="27.4837741851807"/>
        <n v="42.215267181396499"/>
        <n v="49.752159118652301"/>
        <n v="17.259256362915"/>
        <n v="25.514804840087901"/>
        <n v="27.437812805175799"/>
        <n v="15.7169857025146"/>
        <n v="53.563255310058601"/>
        <n v="5.9264259338378897"/>
        <n v="32.381446838378899"/>
        <n v="-0.14065952599048601"/>
        <n v="19.2041931152344"/>
        <n v="29.094810485839801"/>
        <n v="21.406162261962901"/>
        <n v="14.683890342712401"/>
        <n v="17.1353569030762"/>
        <n v="24.4092197418213"/>
        <n v="26.273115158081101"/>
        <n v="14.9910345077515"/>
        <n v="5.6515340805053702"/>
        <n v="15.1983966827393"/>
        <n v="32.537067413330099"/>
        <n v="26.6029968261719"/>
        <n v="33.136932373046903"/>
        <n v="31.049825668335"/>
        <n v="22.1805305480957"/>
        <n v="17.937929153442401"/>
        <n v="17.862451553344702"/>
        <n v="11.138293266296399"/>
        <n v="29.819341659545898"/>
        <n v="25.346504211425799"/>
        <n v="38.789867401122997"/>
        <n v="20.365390777587901"/>
        <n v="23.136663436889599"/>
        <n v="25.361879348754901"/>
        <n v="50.976753234863303"/>
        <n v="27.3921222686768"/>
        <n v="23.6203498840332"/>
        <n v="23.275398254394499"/>
        <n v="33.982357025146499"/>
        <n v="28.760158538818398"/>
        <n v="33.923233032226598"/>
        <n v="22.850181579589801"/>
        <n v="14.768028259277299"/>
        <n v="18.726823806762699"/>
        <n v="34.956771850585902"/>
        <n v="29.799873352050799"/>
        <n v="29.647935867309599"/>
        <n v="24.9542560577393"/>
        <n v="20.466611862182599"/>
        <n v="31.021913528442401"/>
        <n v="22.499843597412099"/>
        <n v="35.6407661437988"/>
        <n v="17.1802158355713"/>
        <n v="23.500059127807599"/>
        <n v="43.140460968017599"/>
        <n v="34.857635498046903"/>
        <n v="10.382227897644"/>
        <n v="24.059534072876001"/>
        <n v="20.962408065795898"/>
        <n v="31.709995269775401"/>
        <n v="24.821231842041001"/>
        <n v="6.0743789672851598"/>
        <n v="33.041191101074197"/>
        <n v="22.031558990478501"/>
        <n v="26.388584136962901"/>
        <n v="22.4794921875"/>
        <n v="28.033496856689499"/>
        <n v="22.973445892333999"/>
        <n v="36.9841117858887"/>
        <n v="23.952486038208001"/>
        <n v="31.685419082641602"/>
        <n v="22.1905326843262"/>
        <n v="29.390153884887699"/>
        <n v="19.1065578460693"/>
        <n v="13.1736497879028"/>
        <n v="27.2083644866943"/>
        <n v="31.808641433715799"/>
        <n v="24.617485046386701"/>
        <n v="30.8126430511475"/>
        <n v="38.539264678955099"/>
        <n v="19.231096267700199"/>
        <n v="16.902860641479499"/>
        <n v="32.731971740722699"/>
        <n v="20.5000915527344"/>
        <n v="12.585293769836399"/>
        <n v="27.646009445190401"/>
        <n v="30.299634933471701"/>
        <n v="15.6273040771484"/>
        <n v="42.058803558349602"/>
        <n v="18.418340682983398"/>
        <n v="25.657676696777301"/>
        <n v="6.7536087036132804"/>
        <n v="51.864463806152301"/>
        <n v="25.531295776367202"/>
        <n v="18.708662033081101"/>
        <n v="28.021892547607401"/>
        <n v="24.584854125976602"/>
        <n v="19.471500396728501"/>
        <n v="11.297278404235801"/>
        <n v="43.886627197265597"/>
        <n v="48.259654998779297"/>
        <n v="25.8234672546387"/>
        <n v="45.0206489562988"/>
        <n v="20.997756958007798"/>
        <n v="32.517471313476598"/>
        <n v="26.694765090942401"/>
        <n v="23.611171722412099"/>
        <n v="35.884593963622997"/>
        <n v="10.7911834716797"/>
        <n v="38.816444396972699"/>
        <n v="24.596097946166999"/>
        <n v="38.473278045654297"/>
        <n v="28.142408370971701"/>
        <n v="25.4089965820313"/>
        <n v="55.483116149902301"/>
        <n v="29.431898117065401"/>
        <n v="25.8395805358887"/>
        <n v="10.8716468811035"/>
        <n v="34.898792266845703"/>
        <n v="41.088737487792997"/>
        <n v="46.366886138916001"/>
        <n v="28.4969367980957"/>
        <n v="25.9499206542969"/>
        <n v="38.513282775878899"/>
        <n v="30.8607368469238"/>
        <n v="21.077823638916001"/>
        <n v="26.441211700439499"/>
        <n v="21.649976730346701"/>
        <n v="37.003406524658203"/>
        <n v="28.2836589813232"/>
        <n v="40.402873992919901"/>
        <n v="4.6504063606262198"/>
        <n v="24.173664093017599"/>
        <n v="23.231201171875"/>
        <n v="23.537513732910199"/>
        <n v="18.952306747436499"/>
        <n v="42.690093994140597"/>
        <n v="14.028510093689"/>
        <n v="4.7973375320434597"/>
        <n v="19.512516021728501"/>
        <n v="26.992002487182599"/>
        <n v="36.316066741943402"/>
        <n v="28.874519348144499"/>
        <n v="17.799360275268601"/>
        <n v="29.7933559417725"/>
        <n v="15.0442142486572"/>
        <n v="22.908504486083999"/>
        <n v="30.376649856567401"/>
        <n v="7.1890211105346697"/>
        <n v="20.0029621124268"/>
        <n v="29.094314575195298"/>
        <n v="15.628034591674799"/>
        <n v="16.861865997314499"/>
        <n v="22.912481307983398"/>
        <n v="14.510937690734901"/>
        <n v="24.761936187744102"/>
        <n v="17.0596313476563"/>
        <n v="35.091602325439503"/>
        <n v="26.0581951141357"/>
        <n v="29.612085342407202"/>
        <n v="8.31921482086182"/>
        <n v="15.4310312271118"/>
        <n v="38.8720512390137"/>
        <n v="36.070278167724602"/>
        <n v="20.399316787719702"/>
        <n v="21.112707138061499"/>
        <n v="35.074863433837898"/>
        <n v="30.076681137085"/>
        <n v="12.527051925659199"/>
        <n v="35.777946472167997"/>
        <n v="22.0018424987793"/>
        <n v="16.730405807495099"/>
        <n v="28.8789978027344"/>
        <n v="35.162590026855497"/>
        <n v="20.255794525146499"/>
        <n v="17.282567977905298"/>
        <n v="32.676136016845703"/>
        <n v="28.011287689208999"/>
        <n v="24.239337921142599"/>
        <n v="18.8842887878418"/>
        <n v="13.574744224548301"/>
        <n v="24.972288131713899"/>
        <n v="35.7299995422363"/>
        <n v="32.499794006347699"/>
        <n v="35.498165130615199"/>
        <n v="36.837860107421903"/>
        <n v="21.1122531890869"/>
        <n v="33.362728118896499"/>
        <n v="45.497226715087898"/>
        <n v="27.277925491333001"/>
        <n v="25.6503009796143"/>
        <n v="53.217884063720703"/>
        <n v="40.097179412841797"/>
        <n v="36.0851860046387"/>
        <n v="46.420433044433601"/>
        <n v="47.762458801269503"/>
        <n v="26.840803146362301"/>
        <n v="24.8645935058594"/>
        <n v="31.5622959136963"/>
        <n v="8.3460712432861293"/>
        <n v="22.6652431488037"/>
        <n v="29.416948318481399"/>
        <n v="32.227581024169901"/>
        <n v="19.771286010742202"/>
        <n v="19.9808044433594"/>
        <n v="13.4900798797607"/>
        <n v="17.941774368286101"/>
        <n v="13.3783531188965"/>
        <n v="21.0010681152344"/>
        <n v="28.3888454437256"/>
        <n v="32.684024810791001"/>
        <n v="18.8192253112793"/>
        <n v="37.918014526367202"/>
        <n v="13.3212432861328"/>
        <n v="30.023618698120099"/>
        <n v="15.0657033920288"/>
        <n v="18.5980529785156"/>
        <n v="15.1234216690063"/>
        <n v="31.442348480224599"/>
        <n v="21.528669357299801"/>
        <n v="23.327274322509801"/>
        <n v="22.617515563964801"/>
        <n v="17.190998077392599"/>
        <n v="37.412178039550803"/>
        <n v="29.693996429443398"/>
        <n v="12.4341630935669"/>
        <n v="38.404525756835902"/>
        <n v="25.564460754394499"/>
        <n v="24.0035705566406"/>
        <n v="8.9783830642700195"/>
        <n v="24.745264053344702"/>
        <n v="14.710202217102101"/>
        <n v="12.398694038391101"/>
        <n v="7.7204656600952104"/>
        <n v="21.374046325683601"/>
        <n v="13.4497842788696"/>
        <n v="14.3914909362793"/>
        <n v="41.304885864257798"/>
        <n v="18.501457214355501"/>
        <n v="32.5563774108887"/>
        <n v="47.121086120605497"/>
        <n v="21.981981277465799"/>
        <n v="14.9652757644653"/>
        <n v="30.5101509094238"/>
        <n v="31.4305210113525"/>
        <n v="19.681247711181602"/>
        <n v="28.198945999145501"/>
        <n v="20.842393875122099"/>
        <n v="17.202075958251999"/>
        <n v="55.400909423828097"/>
        <n v="42.834842681884801"/>
        <n v="21.777662277221701"/>
        <n v="23.496397018432599"/>
        <n v="28.5780143737793"/>
        <n v="36.125099182128899"/>
        <n v="54.6434326171875"/>
        <n v="24.4120082855225"/>
        <n v="21.502220153808601"/>
        <n v="57.555343627929702"/>
        <n v="21.458206176757798"/>
        <n v="16.1710414886475"/>
        <n v="26.508405685424801"/>
        <n v="34.612415313720703"/>
        <n v="23.019149780273398"/>
        <n v="21.976686477661101"/>
        <n v="26.740453720092798"/>
        <n v="17.6615104675293"/>
        <n v="38.405525207519503"/>
        <n v="13.985205650329601"/>
        <n v="24.551511764526399"/>
        <n v="44.610469818115199"/>
        <n v="22.378017425537099"/>
        <n v="29.615867614746101"/>
        <n v="18.9530143737793"/>
        <n v="46.5192680358887"/>
        <n v="27.779460906982401"/>
        <n v="41.9671020507813"/>
        <n v="19.645601272583001"/>
        <n v="29.694768905639599"/>
        <n v="17.232181549072301"/>
        <n v="25.482639312744102"/>
        <n v="34.417610168457003"/>
        <n v="26.275285720825199"/>
        <n v="21.9432582855225"/>
        <n v="24.656715393066399"/>
        <n v="5.4481911659240696"/>
        <n v="15.8926696777344"/>
        <n v="12.574079513549799"/>
        <n v="29.846696853637699"/>
        <n v="26.371309280395501"/>
        <n v="19.619705200195298"/>
        <n v="22.4891242980957"/>
        <n v="37.278388977050803"/>
        <n v="26.5647296905518"/>
        <n v="38.358734130859403"/>
        <n v="14.2820930480957"/>
        <n v="43.337848663330099"/>
        <n v="18.917486190795898"/>
        <n v="11.2466087341309"/>
        <n v="18.694715499877901"/>
        <n v="10.3868112564087"/>
        <n v="43.053886413574197"/>
        <n v="29.1169757843018"/>
        <n v="38.053504943847699"/>
        <n v="13.2959604263306"/>
        <n v="28.457330703735401"/>
        <n v="24.785526275634801"/>
        <n v="25.564466476440401"/>
        <n v="20.221485137939499"/>
        <n v="28.8049011230469"/>
        <n v="31.736463546752901"/>
        <n v="22.898910522460898"/>
        <n v="35.003223419189503"/>
        <n v="28.436569213867202"/>
        <n v="10.6898193359375"/>
        <n v="40.358009338378899"/>
        <n v="26.148311614990199"/>
        <n v="40.003181457519503"/>
        <n v="9.87017822265625"/>
        <n v="19.136215209960898"/>
        <n v="32.480548858642599"/>
        <n v="21.791568756103501"/>
        <n v="26.045404434204102"/>
        <n v="34.055118560791001"/>
        <n v="28.688644409179702"/>
        <n v="17.219966888427699"/>
        <n v="58.708633422851598"/>
        <n v="24.606651306152301"/>
        <n v="2.0645272731781001"/>
        <n v="39.903316497802699"/>
        <n v="32.375644683837898"/>
        <n v="31.3483066558838"/>
        <n v="21.753717422485401"/>
        <n v="43.6704292297363"/>
        <n v="26.756856918335"/>
        <n v="31.729303359985401"/>
        <n v="22.6718349456787"/>
        <n v="25.235965728759801"/>
        <n v="19.969066619873001"/>
        <n v="25.2640571594238"/>
        <n v="24.231613159179702"/>
        <n v="14.200981140136699"/>
        <n v="12.9967594146729"/>
        <n v="26.837593078613299"/>
        <n v="15.2809810638428"/>
        <n v="9.0464153289794904"/>
        <n v="14.274616241455099"/>
        <n v="29.966474533081101"/>
        <n v="25.986782073974599"/>
        <n v="35.383480072021499"/>
        <n v="34.299282073974602"/>
        <n v="23.417100906372099"/>
        <n v="16.4813022613525"/>
        <n v="38.193553924560497"/>
        <n v="11.5953207015991"/>
        <n v="15.0279760360718"/>
        <n v="26.897624969482401"/>
        <n v="25.533973693847699"/>
        <n v="22.3326015472412"/>
        <n v="37.4561767578125"/>
        <n v="9.6327085494995099"/>
        <n v="22.114650726318398"/>
        <n v="26.130754470825199"/>
        <n v="15.6295166015625"/>
        <n v="42.546157836914098"/>
        <n v="27.784690856933601"/>
        <n v="41.847137451171903"/>
        <n v="25.386762619018601"/>
        <n v="19.156356811523398"/>
        <n v="32.578845977783203"/>
        <n v="7.2993640899658203"/>
        <n v="22.372501373291001"/>
        <n v="40.169059753417997"/>
        <n v="28.041276931762699"/>
        <n v="10.4419956207275"/>
        <n v="27.112506866455099"/>
        <n v="23.395330429077099"/>
        <n v="13.844762802124"/>
        <n v="35.350502014160199"/>
        <n v="35.385360717773402"/>
        <n v="21.085752487182599"/>
        <n v="14.6164493560791"/>
        <n v="30.420465469360401"/>
        <n v="30.5780849456787"/>
        <n v="44.2429809570313"/>
        <n v="9.3588018417358398"/>
        <n v="14.569618225097701"/>
        <n v="24.519678115844702"/>
        <n v="28.1841716766357"/>
        <n v="29.4086723327637"/>
        <n v="37.437629699707003"/>
        <n v="33.139816284179702"/>
        <n v="24.261976242065401"/>
        <n v="18.699537277221701"/>
        <n v="18.287748336791999"/>
        <n v="19.183815002441399"/>
        <n v="26.076850891113299"/>
        <n v="33.862106323242202"/>
        <n v="24.413499832153299"/>
        <n v="35.304317474365199"/>
        <n v="17.310895919799801"/>
        <n v="22.8345050811768"/>
        <n v="26.514986038208001"/>
        <n v="35.037052154541001"/>
        <n v="26.246801376342798"/>
        <n v="32.538936614990199"/>
        <n v="29.0126762390137"/>
        <n v="21.3843078613281"/>
        <n v="11.250280380249"/>
        <n v="31.785886764526399"/>
        <n v="27.963006973266602"/>
        <n v="40.727687835693402"/>
        <n v="23.256542205810501"/>
        <n v="30.739801406860401"/>
        <n v="29.3046474456787"/>
        <n v="30.197446823120099"/>
        <n v="24.361223220825199"/>
        <n v="33.350826263427699"/>
        <n v="19.0531101226807"/>
        <n v="28.333166122436499"/>
        <n v="27.300657272338899"/>
        <n v="10.3160696029663"/>
        <n v="21.166841506958001"/>
        <n v="13.1681871414185"/>
        <n v="29.820549011230501"/>
        <n v="45.390964508056598"/>
        <n v="26.146234512329102"/>
        <n v="23.4212951660156"/>
        <n v="26.3847961425781"/>
        <n v="23.4132480621338"/>
        <n v="24.170120239257798"/>
        <n v="26.1229648590088"/>
        <n v="29.837499618530298"/>
        <n v="33.751922607421903"/>
        <n v="13.9420728683472"/>
        <n v="44.927406311035199"/>
        <n v="26.416996002197301"/>
        <n v="30.189292907714801"/>
        <n v="34.715980529785199"/>
        <n v="15.9206190109253"/>
        <n v="37.201007843017599"/>
        <n v="16.185184478759801"/>
        <n v="29.1823215484619"/>
        <n v="35.063632965087898"/>
        <n v="26.2269287109375"/>
        <n v="35.714645385742202"/>
        <n v="22.286153793335"/>
        <n v="40.511848449707003"/>
        <n v="17.7591876983643"/>
        <n v="14.5711812973022"/>
        <n v="14.847169876098601"/>
        <n v="41.985324859619098"/>
        <n v="37.510780334472699"/>
        <n v="30.3095703125"/>
        <n v="22.268913269043001"/>
        <n v="11.8225698471069"/>
        <n v="38.085929870605497"/>
        <n v="28.256731033325199"/>
        <n v="40.025222778320298"/>
        <n v="9.7762184143066406"/>
        <n v="45.919525146484403"/>
        <n v="20.747238159179702"/>
        <n v="41.935306549072301"/>
        <n v="11.729764938354499"/>
        <n v="28.338472366333001"/>
        <n v="37.557052612304702"/>
        <n v="21.126512527465799"/>
        <n v="30.918907165527301"/>
        <n v="38.040847778320298"/>
        <n v="3.8442826271057098"/>
        <n v="25.404272079467798"/>
        <n v="36.756916046142599"/>
        <n v="21.160097122192401"/>
        <n v="20.903190612793001"/>
        <n v="37.846302032470703"/>
        <n v="30.886171340942401"/>
        <n v="18.7202548980713"/>
        <n v="24.201551437377901"/>
        <n v="37.443367004394503"/>
        <n v="25.917161941528299"/>
        <n v="35.523067474365199"/>
        <n v="38.295612335205099"/>
        <n v="20.115320205688501"/>
        <n v="37.647632598877003"/>
        <n v="62.319915771484403"/>
        <n v="26.622158050537099"/>
        <n v="16.183580398559599"/>
        <n v="20.9080696105957"/>
        <n v="19.858119964599599"/>
        <n v="29.0734043121338"/>
        <n v="20.090303421020501"/>
        <n v="43.394886016845703"/>
        <n v="27.9903469085693"/>
        <n v="26.617519378662099"/>
        <n v="25.340417861938501"/>
        <n v="34.0975151062012"/>
        <n v="21.4507751464844"/>
        <n v="32.483127593994098"/>
        <n v="22.4077472686768"/>
        <n v="31.669971466064499"/>
        <n v="25.7017211914063"/>
        <n v="31.6890659332275"/>
        <n v="47.041805267333999"/>
        <n v="31.917308807373001"/>
        <n v="21.978990554809599"/>
        <n v="37.8526611328125"/>
        <n v="14.705172538757299"/>
        <n v="19.960647583007798"/>
        <n v="30.331171035766602"/>
        <n v="32.430164337158203"/>
        <n v="9.3836154937744105"/>
        <n v="22.256891250610401"/>
        <n v="19.7686977386475"/>
        <n v="64.225028991699205"/>
        <n v="32.636745452880902"/>
        <n v="17.206933975219702"/>
        <n v="19.944330215454102"/>
        <n v="19.669492721557599"/>
        <n v="15.3509407043457"/>
        <n v="27.934747695922901"/>
        <n v="23.885526657104499"/>
        <n v="34.362957000732401"/>
        <n v="38.580677032470703"/>
        <n v="9.7407197952270508"/>
        <n v="22.775018692016602"/>
        <n v="39.255691528320298"/>
        <n v="60.552051544189503"/>
        <n v="11.0970048904419"/>
        <n v="29.975500106811499"/>
        <n v="28.460853576660199"/>
        <n v="20.6809597015381"/>
        <n v="41.964019775390597"/>
        <n v="17.739669799804702"/>
        <n v="32.243297576904297"/>
        <n v="35.660453796386697"/>
        <n v="32.763858795166001"/>
        <n v="31.365880966186499"/>
        <n v="22.419309616088899"/>
        <n v="33.441368103027301"/>
        <n v="16.7253818511963"/>
        <n v="16.543895721435501"/>
        <n v="19.848657608032202"/>
        <n v="23.383665084838899"/>
        <n v="44.164642333984403"/>
        <n v="24.863277435302699"/>
        <n v="21.088983535766602"/>
        <n v="22.951295852661101"/>
        <n v="19.2326755523682"/>
        <n v="20.560022354126001"/>
        <n v="27.7591667175293"/>
        <n v="32.065704345703097"/>
        <n v="29.451940536498999"/>
        <n v="30.171892166137699"/>
        <n v="39.106147766113303"/>
        <n v="42.111106872558601"/>
        <n v="47.706993103027301"/>
        <n v="32.014312744140597"/>
        <n v="17.510059356689499"/>
        <n v="18.9245491027832"/>
        <n v="24.449131011962901"/>
        <n v="28.3846111297607"/>
        <n v="32.860324859619098"/>
        <n v="28.7393913269043"/>
        <n v="21.451280593872099"/>
        <n v="27.3298015594482"/>
        <n v="28.844995498657202"/>
        <n v="25.078924179077099"/>
        <n v="54.923057556152301"/>
        <n v="22.6019802093506"/>
        <n v="34.039581298828097"/>
        <n v="19.2262172698975"/>
        <n v="59.323879241943402"/>
        <n v="4.5051412582397496"/>
        <n v="29.607442855835"/>
        <n v="36.815811157226598"/>
        <n v="35.2174682617188"/>
        <n v="11.496997833251999"/>
        <n v="20.109998703002901"/>
        <n v="9.8809175491333008"/>
        <n v="29.604795455932599"/>
        <n v="22.399269104003899"/>
        <n v="16.5387077331543"/>
        <n v="28.139579772949201"/>
        <n v="16.043815612793001"/>
        <n v="7.8249974250793501"/>
        <n v="17.989255905151399"/>
        <n v="11.869371414184601"/>
        <n v="15.207348823547401"/>
        <n v="20.9192085266113"/>
        <n v="11.3934278488159"/>
        <n v="38.575767517089801"/>
        <n v="22.741735458373999"/>
        <n v="22.582313537597699"/>
        <n v="22.242607116699201"/>
        <n v="33.250621795654297"/>
        <n v="17.020727157592798"/>
        <n v="22.992429733276399"/>
        <n v="9.8237466812133807"/>
        <n v="37.6943359375"/>
        <n v="34.341941833496101"/>
        <n v="26.723934173583999"/>
        <n v="24.6292400360107"/>
        <n v="30.421249389648398"/>
        <n v="20.1544494628906"/>
        <n v="20.435747146606399"/>
        <n v="31.255001068115199"/>
        <n v="31.4209804534912"/>
        <n v="17.1523246765137"/>
        <n v="29.515323638916001"/>
        <n v="25.165163040161101"/>
        <n v="32.674949645996101"/>
        <n v="15.1192359924316"/>
        <n v="32.228855133056598"/>
        <n v="32.823963165283203"/>
        <n v="17.257360458373999"/>
        <n v="32.326187133789098"/>
        <n v="10.0365648269653"/>
        <n v="3.1684901714325"/>
        <n v="43.724361419677699"/>
        <n v="30.489173889160199"/>
        <n v="27.9993991851807"/>
        <n v="20.469921112060501"/>
        <n v="31.767393112182599"/>
        <n v="11.8390436172485"/>
        <n v="28.6607265472412"/>
        <n v="32.877426147460902"/>
        <n v="24.262081146240199"/>
        <n v="35.8257865905762"/>
        <n v="18.950189590454102"/>
        <n v="28.665943145751999"/>
        <n v="26.371238708496101"/>
        <n v="26.481840133666999"/>
        <n v="30.389957427978501"/>
        <n v="14.137463569641101"/>
        <n v="20.292343139648398"/>
        <n v="42.643367767333999"/>
        <n v="20.462316513061499"/>
        <n v="11.9473304748535"/>
        <n v="22.431480407714801"/>
        <n v="16.751417160034201"/>
        <n v="55.074363708496101"/>
        <n v="13.656919479370099"/>
        <n v="30.8185424804688"/>
        <n v="39.9161567687988"/>
        <n v="15.3567914962769"/>
        <n v="34.324779510497997"/>
        <n v="36.835239410400398"/>
        <n v="18.473066329956101"/>
        <n v="22.975069046020501"/>
        <n v="39.1310844421387"/>
        <n v="10.685946464538601"/>
        <n v="13.704796791076699"/>
        <n v="17.147792816162099"/>
        <n v="25.864009857177699"/>
        <n v="25.113584518432599"/>
        <n v="23.041063308715799"/>
        <n v="14.6447429656982"/>
        <n v="25.486963272094702"/>
        <n v="13.647305488586399"/>
        <n v="20.761825561523398"/>
        <n v="38.105125427246101"/>
        <n v="25.896541595458999"/>
        <n v="41.432773590087898"/>
        <n v="40.410083770752003"/>
        <n v="12.0645551681519"/>
        <n v="11.514421463012701"/>
        <n v="9.2197666168212908"/>
        <n v="32.119354248046903"/>
        <n v="14.348687171936"/>
        <n v="18.281568527221701"/>
        <n v="28.5938415527344"/>
        <n v="33.824840545654297"/>
        <n v="31.1161098480225"/>
        <n v="26.557855606079102"/>
        <n v="30.175075531005898"/>
        <n v="20.397558212280298"/>
        <n v="24.030412673950199"/>
        <n v="22.0738010406494"/>
        <n v="25.710916519165"/>
        <n v="23.4636554718018"/>
        <n v="27.002517700195298"/>
        <n v="25.487442016601602"/>
        <n v="26.602588653564499"/>
        <n v="22.674680709838899"/>
        <n v="7.5540533065795898"/>
        <n v="9.9770593643188494"/>
        <n v="26.745159149169901"/>
        <n v="26.876590728759801"/>
        <n v="19.033155441284201"/>
        <n v="13.6856737136841"/>
        <n v="9.7719945907592791"/>
        <n v="18.149049758911101"/>
        <n v="19.0651550292969"/>
        <n v="26.847700119018601"/>
        <n v="30.643947601318398"/>
        <n v="17.969469070434599"/>
        <n v="20.1678161621094"/>
        <n v="19.443763732910199"/>
        <n v="26.0637302398682"/>
        <n v="33.087966918945298"/>
        <n v="14.867998123168899"/>
        <n v="44.8248291015625"/>
        <n v="18.903299331665"/>
        <n v="16.3611869812012"/>
        <n v="14.6859226226807"/>
        <n v="16.7881679534912"/>
        <n v="58.633827209472699"/>
        <n v="15.9040431976318"/>
        <n v="31.9254550933838"/>
        <n v="43.2009468078613"/>
        <n v="27.964494705200199"/>
        <n v="27.449098587036101"/>
        <n v="52.852931976318402"/>
        <n v="28.388637542724599"/>
        <n v="8.4751005172729492"/>
        <n v="8.2062339782714808"/>
        <n v="38.209060668945298"/>
        <n v="23.159620285034201"/>
        <n v="18.9440803527832"/>
        <n v="25.833427429199201"/>
        <n v="17.9793186187744"/>
        <n v="30.611125946044901"/>
        <n v="36.271720886230497"/>
        <n v="35.939140319824197"/>
        <n v="21.110031127929702"/>
        <n v="32.4884033203125"/>
        <n v="26.789958953857401"/>
        <n v="25.396562576293899"/>
        <n v="25.505149841308601"/>
        <n v="28.128471374511701"/>
        <n v="28.833805084228501"/>
        <n v="31.9517631530762"/>
        <n v="14.1861057281494"/>
        <n v="20.585512161254901"/>
        <n v="30.041236877441399"/>
        <n v="26.943048477172901"/>
        <n v="24.494457244873001"/>
        <n v="17.921237945556602"/>
        <n v="7.2193460464477504"/>
        <n v="13.2643852233887"/>
        <n v="28.094047546386701"/>
        <n v="20.604242324829102"/>
        <n v="0.85901641845703103"/>
        <n v="49.1235542297363"/>
        <n v="37.483829498291001"/>
        <n v="29.250703811645501"/>
        <n v="27.282089233398398"/>
        <n v="27.7925319671631"/>
        <n v="26.465602874755898"/>
        <n v="21.0969047546387"/>
        <n v="31.5366115570068"/>
        <n v="15.233314514160201"/>
        <n v="28.352481842041001"/>
        <n v="33.001434326171903"/>
        <n v="19.874347686767599"/>
        <n v="31.004266738891602"/>
        <n v="5.4325261116027797"/>
        <n v="13.762001037597701"/>
        <n v="28.2738132476807"/>
        <n v="11.417767524719199"/>
        <n v="19.994213104248001"/>
        <n v="22.6406059265137"/>
        <n v="9.9343929290771502"/>
        <n v="35.557846069335902"/>
        <n v="15.3906898498535"/>
        <n v="36.733665466308601"/>
        <n v="31.6913356781006"/>
        <n v="26.145139694213899"/>
        <n v="35.400123596191399"/>
        <n v="41.615776062011697"/>
        <n v="52.691604614257798"/>
        <n v="46.882068634033203"/>
        <n v="17.997817993164102"/>
        <n v="24.231819152831999"/>
        <n v="28.688846588134801"/>
        <n v="33.698631286621101"/>
        <n v="23.853574752807599"/>
        <n v="45.904815673828097"/>
        <n v="21.856031417846701"/>
        <n v="24.036430358886701"/>
        <n v="34.042984008789098"/>
        <n v="17.603683471679702"/>
        <n v="36.708274841308601"/>
        <n v="24.6899318695068"/>
        <n v="21.232292175293001"/>
        <n v="38.609138488769503"/>
        <n v="25.350339889526399"/>
        <n v="20.121284484863299"/>
        <n v="21.5195426940918"/>
        <n v="21.851455688476602"/>
        <n v="18.441902160644499"/>
        <n v="23.539373397827099"/>
        <n v="52.695316314697301"/>
        <n v="31.569416046142599"/>
        <n v="40.547904968261697"/>
        <n v="37.6551322937012"/>
        <n v="33.224330902099602"/>
        <n v="33.117973327636697"/>
        <n v="24.961906433105501"/>
        <n v="33.530868530273402"/>
        <n v="41.903884887695298"/>
        <n v="39.912467956542997"/>
        <n v="30.244266510009801"/>
        <n v="8.4452638626098597"/>
        <n v="11.8179178237915"/>
        <n v="8.30133152008057"/>
        <n v="18.778703689575199"/>
        <n v="29.288328170776399"/>
        <n v="38.272594451904297"/>
        <n v="29.981672286987301"/>
        <n v="17.995986938476602"/>
        <n v="34.572700500488303"/>
        <n v="36.048328399658203"/>
        <n v="11.9663143157959"/>
        <n v="13.8257789611816"/>
        <n v="21.198846817016602"/>
        <n v="8.3925876617431605"/>
        <n v="45.662567138671903"/>
        <n v="21.360895156860401"/>
        <n v="16.274173736572301"/>
        <n v="12.8960056304932"/>
        <n v="38.284099578857401"/>
        <n v="25.217546463012699"/>
        <n v="13.822003364563001"/>
        <n v="29.129878997802699"/>
        <n v="17.23388671875"/>
        <n v="25.8133659362793"/>
        <n v="38.041378021240199"/>
        <n v="19.741941452026399"/>
        <n v="17.277336120605501"/>
        <n v="39.670490264892599"/>
        <n v="10.889173507690399"/>
        <n v="16.384101867675799"/>
        <n v="26.356050491333001"/>
        <n v="15.25670337677"/>
        <n v="52.049537658691399"/>
        <n v="27.7531642913818"/>
        <n v="29.446790695190401"/>
        <n v="20.742425918579102"/>
        <n v="32.739963531494098"/>
        <n v="29.6753044128418"/>
        <n v="17.982261657714801"/>
        <n v="15.576200485229499"/>
        <n v="18.117876052856399"/>
        <n v="50.296833038330099"/>
        <n v="19.777687072753899"/>
        <n v="15.7791500091553"/>
        <n v="14.5174264907837"/>
        <n v="19.740772247314499"/>
        <n v="20.094011306762699"/>
        <n v="15.655107498168899"/>
        <n v="28.750785827636701"/>
        <n v="32.0951538085938"/>
        <n v="14.2893390655518"/>
        <n v="22.9625453948975"/>
        <n v="36.224349975585902"/>
        <n v="33.234943389892599"/>
        <n v="10.3504781723022"/>
        <n v="36.760250091552699"/>
        <n v="22.8602294921875"/>
        <n v="16.887489318847699"/>
        <n v="-1.12638640403748"/>
        <n v="16.922225952148398"/>
        <n v="24.048284530639599"/>
        <n v="25.618553161621101"/>
        <n v="23.846387863159201"/>
        <n v="12.726727485656699"/>
        <n v="20.863338470458999"/>
        <n v="25.834436416626001"/>
        <n v="21.624341964721701"/>
        <n v="12.6127109527588"/>
        <n v="15.473162651061999"/>
        <n v="20.676441192626999"/>
        <n v="25.398241043090799"/>
        <n v="50.274829864502003"/>
        <n v="24.547306060791001"/>
        <n v="11.6389827728271"/>
        <n v="20.105749130248999"/>
        <n v="16.160203933715799"/>
        <n v="23.674619674682599"/>
        <n v="28.407535552978501"/>
        <n v="24.186733245849599"/>
        <n v="31.249048233032202"/>
        <n v="33.922470092773402"/>
        <n v="27.209068298339801"/>
        <n v="18.062465667724599"/>
        <n v="22.3640460968018"/>
        <n v="36.7639770507813"/>
        <n v="33.242465972900398"/>
        <n v="17.460037231445298"/>
        <n v="21.552249908447301"/>
        <n v="15.0276651382446"/>
        <n v="11.778749465942401"/>
        <n v="27.534990310668899"/>
        <n v="5.5386819839477504"/>
        <n v="26.152351379394499"/>
        <n v="26.346656799316399"/>
        <n v="7.89420366287231"/>
        <n v="20.059297561645501"/>
        <n v="26.006591796875"/>
        <n v="19.530546188354499"/>
        <n v="18.628036499023398"/>
        <n v="33.097576141357401"/>
        <n v="26.934940338134801"/>
        <n v="23.229475021362301"/>
        <n v="21.408065795898398"/>
        <n v="24.6775207519531"/>
        <n v="44.320625305175803"/>
        <n v="19.123817443847699"/>
        <n v="19.742305755615199"/>
        <n v="19.973918914794901"/>
        <n v="13.8623714447021"/>
        <n v="35.0574760437012"/>
        <n v="12.763301849365201"/>
        <n v="41.561973571777301"/>
        <n v="22.519775390625"/>
        <n v="15.4542455673218"/>
        <n v="22.488418579101602"/>
        <n v="29.245481491088899"/>
        <n v="49.846534729003899"/>
        <n v="19.064489364623999"/>
        <n v="27.436439514160199"/>
        <n v="51.2056274414063"/>
        <n v="21.053220748901399"/>
        <n v="16.799409866333001"/>
        <n v="15.319114685058601"/>
        <n v="21.851060867309599"/>
        <n v="19.2306938171387"/>
        <n v="24.404567718505898"/>
        <n v="25.7957057952881"/>
        <n v="32.661891937255902"/>
        <n v="35.356254577636697"/>
        <n v="0.98814231157302901"/>
        <n v="26.1247234344482"/>
        <n v="9.7661666870117205"/>
        <n v="24.7184047698975"/>
        <n v="47.591354370117202"/>
        <n v="26.4371662139893"/>
        <n v="35.256511688232401"/>
        <n v="31.513727188110401"/>
        <n v="30.4178161621094"/>
        <n v="33.853885650634801"/>
        <n v="30.531732559204102"/>
        <n v="33.192535400390597"/>
        <n v="27.262382507324201"/>
        <n v="28.041347503662099"/>
        <n v="25.037452697753899"/>
        <n v="12.9783363342285"/>
        <n v="38.4197807312012"/>
        <n v="17.632154464721701"/>
        <n v="32.589138031005902"/>
        <n v="17.044147491455099"/>
        <n v="18.412605285644499"/>
        <n v="9.9831142425537092"/>
        <n v="36.3346977233887"/>
        <n v="33.570842742919901"/>
        <n v="37.226985931396499"/>
        <n v="28.161176681518601"/>
        <n v="18.164817810058601"/>
        <n v="22.4606323242188"/>
        <n v="11.882092475891101"/>
        <n v="46.5589408874512"/>
        <n v="21.977800369262699"/>
        <n v="10.811627388000501"/>
        <n v="15.089819908142101"/>
        <n v="19.547336578369102"/>
        <n v="25.3211059570313"/>
        <n v="28.2344455718994"/>
        <n v="25.985868453979499"/>
        <n v="42.073841094970703"/>
        <n v="9.1125621795654297"/>
        <n v="21.935461044311499"/>
        <n v="16.834833145141602"/>
        <n v="29.9046325683594"/>
        <n v="14.6613931655884"/>
        <n v="38.753414154052699"/>
        <n v="40.844161987304702"/>
        <n v="27.523616790771499"/>
        <n v="18.7824306488037"/>
        <n v="27.576011657714801"/>
        <n v="17.154212951660199"/>
        <n v="16.3498229980469"/>
        <n v="21.9918403625488"/>
        <n v="19.183378219604499"/>
        <n v="15.137016296386699"/>
        <n v="33.729843139648402"/>
        <n v="20.6764945983887"/>
        <n v="21.217014312744102"/>
        <n v="14.0840501785278"/>
        <n v="11.516090393066399"/>
        <n v="23.523698806762699"/>
        <n v="21.857069015502901"/>
        <n v="26.4874877929688"/>
        <n v="54.441802978515597"/>
        <n v="26.060052871704102"/>
        <n v="26.810876846313501"/>
        <n v="18.876379013061499"/>
        <n v="31.687974929809599"/>
        <n v="11.847313880920399"/>
        <n v="14.613933563232401"/>
        <n v="17.3796577453613"/>
        <n v="28.545761108398398"/>
        <n v="27.444770812988299"/>
        <n v="15.889274597168001"/>
        <n v="40.488651275634801"/>
        <n v="15.6889381408691"/>
        <n v="18.548866271972699"/>
        <n v="16.7225437164307"/>
        <n v="15.335825920105"/>
        <n v="23.122280120849599"/>
        <n v="21.39231300354"/>
        <n v="18.467575073242202"/>
        <n v="25.889421463012699"/>
        <n v="53.633720397949197"/>
        <n v="23.1418762207031"/>
        <n v="39.542324066162102"/>
        <n v="20.735651016235401"/>
        <n v="26.820737838745099"/>
        <n v="7.8651490211486799"/>
        <n v="25.71630859375"/>
        <n v="33.637863159179702"/>
        <n v="32.638317108154297"/>
        <n v="26.252946853637699"/>
        <n v="17.672727584838899"/>
        <n v="18.025447845458999"/>
        <n v="2.1772608757018999"/>
        <n v="7.1044139862060502"/>
        <n v="25.622003555297901"/>
        <n v="16.2353420257568"/>
        <n v="9.5085000991821307"/>
        <n v="22.376939773559599"/>
        <n v="24.762639999389599"/>
        <n v="10.6903734207153"/>
        <n v="35.1142578125"/>
        <n v="38.527000427246101"/>
        <n v="17.613319396972699"/>
        <n v="37.454093933105497"/>
        <n v="27.482549667358398"/>
        <n v="22.919948577880898"/>
        <n v="20.646306991577099"/>
        <n v="48.954902648925803"/>
        <n v="25.273359298706101"/>
        <n v="19.3234977722168"/>
        <n v="48.0560111999512"/>
        <n v="66.518447875976605"/>
        <n v="27.470766067504901"/>
        <n v="24.367406845092798"/>
        <n v="32.969223022460902"/>
        <n v="32.484683990478501"/>
        <n v="33.868701934814503"/>
        <n v="19.540317535400401"/>
        <n v="30.704431533813501"/>
        <n v="18.7535705566406"/>
        <n v="19.635276794433601"/>
        <n v="10.60325050354"/>
        <n v="39.354953765869098"/>
        <n v="27.002815246581999"/>
        <n v="32.121780395507798"/>
        <n v="27.0096111297607"/>
        <n v="22.328367233276399"/>
        <n v="28.8036499023438"/>
        <n v="26.687879562377901"/>
        <n v="9.9303197860717791"/>
        <n v="42.106330871582003"/>
        <n v="17.039573669433601"/>
        <n v="22.676631927490199"/>
        <n v="15.686671257019"/>
        <n v="29.0200805664063"/>
        <n v="23.842645645141602"/>
        <n v="29.911319732666001"/>
        <n v="33.218986511230497"/>
        <n v="31.2108345031738"/>
        <n v="24.334478378295898"/>
        <n v="27.787117004394499"/>
        <n v="18.6410007476807"/>
        <n v="13.7522640228271"/>
        <n v="37.911403656005902"/>
        <n v="48.049331665039098"/>
        <n v="17.7930717468262"/>
        <n v="16.034507751464801"/>
        <n v="41.731006622314503"/>
        <n v="18.1203918457031"/>
        <n v="50.564533233642599"/>
        <n v="10.0631914138794"/>
        <n v="21.729206085205099"/>
        <n v="33.544898986816399"/>
        <n v="44.058387756347699"/>
        <n v="9.8881683349609393"/>
        <n v="22.596035003662099"/>
        <n v="40.374794006347699"/>
        <n v="23.9651584625244"/>
        <n v="40.122589111328097"/>
        <n v="56.978343963622997"/>
        <n v="19.139432907104499"/>
        <n v="15.7781162261963"/>
        <n v="13.0090780258179"/>
        <n v="29.011474609375"/>
        <n v="13.4566459655762"/>
        <n v="19.243946075439499"/>
        <n v="30.631999969482401"/>
        <n v="26.796146392822301"/>
        <n v="31.130796432495099"/>
        <n v="13.9883069992065"/>
        <n v="40.6664009094238"/>
        <n v="34.999343872070298"/>
        <n v="41.494644165039098"/>
        <n v="16.310132980346701"/>
        <n v="21.870252609252901"/>
        <n v="48.0170707702637"/>
        <n v="20.779645919799801"/>
        <n v="24.876010894775401"/>
        <n v="20.5830898284912"/>
        <n v="14.342601776123001"/>
        <n v="24.7419624328613"/>
        <n v="29.397422790527301"/>
        <n v="15.1717777252197"/>
        <n v="39.343257904052699"/>
        <n v="37.024024963378899"/>
        <n v="60.342437744140597"/>
        <n v="25.387241363525401"/>
        <n v="42.261402130127003"/>
        <n v="30.246662139892599"/>
        <n v="32.776695251464801"/>
        <n v="37.8970336914063"/>
        <n v="30.158260345458999"/>
        <n v="36.077377319335902"/>
        <n v="4.5591726303100604"/>
        <n v="36.8257026672363"/>
        <n v="33.714321136474602"/>
        <n v="22.725662231445298"/>
        <n v="47.412628173828097"/>
        <n v="18.518337249755898"/>
        <n v="15.752703666686999"/>
        <n v="14.572935104370099"/>
        <n v="27.015287399291999"/>
        <n v="19.799798965454102"/>
        <n v="34.243965148925803"/>
        <n v="24.485912322998001"/>
        <n v="11.818317413330099"/>
        <n v="31.516853332519499"/>
        <n v="42.072566986083999"/>
        <n v="40.828094482421903"/>
        <n v="29.9228820800781"/>
        <n v="38.661384582519503"/>
        <n v="20.343126296997099"/>
        <n v="8.4824724197387695"/>
        <n v="44.6862602233887"/>
        <n v="33.962779998779297"/>
        <n v="21.197900772094702"/>
        <n v="12.4322319030762"/>
        <n v="35.801338195800803"/>
        <n v="32.468093872070298"/>
        <n v="24.218442916870099"/>
        <n v="55.275455474853501"/>
        <n v="15.209739685058601"/>
        <n v="36.914405822753899"/>
        <n v="43.700065612792997"/>
        <n v="27.266819000244102"/>
        <n v="33.240077972412102"/>
        <n v="35.635337829589801"/>
        <n v="30.206859588623001"/>
        <n v="11.5775232315063"/>
        <n v="28.201818466186499"/>
        <n v="13.2127065658569"/>
        <n v="24.527759552001999"/>
        <n v="22.287910461425799"/>
        <n v="43.724411010742202"/>
        <n v="26.3608493804932"/>
        <n v="21.491674423217798"/>
        <n v="22.029813766479499"/>
        <n v="53.604763031005902"/>
        <n v="14.7305698394775"/>
        <n v="30.357612609863299"/>
        <n v="17.433294296264599"/>
        <n v="32.658638000488303"/>
        <n v="12.197701454162599"/>
        <n v="22.1869506835938"/>
        <n v="21.228549957275401"/>
        <n v="24.254209518432599"/>
        <n v="26.9955539703369"/>
        <n v="45.746257781982401"/>
        <n v="17.446273803710898"/>
        <n v="32.309207916259801"/>
        <n v="32.383399963378899"/>
        <n v="27.191364288330099"/>
        <n v="19.205003738403299"/>
        <n v="17.4480686187744"/>
        <n v="25.031997680664102"/>
        <n v="31.150976181030298"/>
        <n v="27.281435012817401"/>
        <n v="19.308027267456101"/>
        <n v="16.85426902771"/>
        <n v="14.2393798828125"/>
        <n v="11.2958126068115"/>
        <n v="22.695642471313501"/>
        <n v="51.013309478759801"/>
        <n v="23.322084426879901"/>
        <n v="22.770229339599599"/>
        <n v="25.904476165771499"/>
        <n v="24.1735229492188"/>
        <n v="20.016593933105501"/>
        <n v="14.1073617935181"/>
        <n v="21.804822921752901"/>
        <n v="28.950166702270501"/>
        <n v="32.686164855957003"/>
        <n v="35.468536376953097"/>
        <n v="30.932571411132798"/>
        <n v="22.0821437835693"/>
        <n v="6.64111232757568"/>
        <n v="17.959741592407202"/>
        <n v="13.347027778625501"/>
        <n v="29.001531600952099"/>
        <n v="12.8491430282593"/>
        <n v="36.046237945556598"/>
        <n v="22.975875854492202"/>
        <n v="30.985355377197301"/>
        <n v="42.115665435791001"/>
        <n v="26.361988067626999"/>
        <n v="19.088161468505898"/>
        <n v="5.9080348014831499"/>
        <n v="12.673988342285201"/>
        <n v="22.503826141357401"/>
        <n v="18.482028961181602"/>
        <n v="31.079719543456999"/>
        <n v="5.21929979324341"/>
        <n v="27.319698333740199"/>
        <n v="10.900963783264199"/>
        <n v="40.823844909667997"/>
        <n v="17.1519165039063"/>
        <n v="29.443265914916999"/>
        <n v="27.741838455200199"/>
        <n v="21.299827575683601"/>
        <n v="31.229591369628899"/>
        <n v="21.5240383148193"/>
        <n v="20.680671691894499"/>
        <n v="16.3396186828613"/>
        <n v="37.074516296386697"/>
        <n v="25.725917816162099"/>
        <n v="23.096071243286101"/>
        <n v="25.802707672119102"/>
        <n v="18.692584991455099"/>
        <n v="22.024127960205099"/>
        <n v="29.967609405517599"/>
        <n v="29.593772888183601"/>
        <n v="24.65087890625"/>
        <n v="24.789758682251001"/>
        <n v="23.354860305786101"/>
        <n v="10.680543899536101"/>
        <n v="25.233676910400401"/>
        <n v="58.5774536132813"/>
        <n v="11.668251037597701"/>
        <n v="25.3923015594482"/>
        <n v="22.248792648315401"/>
        <n v="14.6486654281616"/>
        <n v="37.424076080322301"/>
        <n v="20.442844390869102"/>
        <n v="17.4181232452393"/>
        <n v="17.120956420898398"/>
        <n v="22.620195388793899"/>
        <n v="10.3634643554688"/>
        <n v="24.150470733642599"/>
        <n v="22.913957595825199"/>
        <n v="18.650955200195298"/>
        <n v="32.162540435791001"/>
        <n v="27.828418731689499"/>
        <n v="19.942869186401399"/>
        <n v="46.571971893310497"/>
        <n v="17.7953071594238"/>
        <n v="62.284423828125"/>
        <n v="14.617296218872101"/>
        <n v="26.875268936157202"/>
        <n v="21.181705474853501"/>
        <n v="39.623462677002003"/>
        <n v="16.3036193847656"/>
        <n v="29.559780120849599"/>
        <n v="29.1757507324219"/>
        <n v="20.198513031005898"/>
        <n v="22.2509460449219"/>
        <n v="23.6460857391357"/>
        <n v="40.654827117919901"/>
        <n v="35.223678588867202"/>
        <n v="19.363105773925799"/>
        <n v="20.222898483276399"/>
        <n v="21.483097076416001"/>
        <n v="22.4311218261719"/>
        <n v="13.5191812515259"/>
        <n v="37.0881156921387"/>
        <n v="12.3019714355469"/>
        <n v="22.4254856109619"/>
        <n v="16.617702484130898"/>
        <n v="43.121814727783203"/>
        <n v="32.920249938964801"/>
        <n v="16.2736206054688"/>
        <n v="18.916109085083001"/>
        <n v="17.331100463867202"/>
        <n v="27.5366821289063"/>
        <n v="51.463233947753899"/>
        <n v="12.2933187484741"/>
        <n v="17.6394233703613"/>
        <n v="17.125238418579102"/>
        <n v="37.591747283935497"/>
        <n v="8.0656442642211896"/>
        <n v="30.025373458862301"/>
        <n v="31.1811847686768"/>
        <n v="34.518802642822301"/>
        <n v="11.4305324554443"/>
        <n v="11.0707712173462"/>
        <n v="23.043067932128899"/>
        <n v="21.2836818695068"/>
        <n v="27.686489105224599"/>
        <n v="25.886611938476602"/>
        <n v="49.033218383789098"/>
        <n v="7.6318941116332999"/>
        <n v="19.920454025268601"/>
        <n v="4.2870512008667001"/>
        <n v="24.334547042846701"/>
        <n v="29.037746429443398"/>
        <n v="32.8600463867188"/>
        <n v="39.622283935546903"/>
        <n v="18.600622177123999"/>
        <n v="26.033784866333001"/>
        <n v="21.553236007690401"/>
        <n v="17.2200832366943"/>
        <n v="19.253646850585898"/>
        <n v="29.619398117065401"/>
        <n v="24.895149230956999"/>
        <n v="19.715070724487301"/>
        <n v="37.1014404296875"/>
        <n v="39.729503631591797"/>
        <n v="24.297092437744102"/>
        <n v="34.513160705566399"/>
        <n v="21.8577766418457"/>
        <n v="18.937686920166001"/>
        <n v="26.058322906494102"/>
        <n v="45.336864471435497"/>
        <n v="18.5510158538818"/>
        <n v="24.1879367828369"/>
        <n v="35.158782958984403"/>
        <n v="19.860431671142599"/>
        <n v="4.6028347015380904"/>
        <n v="34.504692077636697"/>
        <n v="42.293006896972699"/>
        <n v="23.2417888641357"/>
        <n v="78.138565063476605"/>
        <n v="19.1055297851563"/>
        <n v="32.029716491699197"/>
        <n v="47.565765380859403"/>
        <n v="40.250656127929702"/>
        <n v="27.314590454101602"/>
        <n v="75.401481628417997"/>
        <n v="22.943122863769499"/>
        <n v="18.6593933105469"/>
        <n v="33.282169342041001"/>
        <n v="13.148007392883301"/>
        <n v="17.707447052001999"/>
        <n v="25.247707366943398"/>
        <n v="14.5437965393066"/>
        <n v="15.0485582351685"/>
        <n v="48.185127258300803"/>
        <n v="12.1979427337646"/>
        <n v="26.2294025421143"/>
        <n v="41.7364311218262"/>
        <n v="20.732349395751999"/>
        <n v="20.758176803588899"/>
        <n v="12.192913055419901"/>
        <n v="24.866661071777301"/>
        <n v="25.5002136230469"/>
        <n v="29.897180557251001"/>
        <n v="6.5656571388244602"/>
        <n v="18.763616561889599"/>
        <n v="38.230026245117202"/>
        <n v="22.620237350463899"/>
        <n v="15.445875167846699"/>
        <n v="17.250169754028299"/>
        <n v="27.771278381347699"/>
        <n v="35.378120422363303"/>
        <n v="25.801294326782202"/>
        <n v="11.9648380279541"/>
        <n v="27.023988723754901"/>
        <n v="29.272151947021499"/>
        <n v="16.250511169433601"/>
        <n v="37.433071136474602"/>
        <n v="11.3651885986328"/>
        <n v="13.2182769775391"/>
        <n v="24.647882461547901"/>
        <n v="7.7588038444518999"/>
        <n v="18.531145095825199"/>
        <n v="19.7151069641113"/>
        <n v="30.5724906921387"/>
        <n v="42.04638671875"/>
        <n v="28.0514526367188"/>
        <n v="26.477104187011701"/>
        <n v="21.6833610534668"/>
        <n v="1.2011425495147701"/>
        <n v="15.225938796997101"/>
        <n v="34.126365661621101"/>
        <n v="26.935287475585898"/>
        <n v="40.879688262939503"/>
        <n v="47.2567749023438"/>
        <n v="60.579471588134801"/>
        <n v="30.627098083496101"/>
        <n v="25.4240417480469"/>
        <n v="9.6974201202392596"/>
        <n v="9.4688835144043004"/>
        <n v="32.457084655761697"/>
        <n v="17.0279026031494"/>
        <n v="29.5159606933594"/>
        <n v="19.634292602539102"/>
        <n v="32.122970581054702"/>
        <n v="35.963249206542997"/>
        <n v="28.176475524902301"/>
        <n v="59.710483551025398"/>
        <n v="2.1281256675720202"/>
        <n v="15.561031341552701"/>
        <n v="16.441350936889599"/>
        <n v="21.0414123535156"/>
        <n v="38.025623321533203"/>
        <n v="21.2406196594238"/>
        <n v="22.1497802734375"/>
        <n v="27.5176906585693"/>
        <n v="17.586320877075199"/>
        <n v="25.941757202148398"/>
        <n v="28.4399814605713"/>
        <n v="12.134402275085399"/>
        <n v="29.859178543090799"/>
        <n v="13.71692943573"/>
        <n v="36.985469818115199"/>
        <n v="17.648983001708999"/>
        <n v="20.8016357421875"/>
        <n v="40.656707763671903"/>
        <n v="39.996532440185497"/>
        <n v="27.755956649780298"/>
        <n v="22.441499710083001"/>
        <n v="39.2147216796875"/>
        <n v="42.431404113769503"/>
        <n v="26.3107795715332"/>
        <n v="29.779464721679702"/>
        <n v="35.047828674316399"/>
        <n v="38.820198059082003"/>
        <n v="25.3113117218018"/>
        <n v="41.769424438476598"/>
        <n v="32.793697357177699"/>
        <n v="21.461498260498001"/>
        <n v="34.296482086181598"/>
        <n v="11.4457559585571"/>
        <n v="22.138999938964801"/>
        <n v="15.6334180831909"/>
        <n v="36.230293273925803"/>
        <n v="11.4229793548584"/>
        <n v="24.065200805664102"/>
        <n v="13.907606124877899"/>
        <n v="41.435489654541001"/>
        <n v="18.3615627288818"/>
        <n v="23.982618331909201"/>
        <n v="17.453739166259801"/>
        <n v="45.917606353759801"/>
        <n v="28.324226379394499"/>
        <n v="37.649093627929702"/>
        <n v="36.4147338867188"/>
        <n v="25.219072341918899"/>
        <n v="20.7185459136963"/>
        <n v="8.7248249053955096"/>
        <n v="47.358161926269503"/>
        <n v="33.163055419921903"/>
        <n v="16.327873229980501"/>
        <n v="17.142330169677699"/>
        <n v="26.467069625854499"/>
        <n v="36.187122344970703"/>
        <n v="24.082077026367202"/>
        <n v="21.584049224853501"/>
        <n v="18.5745639801025"/>
        <n v="24.976259231567401"/>
        <n v="24.9227085113525"/>
        <n v="11.380323410034199"/>
        <n v="34.903663635253899"/>
        <n v="39.6113090515137"/>
        <n v="6.8392047882080096"/>
        <n v="30.635473251342798"/>
        <n v="15.352322578430201"/>
        <n v="40.396999359130902"/>
        <n v="34.907875061035199"/>
        <n v="40.850387573242202"/>
        <n v="30.195886611938501"/>
        <n v="56.924850463867202"/>
        <n v="19.5352573394775"/>
        <n v="33.506782531738303"/>
        <n v="27.249301910400401"/>
        <n v="25.7155876159668"/>
        <n v="48.204776763916001"/>
        <n v="24.575437545776399"/>
        <n v="26.604211807251001"/>
        <n v="26.161401748657202"/>
        <n v="12.2549152374268"/>
        <n v="41.827178955078097"/>
        <n v="12.809357643127401"/>
        <n v="17.178709030151399"/>
        <n v="30.857709884643601"/>
        <n v="16.162595748901399"/>
        <n v="20.078710556030298"/>
        <n v="29.5027675628662"/>
        <n v="15.8897953033447"/>
        <n v="25.745347976684599"/>
        <n v="35.522407531738303"/>
        <n v="35.636528015136697"/>
        <n v="22.274950027465799"/>
        <n v="8.5337190628051793"/>
        <n v="5.29813528060913"/>
        <n v="31.7142658233643"/>
        <n v="31.2489223480225"/>
        <n v="22.5232124328613"/>
        <n v="32.079818725585902"/>
        <n v="22.9934902191162"/>
        <n v="27.567991256713899"/>
        <n v="22.269142150878899"/>
        <n v="16.528369903564499"/>
        <n v="12.754945755004901"/>
        <n v="31.177259445190401"/>
        <n v="20.084495544433601"/>
        <n v="40.398719787597699"/>
        <n v="7.7810554504394496"/>
        <n v="32.3001708984375"/>
        <n v="27.6801567077637"/>
        <n v="17.906639099121101"/>
        <n v="30.114568710327099"/>
        <n v="13.6413307189941"/>
        <n v="24.232404708862301"/>
        <n v="21.387710571289102"/>
        <n v="55.525215148925803"/>
        <n v="42.631843566894503"/>
        <n v="8.4961223602294904"/>
        <n v="43.592658996582003"/>
        <n v="31.081989288330099"/>
        <n v="11.3649988174438"/>
        <n v="56.663284301757798"/>
        <n v="28.3852844238281"/>
        <n v="11.771434783935501"/>
        <n v="48.565357208252003"/>
        <n v="13.237510681152299"/>
        <n v="32.156906127929702"/>
        <n v="46.086189270019503"/>
        <n v="19.7563171386719"/>
        <n v="39.740627288818402"/>
        <n v="44.988468170166001"/>
        <n v="36.272655487060497"/>
        <n v="39.249904632568402"/>
        <n v="43.267379760742202"/>
        <n v="22.972202301025401"/>
        <n v="22.4237957000732"/>
        <n v="49.960426330566399"/>
        <n v="26.719427108764599"/>
        <n v="50.165382385253899"/>
        <n v="21.433713912963899"/>
        <n v="8.9693565368652308"/>
        <n v="49.425914764404297"/>
        <n v="16.5528373718262"/>
        <n v="20.995588302612301"/>
        <n v="21.478006362915"/>
        <n v="6.5722026824951199"/>
        <n v="33.362499237060497"/>
        <n v="34.580490112304702"/>
        <n v="30.7437553405762"/>
        <n v="25.711296081543001"/>
        <n v="15.3723344802856"/>
        <n v="34.426212310791001"/>
        <n v="18.7129020690918"/>
        <n v="9.4659309387206996"/>
        <n v="42.276382446289098"/>
        <n v="42.333602905273402"/>
        <n v="30.589134216308601"/>
        <n v="30.879087448120099"/>
        <n v="19.192237854003899"/>
        <n v="30.127462387085"/>
        <n v="32.954410552978501"/>
        <n v="14.6910133361816"/>
        <n v="21.584779739379901"/>
        <n v="27.239473342895501"/>
        <n v="32.5268745422363"/>
        <n v="50.041290283203097"/>
        <n v="23.959663391113299"/>
        <n v="32.387031555175803"/>
        <n v="17.7034912109375"/>
        <n v="34.359512329101598"/>
        <n v="34.937816619872997"/>
        <n v="19.208787918090799"/>
        <n v="14.384545326232899"/>
        <n v="10.719424247741699"/>
        <n v="21.14306640625"/>
        <n v="16.8775329589844"/>
        <n v="21.684688568115199"/>
        <n v="25.715415954589801"/>
        <n v="17.226366043090799"/>
        <n v="39.345470428466797"/>
        <n v="37.070949554443402"/>
        <n v="26.9516277313232"/>
        <n v="29.1322727203369"/>
        <n v="13.6056413650513"/>
        <n v="18.2109489440918"/>
        <n v="37.649341583252003"/>
        <n v="22.196853637695298"/>
        <n v="23.5342407226563"/>
        <n v="38.279117584228501"/>
        <n v="10.2354850769043"/>
        <n v="22.7139568328857"/>
        <n v="29.865320205688501"/>
        <n v="24.819307327270501"/>
        <n v="13.419980049133301"/>
        <n v="23.991683959960898"/>
        <n v="24.168653488159201"/>
        <n v="34.622451782226598"/>
        <n v="26.2849826812744"/>
        <n v="21.1854343414307"/>
        <n v="23.335010528564499"/>
        <n v="24.8538112640381"/>
        <n v="24.6925354003906"/>
        <n v="26.2656154632568"/>
        <n v="39.303535461425803"/>
        <n v="29.512281417846701"/>
        <n v="42.6650581359863"/>
        <n v="13.196124076843301"/>
        <n v="31.975557327270501"/>
        <n v="28.8220024108887"/>
        <n v="47.3778076171875"/>
        <n v="7.3727154731750497"/>
        <n v="36.2665824890137"/>
        <n v="18.504623413085898"/>
        <n v="15.0982475280762"/>
        <n v="45.4631156921387"/>
        <n v="25.0796928405762"/>
        <n v="31.6987400054932"/>
        <n v="16.5402717590332"/>
        <n v="21.364566802978501"/>
        <n v="46.019645690917997"/>
        <n v="38.061500549316399"/>
        <n v="15.5799417495728"/>
        <n v="55.590785980224602"/>
        <n v="12.3800411224365"/>
        <n v="8.2589941024780291"/>
        <n v="33.0475883483887"/>
        <n v="54.238761901855497"/>
        <n v="22.475284576416001"/>
        <n v="32.935672760009801"/>
        <n v="17.0636177062988"/>
        <n v="9.9150142669677699"/>
        <n v="26.311130523681602"/>
        <n v="37.023494720458999"/>
        <n v="39.011604309082003"/>
        <n v="33.923877716064503"/>
        <n v="31.586616516113299"/>
        <n v="24.581415176391602"/>
        <n v="13.039191246032701"/>
        <n v="24.132825851440401"/>
        <n v="16.735998153686499"/>
        <n v="13.817487716674799"/>
        <n v="52.1922416687012"/>
        <n v="19.8654670715332"/>
        <n v="37.153579711914098"/>
        <n v="8.9906158447265607"/>
        <n v="33.827396392822301"/>
        <n v="39.701942443847699"/>
        <n v="16.641851425170898"/>
        <n v="46.476230621337898"/>
        <n v="23.483655929565401"/>
        <n v="31.450088500976602"/>
        <n v="45.835094451904297"/>
        <n v="33.702236175537102"/>
        <n v="14.453270912170399"/>
        <n v="14.281986236572299"/>
        <n v="9.6411581039428693"/>
        <n v="37.207065582275398"/>
        <n v="31.1859130859375"/>
        <n v="36.254329681396499"/>
        <n v="41.0842094421387"/>
        <n v="23.453672409057599"/>
        <n v="21.936243057251001"/>
        <n v="33.377922058105497"/>
        <n v="28.870725631713899"/>
        <n v="43.097702026367202"/>
        <n v="23.914894104003899"/>
        <n v="21.1802368164063"/>
        <n v="16.721113204956101"/>
        <n v="10.0595102310181"/>
        <n v="18.154987335205099"/>
        <n v="16.199535369873001"/>
        <n v="46.296791076660199"/>
        <n v="12.258999824523899"/>
        <n v="2.47263383865356"/>
        <n v="20.390090942382798"/>
        <n v="20.205440521240199"/>
        <n v="27.996131896972699"/>
        <n v="25.391271591186499"/>
        <n v="21.698236465454102"/>
        <n v="36.066715240478501"/>
        <n v="24.988716125488299"/>
        <n v="32.064258575439503"/>
        <n v="56.925712585449197"/>
        <n v="19.243043899536101"/>
        <n v="25.6632690429688"/>
        <n v="22.9047737121582"/>
        <n v="33.031089782714801"/>
        <n v="27.302461624145501"/>
        <n v="20.527797698974599"/>
        <n v="13.2930822372437"/>
        <n v="9.3914260864257795"/>
        <n v="28.612411499023398"/>
        <n v="39.030590057372997"/>
        <n v="13.028256416320801"/>
        <n v="38.692710876464801"/>
        <n v="21.9757995605469"/>
        <n v="10.7931261062622"/>
        <n v="14.4943628311157"/>
        <n v="28.5444660186768"/>
        <n v="41.165760040283203"/>
        <n v="35.183639526367202"/>
        <n v="14.8868761062622"/>
        <n v="15.8660068511963"/>
        <n v="11.8735494613647"/>
        <n v="37.986232757568402"/>
        <n v="26.296260833740199"/>
        <n v="41.314132690429702"/>
        <n v="30.325075149536101"/>
        <n v="32.254322052002003"/>
        <n v="19.665966033935501"/>
        <n v="25.503599166870099"/>
        <n v="18.943317413330099"/>
        <n v="17.052818298339801"/>
        <n v="21.856664657592798"/>
        <n v="23.064695358276399"/>
        <n v="21.048267364501999"/>
        <n v="12.7553148269653"/>
        <n v="40.149692535400398"/>
        <n v="10.793443679809601"/>
        <n v="16.0234680175781"/>
        <n v="14.513484954834"/>
        <n v="32.730915069580099"/>
        <n v="47.555221557617202"/>
        <n v="16.4914360046387"/>
        <n v="37.748119354247997"/>
        <n v="8.0500059127807599"/>
        <n v="22.8200359344482"/>
        <n v="26.415218353271499"/>
        <n v="29.285781860351602"/>
        <n v="24.8566570281982"/>
        <n v="39.623039245605497"/>
        <n v="30.641654968261701"/>
        <n v="39.074962615966797"/>
        <n v="28.337522506713899"/>
        <n v="21.929092407226602"/>
        <n v="24.703161239623999"/>
        <n v="33.198432922363303"/>
        <n v="23.4957885742188"/>
        <n v="33.008922576904297"/>
        <n v="37.543609619140597"/>
        <n v="46.031745910644503"/>
        <n v="25.201066970825199"/>
        <n v="12.453240394592299"/>
        <n v="10.574984550476101"/>
        <n v="37.580673217773402"/>
        <n v="45.211978912353501"/>
        <n v="20.013872146606399"/>
        <n v="20.000503540039102"/>
        <n v="29.617071151733398"/>
        <n v="31.646858215331999"/>
        <n v="31.4571208953857"/>
        <n v="40.511013031005902"/>
        <n v="18.935174942016602"/>
        <n v="48.846466064453097"/>
        <n v="25.1532306671143"/>
        <n v="24.242235183715799"/>
        <n v="36.227390289306598"/>
        <n v="24.388313293456999"/>
        <n v="10.6876735687256"/>
        <n v="26.530342102050799"/>
        <n v="17.2502632141113"/>
        <n v="15.8325357437134"/>
        <n v="27.894649505615199"/>
        <n v="8.4674100875854492"/>
        <n v="21.9288845062256"/>
        <n v="40.7924194335938"/>
        <n v="29.973894119262699"/>
        <n v="37.732559204101598"/>
        <n v="28.658571243286101"/>
        <n v="15.334942817688001"/>
        <n v="25.479600906372099"/>
        <n v="14.3445329666138"/>
        <n v="36.512599945068402"/>
        <n v="19.7129611968994"/>
        <n v="22.391353607177699"/>
        <n v="5.40033054351807"/>
        <n v="26.161216735839801"/>
        <n v="28.3563423156738"/>
        <n v="33.585605621337898"/>
        <n v="27.3105354309082"/>
        <n v="25.590452194213899"/>
        <n v="13.6971216201782"/>
        <n v="28.054643630981399"/>
        <n v="11.3749952316284"/>
        <n v="17.144508361816399"/>
        <n v="47.713703155517599"/>
        <n v="21.109909057617202"/>
        <n v="25.7384338378906"/>
        <n v="14.2447099685669"/>
        <n v="43.564945220947301"/>
        <n v="33.799251556396499"/>
        <n v="28.0965480804443"/>
        <n v="16.848737716674801"/>
        <n v="20.1848754882813"/>
        <n v="36.330837249755902"/>
        <n v="35.6060180664063"/>
        <n v="34.899925231933601"/>
        <n v="36.249309539794901"/>
        <n v="29.001600265502901"/>
        <n v="17.046298980712901"/>
        <n v="15.994931221008301"/>
        <n v="17.76340675354"/>
        <n v="11.3063049316406"/>
        <n v="25.5024223327637"/>
        <n v="30.2141933441162"/>
        <n v="20.060327529907202"/>
        <n v="53.348842620849602"/>
        <n v="40.569545745849602"/>
        <n v="33.420021057128899"/>
        <n v="32.879386901855497"/>
        <n v="14.2328338623047"/>
        <n v="17.418170928955099"/>
        <n v="21.0198059082031"/>
        <n v="26.97802734375"/>
        <n v="20.7193393707275"/>
        <n v="15.9892024993896"/>
        <n v="33.351936340332003"/>
        <n v="17.202657699585"/>
        <n v="24.073167800903299"/>
        <n v="20.089920043945298"/>
        <n v="26.8544921875"/>
        <n v="26.9298095703125"/>
        <n v="18.087886810302699"/>
        <n v="29.985681533813501"/>
        <n v="21.086826324462901"/>
        <n v="18.6023654937744"/>
        <n v="13.548752784729"/>
        <n v="22.431907653808601"/>
        <n v="28.055356979370099"/>
        <n v="34.046100616455099"/>
        <n v="14.4222497940063"/>
        <n v="47.809959411621101"/>
        <n v="43.821376800537102"/>
        <n v="19.908937454223601"/>
        <n v="9.2559604644775408"/>
        <n v="25.7679119110107"/>
        <n v="19.106676101684599"/>
        <n v="14.5337829589844"/>
        <n v="17.813735961914102"/>
        <n v="25.136419296264599"/>
        <n v="11.388074874877899"/>
        <n v="40.473968505859403"/>
        <n v="17.487598419189499"/>
        <n v="20.944147109985401"/>
        <n v="7.5742931365966797"/>
        <n v="28.695817947387699"/>
        <n v="24.7371635437012"/>
        <n v="38.436744689941399"/>
        <n v="36.040294647216797"/>
        <n v="23.631130218505898"/>
        <n v="12.5399322509766"/>
        <n v="33.895572662353501"/>
        <n v="54.807212829589801"/>
        <n v="35.055049896240199"/>
        <n v="20.267787933349599"/>
        <n v="23.671876907348601"/>
        <n v="25.650699615478501"/>
        <n v="38.222305297851598"/>
        <n v="19.201454162597699"/>
        <n v="24.608406066894499"/>
        <n v="30.870498657226602"/>
        <n v="34.110874176025398"/>
        <n v="14.855781555175801"/>
        <n v="14.8023824691772"/>
        <n v="13.6161394119263"/>
        <n v="29.722349166870099"/>
        <n v="34.087150573730497"/>
        <n v="42.7933158874512"/>
        <n v="13.7880802154541"/>
        <n v="24.335428237915"/>
        <n v="23.108869552612301"/>
        <n v="24.394109725952099"/>
        <n v="39.9451293945313"/>
        <n v="64.124160766601605"/>
        <n v="46.145347595214801"/>
        <n v="18.786378860473601"/>
        <n v="13.2440242767334"/>
        <n v="45.627922058105497"/>
        <n v="28.845033645629901"/>
        <n v="19.134231567382798"/>
        <n v="21.925199508666999"/>
        <n v="26.647365570068398"/>
        <n v="37.677604675292997"/>
        <n v="10.0987329483032"/>
        <n v="29.184360504150401"/>
        <n v="41.1526908874512"/>
        <n v="11.0237426757813"/>
        <n v="19.745933532714801"/>
        <n v="38.160636901855497"/>
        <n v="9.3939151763915998"/>
        <n v="10.6152038574219"/>
        <n v="17.1004638671875"/>
        <n v="25.940269470214801"/>
        <n v="38.098415374755902"/>
        <n v="16.854784011840799"/>
        <n v="22.054445266723601"/>
        <n v="22.3769931793213"/>
        <n v="28.155656814575199"/>
        <n v="40.992977142333999"/>
        <n v="7.2300000190734899"/>
        <n v="27.173173904418899"/>
        <n v="34.366279602050803"/>
        <n v="31.6127738952637"/>
        <n v="14.3640956878662"/>
        <n v="18.128858566284201"/>
        <n v="33.493255615234403"/>
        <n v="17.0722351074219"/>
        <n v="3.5147793292999299"/>
        <n v="19.872339248657202"/>
        <n v="32.430988311767599"/>
        <n v="34.5758056640625"/>
        <n v="34.655941009521499"/>
        <n v="7.9766163825988796"/>
        <n v="14.135999679565399"/>
        <n v="39.300796508789098"/>
        <n v="34.0411567687988"/>
        <n v="35.186733245849602"/>
        <n v="33.703033447265597"/>
        <n v="16.315431594848601"/>
        <n v="14.731524467468301"/>
        <n v="9.3367872238159197"/>
        <n v="24.008207321166999"/>
        <n v="18.457250595092798"/>
        <n v="42.408958435058601"/>
        <n v="22.948043823242202"/>
        <n v="35.482620239257798"/>
        <n v="29.201919555664102"/>
        <n v="21.6285400390625"/>
        <n v="39.325168609619098"/>
        <n v="37.391613006591797"/>
        <n v="22.258611679077099"/>
        <n v="39.333606719970703"/>
        <n v="44.933525085449197"/>
        <n v="23.557102203369102"/>
        <n v="15.5595598220825"/>
        <n v="24.8042316436768"/>
        <n v="21.736589431762699"/>
        <n v="29.163282394409201"/>
        <n v="26.5322265625"/>
        <n v="28.556205749511701"/>
        <n v="27.8310432434082"/>
        <n v="37.483036041259801"/>
        <n v="24.258279800415"/>
        <n v="7.0051116943359402"/>
        <n v="9.1057071685790998"/>
        <n v="20.363529205322301"/>
        <n v="30.986078262329102"/>
        <n v="22.068672180175799"/>
        <n v="19.3807182312012"/>
        <n v="30.7992649078369"/>
        <n v="29.2408657073975"/>
        <n v="32.484184265136697"/>
        <n v="28.802883148193398"/>
        <n v="11.4231281280518"/>
        <n v="24.003078460693398"/>
        <n v="28.176254272460898"/>
        <n v="20.502487182617202"/>
        <n v="18.736843109130898"/>
        <n v="41.513645172119098"/>
        <n v="19.54905128479"/>
        <n v="35.033004760742202"/>
        <n v="27.440940856933601"/>
        <n v="18.520431518554702"/>
        <n v="21.485027313232401"/>
        <n v="9.6376171112060494"/>
        <n v="15.584709167480501"/>
        <n v="24.987907409668001"/>
        <n v="24.3137302398682"/>
        <n v="21.096271514892599"/>
        <n v="24.3390922546387"/>
        <n v="22.627376556396499"/>
        <n v="30.288915634155298"/>
        <n v="28.472938537597699"/>
        <n v="8.9392776489257795"/>
        <n v="33.8274116516113"/>
        <n v="41.124149322509801"/>
        <n v="14.9844913482666"/>
        <n v="24.140245437622099"/>
        <n v="25.184907913208001"/>
        <n v="29.3011779785156"/>
        <n v="13.7835083007813"/>
        <n v="16.285640716552699"/>
        <n v="40.93798828125"/>
        <n v="35.0119819641113"/>
        <n v="31.3139972686768"/>
        <n v="16.415519714355501"/>
        <n v="55.3319702148438"/>
        <n v="16.201391220092798"/>
        <n v="8.8855171203613299"/>
        <n v="27.961097717285199"/>
        <n v="25.5653266906738"/>
        <n v="48.344402313232401"/>
        <n v="12.903616905212401"/>
        <n v="54.821208953857401"/>
        <n v="33.428443908691399"/>
        <n v="34.200244903564503"/>
        <n v="21.574216842651399"/>
        <n v="39.143318176269503"/>
        <n v="38.8387260437012"/>
        <n v="17.665336608886701"/>
        <n v="14.2395839691162"/>
        <n v="29.9308071136475"/>
        <n v="26.394350051879901"/>
        <n v="26.789617538452099"/>
        <n v="15.598614692688001"/>
        <n v="29.2046604156494"/>
        <n v="28.554069519043001"/>
        <n v="18.231004714965799"/>
        <n v="30.0190105438232"/>
        <n v="8.8019895553588903"/>
        <n v="25.933422088623001"/>
        <n v="16.072849273681602"/>
        <n v="63.567928314208999"/>
        <n v="19.4370231628418"/>
        <n v="21.097723007202099"/>
        <n v="25.2546062469482"/>
        <n v="26.935285568237301"/>
        <n v="14.3326168060303"/>
        <n v="17.2201023101807"/>
        <n v="29.242305755615199"/>
        <n v="37.029300689697301"/>
        <n v="11.476702690124499"/>
        <n v="30.481184005737301"/>
        <n v="19.466300964355501"/>
        <n v="28.541532516479499"/>
        <n v="5.8592071533203098"/>
        <n v="17.1104125976563"/>
        <n v="9.2674102783203107"/>
        <n v="24.3953762054443"/>
        <n v="19.147293090820298"/>
        <n v="23.723381042480501"/>
        <n v="15.210278511047401"/>
        <n v="29.7856140136719"/>
        <n v="20.159866333007798"/>
        <n v="24.0909538269043"/>
        <n v="24.867437362670898"/>
        <n v="10.316474914550801"/>
        <n v="24.428623199462901"/>
        <n v="37.462753295898402"/>
        <n v="36.664932250976598"/>
        <n v="30.712591171264599"/>
        <n v="24.8560905456543"/>
        <n v="47.573127746582003"/>
        <n v="28.843023300170898"/>
        <n v="30.2691535949707"/>
        <n v="15.7522230148315"/>
        <n v="14.532529830932599"/>
        <n v="22.721786499023398"/>
        <n v="38.576766967773402"/>
        <n v="28.3740940093994"/>
        <n v="24.445356369018601"/>
        <n v="11.635983467102101"/>
        <n v="18.243217468261701"/>
        <n v="17.358858108520501"/>
        <n v="32.241672515869098"/>
        <n v="39.186725616455099"/>
        <n v="10.6324062347412"/>
        <n v="16.244953155517599"/>
        <n v="32.266899108886697"/>
        <n v="17.6339321136475"/>
        <n v="30.681430816650401"/>
        <n v="24.3371677398682"/>
        <n v="16.3070983886719"/>
        <n v="30.795137405395501"/>
        <n v="41.757331848144503"/>
        <n v="22.354425430297901"/>
        <n v="21.252273559570298"/>
        <n v="24.230911254882798"/>
        <n v="24.783758163452099"/>
        <n v="12.9960012435913"/>
        <n v="24.3246459960938"/>
        <n v="35.464866638183601"/>
        <n v="10.748831748962401"/>
        <n v="14.7654466629028"/>
        <n v="14.884081840515099"/>
        <n v="28.585151672363299"/>
        <n v="24.664176940918001"/>
        <n v="20.177352905273398"/>
        <n v="14.0837860107422"/>
        <n v="19.0378017425537"/>
        <n v="12.406634330749499"/>
        <n v="28.720615386962901"/>
        <n v="47.0985717773438"/>
        <n v="41.234485626220703"/>
        <n v="20.595775604248001"/>
        <n v="17.874757766723601"/>
        <n v="32.335960388183601"/>
        <n v="38.279262542724602"/>
        <n v="25.2901000976563"/>
        <n v="13.5299949645996"/>
        <n v="27.714546203613299"/>
        <n v="13.7697401046753"/>
        <n v="3.2234766483306898"/>
        <n v="20.409152984619102"/>
        <n v="24.25950050354"/>
        <n v="10.2089385986328"/>
        <n v="27.597192764282202"/>
        <n v="29.203861236572301"/>
        <n v="18.398086547851602"/>
        <n v="20.141319274902301"/>
        <n v="34.153751373291001"/>
        <n v="31.865461349487301"/>
        <n v="26.368543624877901"/>
        <n v="35.429328918457003"/>
        <n v="27.5831203460693"/>
        <n v="13.980278968811"/>
        <n v="26.032556533813501"/>
        <n v="24.650785446166999"/>
        <n v="19.729467391967798"/>
        <n v="23.798297882080099"/>
        <n v="37.755863189697301"/>
        <n v="15.474107742309601"/>
        <n v="13.890622138977101"/>
        <n v="24.836711883544901"/>
        <n v="37.451717376708999"/>
        <n v="34.722400665283203"/>
        <n v="46.9874076843262"/>
        <n v="2.6836001873016402"/>
        <n v="27.514194488525401"/>
        <n v="8.9449748992919904"/>
        <n v="11.123944282531699"/>
        <n v="24.2109775543213"/>
        <n v="21.062046051025401"/>
        <n v="37.226150512695298"/>
        <n v="22.386430740356399"/>
        <n v="30.241695404052699"/>
        <n v="24.604904174804702"/>
        <n v="15.124474525451699"/>
        <n v="4.9465360641479501"/>
        <n v="16.7538356781006"/>
        <n v="34.0396728515625"/>
        <n v="24.521875381469702"/>
        <n v="28.803138732910199"/>
        <n v="51.653465270996101"/>
        <n v="39.656974792480497"/>
        <n v="22.268712997436499"/>
        <n v="20.760688781738299"/>
        <n v="13.1262807846069"/>
        <n v="19.5361938476563"/>
        <n v="20.3666877746582"/>
        <n v="21.421262741088899"/>
        <n v="41.575424194335902"/>
        <n v="24.646827697753899"/>
        <n v="23.945116043090799"/>
        <n v="38.513465881347699"/>
        <n v="18.916584014892599"/>
        <n v="10.677711486816399"/>
        <n v="17.7170524597168"/>
        <n v="24.904136657714801"/>
        <n v="12.714150428771999"/>
        <n v="32.548778533935497"/>
        <n v="24.539760589599599"/>
        <n v="26.0154113769531"/>
        <n v="16.241683959960898"/>
        <n v="15.458264350891101"/>
        <n v="34.047908782958999"/>
        <n v="21.901567459106399"/>
        <n v="37.718475341796903"/>
        <n v="31.911178588867202"/>
        <n v="25.935794830322301"/>
        <n v="20.008659362793001"/>
        <n v="17.0835666656494"/>
        <n v="20.8147373199463"/>
        <n v="33.963844299316399"/>
        <n v="35.320220947265597"/>
        <n v="15.092360496521"/>
        <n v="32.909126281738303"/>
        <n v="25.577365875244102"/>
        <n v="30.4305515289307"/>
        <n v="34.808761596679702"/>
        <n v="22.0462741851807"/>
        <n v="23.663982391357401"/>
        <n v="29.3210144042969"/>
        <n v="39.490161895752003"/>
        <n v="23.0640258789063"/>
        <n v="17.5610237121582"/>
        <n v="15.551212310791"/>
        <n v="18.249992370605501"/>
        <n v="29.0858345031738"/>
        <n v="5.6037368774414098"/>
        <n v="29.5892658233643"/>
        <n v="19.6218566894531"/>
        <n v="41.560188293457003"/>
        <n v="19.2931823730469"/>
        <n v="36.638053894042997"/>
        <n v="20.9199523925781"/>
        <n v="39.912994384765597"/>
        <n v="21.780176162719702"/>
        <n v="35.796459197997997"/>
        <n v="19.086900711059599"/>
        <n v="31.273515701293899"/>
        <n v="29.486406326293899"/>
        <n v="25.097846984863299"/>
        <n v="14.489743232727101"/>
        <n v="22.186862945556602"/>
        <n v="33.959285736083999"/>
        <n v="36.605438232421903"/>
        <n v="29.642599105835"/>
        <n v="33.212745666503899"/>
        <n v="6.1988606452941903"/>
        <n v="16.365455627441399"/>
        <n v="27.233669281005898"/>
        <n v="43.642478942871101"/>
        <n v="18.218061447143601"/>
        <n v="14.163072586059601"/>
        <n v="35.8450927734375"/>
        <n v="19.971786499023398"/>
        <n v="52.449615478515597"/>
        <n v="26.594139099121101"/>
        <n v="31.041446685791001"/>
        <n v="37.6582641601563"/>
        <n v="18.883714675903299"/>
        <n v="25.084669113159201"/>
        <n v="22.561996459960898"/>
        <n v="8.16003513336182"/>
        <n v="21.3511257171631"/>
        <n v="24.8101291656494"/>
        <n v="17.1749877929688"/>
        <n v="12.4916849136353"/>
        <n v="18.063236236572301"/>
        <n v="33.837356567382798"/>
        <n v="12.542741775512701"/>
        <n v="33.689826965332003"/>
        <n v="24.371902465820298"/>
        <n v="10.1272087097168"/>
        <n v="10.864622116088899"/>
        <n v="36.3502388000488"/>
        <n v="22.127239227294901"/>
        <n v="37.140495300292997"/>
        <n v="19.9791774749756"/>
        <n v="22.985654830932599"/>
        <n v="33.737724304199197"/>
        <n v="20.664739608764599"/>
        <n v="25.872896194458001"/>
        <n v="16.6178379058838"/>
        <n v="19.560796737670898"/>
        <n v="39.777500152587898"/>
        <n v="28.586156845092798"/>
        <n v="18.401374816894499"/>
        <n v="19.786941528320298"/>
        <n v="23.8821620941162"/>
        <n v="9.8081293106079102"/>
        <n v="15.7539176940918"/>
        <n v="51.564952850341797"/>
        <n v="21.724596023559599"/>
        <n v="19.019775390625"/>
        <n v="23.0138759613037"/>
        <n v="16.768152236938501"/>
        <n v="17.3189506530762"/>
        <n v="13.089530944824199"/>
        <n v="37.005943298339801"/>
        <n v="17.9510192871094"/>
        <n v="46.884632110595703"/>
        <n v="16.701551437377901"/>
        <n v="18.739295959472699"/>
        <n v="19.859615325927699"/>
        <n v="14.916267395019499"/>
        <n v="42.767749786377003"/>
        <n v="26.849512100219702"/>
        <n v="19.632593154907202"/>
        <n v="31.082574844360401"/>
        <n v="36.521999359130902"/>
        <n v="7.7617783546447798"/>
        <n v="24.291549682617202"/>
        <n v="24.220157623291001"/>
        <n v="29.664188385009801"/>
        <n v="22.8604431152344"/>
        <n v="57.1714897155762"/>
        <n v="49.125324249267599"/>
        <n v="25.719720840454102"/>
        <n v="13.271863937377899"/>
        <n v="35.767177581787102"/>
        <n v="44.957279205322301"/>
        <n v="36.341300964355497"/>
        <n v="16.584598541259801"/>
        <n v="18.309022903442401"/>
        <n v="13.8906259536743"/>
        <n v="20.3488864898682"/>
        <n v="35.168281555175803"/>
        <n v="23.865596771240199"/>
        <n v="21.027996063232401"/>
        <n v="23.7066764831543"/>
        <n v="13.0084896087646"/>
        <n v="41.154533386230497"/>
        <n v="14.7381887435913"/>
        <n v="14.7020320892334"/>
        <n v="34.5746040344238"/>
        <n v="23.382637023925799"/>
        <n v="12.9150400161743"/>
        <n v="36.152290344238303"/>
        <n v="22.9573574066162"/>
        <n v="24.8458156585693"/>
        <n v="20.539768218994102"/>
        <n v="29.440156936645501"/>
        <n v="10.038618087768601"/>
        <n v="28.106315612793001"/>
        <n v="38.192371368408203"/>
        <n v="18.071149826049801"/>
        <n v="26.101058959960898"/>
        <n v="15.555219650268601"/>
        <n v="26.0304050445557"/>
        <n v="33.560504913330099"/>
        <n v="29.139131546020501"/>
        <n v="42.348133087158203"/>
        <n v="35.363697052002003"/>
        <n v="33.824813842773402"/>
        <n v="29.017658233642599"/>
        <n v="6.8704967498779297"/>
        <n v="30.618965148925799"/>
        <n v="29.770902633666999"/>
        <n v="18.701429367065401"/>
        <n v="41.412899017333999"/>
        <n v="19.888675689697301"/>
        <n v="36.2685356140137"/>
        <n v="16.4568271636963"/>
        <n v="29.370923995971701"/>
        <n v="17.0919895172119"/>
        <n v="33.839565277099602"/>
        <n v="8.5901889801025408"/>
        <n v="21.2535076141357"/>
        <n v="31.942649841308601"/>
        <n v="10.1912755966187"/>
        <n v="9.1965904235839808"/>
        <n v="13.7945709228516"/>
        <n v="38.622348785400398"/>
        <n v="4.55452585220337"/>
        <n v="9.4582281112670898"/>
        <n v="17.982997894287099"/>
        <n v="22.7804355621338"/>
        <n v="42.7423706054688"/>
        <n v="28.969043731689499"/>
        <n v="39.473392486572301"/>
        <n v="34.578742980957003"/>
        <n v="17.170618057251001"/>
        <n v="19.793596267700199"/>
        <n v="23.749946594238299"/>
        <n v="26.7392387390137"/>
        <n v="21.381769180297901"/>
        <n v="39.641693115234403"/>
        <n v="15.5526113510132"/>
        <n v="55.110572814941399"/>
        <n v="47.032985687255902"/>
        <n v="28.935243606567401"/>
        <n v="15.296415328979499"/>
        <n v="19.8726196289063"/>
        <n v="26.905580520629901"/>
        <n v="38.6712646484375"/>
        <n v="40.415294647216797"/>
        <n v="12.599773406982401"/>
        <n v="23.452613830566399"/>
        <n v="24.1871242523193"/>
        <n v="26.080396652221701"/>
        <n v="32.646297454833999"/>
        <n v="31.845802307128899"/>
        <n v="16.5116291046143"/>
        <n v="21.156124114990199"/>
        <n v="18.2918891906738"/>
        <n v="10.3636169433594"/>
        <n v="17.923799514770501"/>
        <n v="45.958255767822301"/>
        <n v="21.716342926025401"/>
        <n v="21.475051879882798"/>
        <n v="26.677415847778299"/>
        <n v="35.032039642333999"/>
        <n v="23.041078567504901"/>
        <n v="26.626775741577099"/>
        <n v="21.0703830718994"/>
        <n v="20.483585357666001"/>
        <n v="42.222053527832003"/>
        <n v="4.0068221092224103"/>
        <n v="34.627170562744098"/>
        <n v="23.292989730835"/>
        <n v="45.1453666687012"/>
        <n v="16.034317016601602"/>
        <n v="32.609222412109403"/>
        <n v="28.985742568969702"/>
        <n v="28.314743041992202"/>
        <n v="35.734230041503899"/>
        <n v="28.7298469543457"/>
        <n v="24.1669597625732"/>
        <n v="27.9331245422363"/>
        <n v="13.647869110107401"/>
        <n v="12.1969194412231"/>
        <n v="21.590307235717798"/>
        <n v="39.433708190917997"/>
        <n v="25.1706447601318"/>
        <n v="17.344438552856399"/>
        <n v="13.297732353210399"/>
        <n v="25.626806259155298"/>
        <n v="22.188438415527301"/>
        <n v="16.146486282348601"/>
        <n v="19.238834381103501"/>
        <n v="19.219020843505898"/>
        <n v="15.948294639587401"/>
        <n v="12.2907161712646"/>
        <n v="4.4393124580383301"/>
        <n v="36.803977966308601"/>
        <n v="31.184993743896499"/>
        <n v="31.7865905761719"/>
        <n v="26.201066970825199"/>
        <n v="34.225059509277301"/>
        <n v="19.328992843627901"/>
        <n v="14.113621711731"/>
        <n v="26.023881912231399"/>
        <n v="28.672166824340799"/>
        <n v="50.143386840820298"/>
        <n v="38.1314506530762"/>
        <n v="15.7807607650757"/>
        <n v="12.8329048156738"/>
        <n v="30.781782150268601"/>
        <n v="38.527198791503899"/>
        <n v="13.8376207351685"/>
        <n v="51.5877876281738"/>
        <n v="18.638111114501999"/>
        <n v="33.476760864257798"/>
        <n v="26.308549880981399"/>
        <n v="26.000667572021499"/>
        <n v="22.1681022644043"/>
        <n v="34.203384399414098"/>
        <n v="31.1698913574219"/>
        <n v="34.445041656494098"/>
        <n v="35.794620513916001"/>
        <n v="38.399089813232401"/>
        <n v="32.064601898193402"/>
        <n v="20.133834838867202"/>
        <n v="32.381607055664098"/>
        <n v="35.001636505127003"/>
        <n v="24.155422210693398"/>
        <n v="40.994163513183601"/>
        <n v="42.971351623535199"/>
        <n v="30.7882289886475"/>
        <n v="34.884113311767599"/>
        <n v="25.32861328125"/>
        <n v="34.336952209472699"/>
        <n v="27.044252395629901"/>
        <n v="15.9082250595093"/>
        <n v="9.6010217666625994"/>
        <n v="20.037847518920898"/>
        <n v="7.6637449264526403"/>
        <n v="16.5753498077393"/>
        <n v="30.471117019653299"/>
        <n v="48.541378021240199"/>
        <n v="17.619825363159201"/>
        <n v="35.997802734375"/>
        <n v="21.565504074096701"/>
        <n v="28.996070861816399"/>
        <n v="18.3392333984375"/>
        <n v="39.075801849365199"/>
        <n v="22.2520427703857"/>
        <n v="23.880741119384801"/>
        <n v="14.4576263427734"/>
        <n v="17.437746047973601"/>
        <n v="27.672245025634801"/>
        <n v="10.3632926940918"/>
        <n v="23.595136642456101"/>
        <n v="26.666410446166999"/>
        <n v="27.833009719848601"/>
        <n v="20.6586208343506"/>
        <n v="39.842128753662102"/>
        <n v="18.275463104248001"/>
        <n v="22.555183410644499"/>
        <n v="29.593156814575199"/>
        <n v="35.084770202636697"/>
        <n v="8.3348331451415998"/>
        <n v="36.842666625976598"/>
        <n v="27.940254211425799"/>
        <n v="25.4395351409912"/>
        <n v="24.2430305480957"/>
        <n v="44.184783935546903"/>
        <n v="36.343944549560497"/>
        <n v="15.333621025085399"/>
        <n v="18.7366943359375"/>
        <n v="28.564811706543001"/>
        <n v="29.863964080810501"/>
        <n v="33.5561332702637"/>
        <n v="36.659576416015597"/>
        <n v="19.492063522338899"/>
        <n v="16.633274078369102"/>
        <n v="22.61012840271"/>
        <n v="21.278791427612301"/>
        <n v="28.581914901733398"/>
        <n v="12.9460258483887"/>
        <n v="27.213581085205099"/>
        <n v="10.0286703109741"/>
        <n v="7.9069266319274902"/>
        <n v="13.7803611755371"/>
        <n v="33.7831001281738"/>
        <n v="19.326145172119102"/>
        <n v="20.736270904541001"/>
        <n v="15.2505550384521"/>
        <n v="26.0887336730957"/>
        <n v="26.0897617340088"/>
        <n v="37.456333160400398"/>
        <n v="18.2853488922119"/>
        <n v="45.350082397460902"/>
        <n v="16.741491317748999"/>
        <n v="40.609188079833999"/>
        <n v="14.625124931335399"/>
        <n v="15.9284715652466"/>
        <n v="16.3427925109863"/>
        <n v="26.2277526855469"/>
        <n v="28.977556228637699"/>
        <n v="16.400701522827099"/>
        <n v="19.201503753662099"/>
        <n v="20.822750091552699"/>
        <n v="36.847202301025398"/>
        <n v="33.306690216064503"/>
        <n v="23.498447418212901"/>
        <n v="46.023227691650398"/>
        <n v="47.697757720947301"/>
        <n v="11.6063241958618"/>
        <n v="46.700328826904297"/>
        <n v="44.756645202636697"/>
        <n v="28.972410202026399"/>
        <n v="50.4238891601563"/>
        <n v="19.280971527099599"/>
        <n v="13.7734155654907"/>
        <n v="12.5570621490479"/>
        <n v="29.902063369751001"/>
        <n v="24.924257278442401"/>
        <n v="16.479845046997099"/>
        <n v="23.158712387085"/>
        <n v="22.647201538085898"/>
        <n v="21.5927219390869"/>
        <n v="29.722772598266602"/>
        <n v="17.739912033081101"/>
        <n v="20.312786102294901"/>
        <n v="40.764575958252003"/>
        <n v="30.094617843627901"/>
        <n v="28.4126491546631"/>
        <n v="16.929977416992202"/>
        <n v="25.4416618347168"/>
        <n v="23.282751083373999"/>
        <n v="23.183872222900401"/>
        <n v="57.607921600341797"/>
        <n v="21.691698074340799"/>
        <n v="32.302986145019503"/>
        <n v="27.861865997314499"/>
        <n v="14.050251007080099"/>
        <n v="28.833168029785199"/>
        <n v="26.4261474609375"/>
        <n v="15.382444381713899"/>
        <n v="22.147687911987301"/>
        <n v="26.734369277954102"/>
        <n v="31.7815551757813"/>
        <n v="15.870245933532701"/>
        <n v="28.109331130981399"/>
        <n v="28.395666122436499"/>
        <n v="16.834241867065401"/>
        <n v="21.996423721313501"/>
        <n v="35.393527984619098"/>
        <n v="21.7180881500244"/>
        <n v="22.9587097167969"/>
        <n v="28.864839553833001"/>
        <n v="20.211036682128899"/>
        <n v="21.4542427062988"/>
        <n v="23.741533279418899"/>
        <n v="31.858711242675799"/>
        <n v="30.566177368164102"/>
        <n v="11.0301303863525"/>
        <n v="30.522342681884801"/>
        <n v="28.9676723480225"/>
        <n v="36.981880187988303"/>
        <n v="13.6202945709229"/>
        <n v="23.983798980712901"/>
        <n v="29.516252517700199"/>
        <n v="23.776748657226602"/>
        <n v="46.125782012939503"/>
        <n v="40.678443908691399"/>
        <n v="26.626083374023398"/>
        <n v="19.065797805786101"/>
        <n v="37.638427734375"/>
        <n v="16.185398101806602"/>
        <n v="34.686847686767599"/>
        <n v="26.3570251464844"/>
        <n v="21.890783309936499"/>
        <n v="49.968395233154297"/>
        <n v="19.2319221496582"/>
        <n v="40.146324157714801"/>
        <n v="36.033576965332003"/>
        <n v="13.441835403442401"/>
        <n v="26.959178924560501"/>
        <n v="21.054754257202099"/>
        <n v="21.975477218627901"/>
        <n v="21.525171279907202"/>
        <n v="32.984588623046903"/>
        <n v="32.039363861083999"/>
        <n v="16.787824630737301"/>
        <n v="12.0398359298706"/>
        <n v="14.3697099685669"/>
        <n v="24.582878112793001"/>
        <n v="46.245048522949197"/>
        <n v="42.111358642578097"/>
        <n v="17.338874816894499"/>
        <n v="20.904800415039102"/>
        <n v="30.491725921630898"/>
        <n v="24.345556259155298"/>
        <n v="10.5401010513306"/>
        <n v="17.986589431762699"/>
        <n v="12.780198097229"/>
        <n v="19.298976898193398"/>
        <n v="14.611868858337401"/>
        <n v="23.091701507568398"/>
        <n v="32.806617736816399"/>
        <n v="32.905738830566399"/>
        <n v="19.944820404052699"/>
        <n v="23.1512756347656"/>
        <n v="37.013519287109403"/>
        <n v="13.0912084579468"/>
        <n v="7.8806881904602104"/>
        <n v="42.923423767089801"/>
        <n v="40.374801635742202"/>
        <n v="20.570070266723601"/>
        <n v="19.401475906372099"/>
        <n v="12.236536026001"/>
        <n v="12.247488975524901"/>
        <n v="28.807323455810501"/>
        <n v="36.770511627197301"/>
        <n v="7.1430559158325204"/>
        <n v="40.970615386962898"/>
        <n v="18.473716735839801"/>
        <n v="21.057085037231399"/>
        <n v="25.488885879516602"/>
        <n v="21.004745483398398"/>
        <n v="22.3009433746338"/>
        <n v="24.118852615356399"/>
        <n v="28.231061935424801"/>
        <n v="7.7197360992431596"/>
        <n v="20.3767986297607"/>
        <n v="23.643604278564499"/>
        <n v="37.151012420654297"/>
        <n v="15.1141872406006"/>
        <n v="22.437009811401399"/>
        <n v="28.082952499389599"/>
        <n v="26.480188369751001"/>
        <n v="46.801612854003899"/>
        <n v="24.884513854980501"/>
        <n v="27.846601486206101"/>
        <n v="14.8615121841431"/>
        <n v="27.748355865478501"/>
        <n v="11.410210609436"/>
        <n v="13.368024826049799"/>
        <n v="22.3214225769043"/>
        <n v="31.3788871765137"/>
        <n v="17.541894912719702"/>
        <n v="18.6752834320068"/>
        <n v="1.62095475196838"/>
        <n v="26.101646423339801"/>
        <n v="13.6019287109375"/>
        <n v="10.0919237136841"/>
        <n v="18.755104064941399"/>
        <n v="13.369632720947299"/>
        <n v="38.866996765136697"/>
        <n v="34.750160217285199"/>
        <n v="12.676114082336399"/>
        <n v="23.379869461059599"/>
        <n v="13.0295352935791"/>
        <n v="24.1248683929443"/>
        <n v="30.669965744018601"/>
        <n v="31.684808731079102"/>
        <n v="40.819820404052699"/>
        <n v="36.713859558105497"/>
        <n v="18.43337059021"/>
        <n v="11.9760589599609"/>
        <n v="31.443641662597699"/>
        <n v="21.4227294921875"/>
        <n v="28.317018508911101"/>
        <n v="29.652397155761701"/>
        <n v="17.5120239257813"/>
        <n v="20.7598552703857"/>
        <n v="42.646781921386697"/>
        <n v="20.5232849121094"/>
        <n v="20.282249450683601"/>
        <n v="15.269733428955099"/>
        <n v="10.8070259094238"/>
        <n v="21.435834884643601"/>
        <n v="19.7136840820313"/>
        <n v="18.838985443115199"/>
        <n v="20.7214965820313"/>
        <n v="25.902103424072301"/>
        <n v="19.505195617675799"/>
        <n v="18.511543273925799"/>
        <n v="17.487087249755898"/>
        <n v="27.440017700195298"/>
        <n v="17.111097335815401"/>
        <n v="33.118984222412102"/>
        <n v="46.2686767578125"/>
        <n v="20.852855682373001"/>
        <n v="43.430385589599602"/>
        <n v="27.3684978485107"/>
        <n v="25.309455871581999"/>
        <n v="16.7800388336182"/>
        <n v="25.7041320800781"/>
        <n v="43.077507019042997"/>
        <n v="23.414558410644499"/>
        <n v="19.729221343994102"/>
        <n v="14.859368324279799"/>
        <n v="20.9749870300293"/>
        <n v="43.4848022460938"/>
        <n v="19.1260662078857"/>
        <n v="37.381603240966797"/>
        <n v="28.986858367919901"/>
        <n v="23.357294082641602"/>
        <n v="17.2583122253418"/>
        <n v="30.480129241943398"/>
        <n v="13.9146738052368"/>
        <n v="33.5156860351563"/>
        <n v="33.257087707519503"/>
        <n v="28.756526947021499"/>
        <n v="40.8157768249512"/>
        <n v="33.651710510253899"/>
        <n v="26.3485221862793"/>
        <n v="27.381666183471701"/>
        <n v="32.7275581359863"/>
        <n v="36.486522674560497"/>
        <n v="15.8584308624268"/>
        <n v="24.503107070922901"/>
        <n v="30.553571701049801"/>
        <n v="53.752185821533203"/>
        <n v="25.9046821594238"/>
        <n v="14.8834075927734"/>
        <n v="32.699844360351598"/>
        <n v="36.7645454406738"/>
        <n v="17.0903205871582"/>
        <n v="63.184612274169901"/>
        <n v="23.625740051269499"/>
        <n v="36.545951843261697"/>
        <n v="11.11376953125"/>
        <n v="21.847681045532202"/>
        <n v="41.6817817687988"/>
        <n v="5.6299285888671902"/>
        <n v="12.728954315185501"/>
        <n v="23.574865341186499"/>
        <n v="29.3320617675781"/>
        <n v="16.4046955108643"/>
        <n v="19.144395828247099"/>
        <n v="27.0497436523438"/>
        <n v="11.544949531555201"/>
        <n v="25.976984024047901"/>
        <n v="30.5989074707031"/>
        <n v="24.504732131958001"/>
        <n v="34.228763580322301"/>
        <n v="13.5190830230713"/>
        <n v="21.287769317626999"/>
        <n v="20.2402667999268"/>
        <n v="35.58251953125"/>
        <n v="26.990961074829102"/>
        <n v="20.644645690918001"/>
        <n v="21.748184204101602"/>
        <n v="27.791648864746101"/>
        <n v="18.759571075439499"/>
        <n v="18.666551589965799"/>
        <n v="30.735134124755898"/>
        <n v="17.846147537231399"/>
        <n v="33.3355102539063"/>
        <n v="30.506158828735401"/>
        <n v="11.244381904602101"/>
        <n v="17.7174282073975"/>
        <n v="19.452560424804702"/>
        <n v="19.052761077880898"/>
        <n v="15.1622457504272"/>
        <n v="21.093702316284201"/>
        <n v="14.3572540283203"/>
        <n v="21.1762504577637"/>
        <n v="20.8652439117432"/>
        <n v="36.542316436767599"/>
        <n v="23.815361022949201"/>
        <n v="33.137031555175803"/>
        <n v="27.804756164550799"/>
        <n v="23.182237625122099"/>
        <n v="26.6211051940918"/>
        <n v="16.776737213134801"/>
        <n v="31.735651016235401"/>
        <n v="18.127244949340799"/>
        <n v="30.138015747070298"/>
        <n v="21.979335784912099"/>
        <n v="49.517913818359403"/>
        <n v="43.636054992675803"/>
        <n v="50.856441497802699"/>
        <n v="26.4713745117188"/>
        <n v="26.478824615478501"/>
        <n v="39.528030395507798"/>
        <n v="32.239799499511697"/>
        <n v="17.003664016723601"/>
        <n v="34.308372497558601"/>
        <n v="30.681045532226602"/>
        <n v="32.7474555969238"/>
        <n v="31.140171051025401"/>
        <n v="19.647651672363299"/>
        <n v="21.092605590820298"/>
        <n v="20.368202209472699"/>
        <n v="26.9315490722656"/>
        <n v="-2.7431364059448202"/>
        <n v="21.612859725952099"/>
        <n v="14.7308254241943"/>
        <n v="17.600288391113299"/>
        <n v="24.563240051269499"/>
        <n v="16.913713455200199"/>
        <n v="17.6978454589844"/>
        <n v="24.9294109344482"/>
        <n v="23.710090637206999"/>
        <n v="10.241091728210399"/>
        <n v="5.9828457832336399"/>
        <n v="17.266170501708999"/>
        <n v="23.508506774902301"/>
        <n v="31.2581996917725"/>
        <n v="17.788423538208001"/>
        <n v="29.4152507781982"/>
        <n v="24.334159851074201"/>
        <n v="12.767159461975099"/>
        <n v="36.746852874755902"/>
        <n v="27.0371608734131"/>
        <n v="25.270553588867202"/>
        <n v="13.241651535034199"/>
        <n v="10.271044731140099"/>
        <n v="14.7949724197388"/>
        <n v="14.536993980407701"/>
        <n v="13.539039611816399"/>
        <n v="30.056674957275401"/>
        <n v="27.0081996917725"/>
        <n v="13.9640302658081"/>
        <n v="30.9972534179688"/>
        <n v="19.728843688964801"/>
        <n v="37.632961273193402"/>
        <n v="12.5415096282959"/>
        <n v="27.5414714813232"/>
        <n v="8.6359300613403303"/>
        <n v="29.364194869995099"/>
        <n v="31.715724945068398"/>
        <n v="32.945804595947301"/>
        <n v="22.7259120941162"/>
        <n v="24.908994674682599"/>
        <n v="31.0581760406494"/>
        <n v="22.204002380371101"/>
        <n v="40.568840026855497"/>
        <n v="21.321954727172901"/>
        <n v="18.260942459106399"/>
        <n v="24.430202484130898"/>
        <n v="19.067403793335"/>
        <n v="25.002174377441399"/>
        <n v="44.144603729247997"/>
        <n v="38.998073577880902"/>
        <n v="21.521358489990199"/>
        <n v="-1.3791245222091699"/>
        <n v="38.221923828125"/>
        <n v="34.009616851806598"/>
        <n v="20.8128051757813"/>
        <n v="18.294822692871101"/>
        <n v="22.1926364898682"/>
        <n v="21.2769470214844"/>
        <n v="11.9640293121338"/>
        <n v="6.0545248985290501"/>
        <n v="30.709671020507798"/>
        <n v="12.9858074188232"/>
        <n v="27.4654026031494"/>
        <n v="25.494958877563501"/>
        <n v="32.041934967041001"/>
        <n v="22.8981323242188"/>
        <n v="22.0483074188232"/>
        <n v="23.352705001831101"/>
        <n v="36.743251800537102"/>
        <n v="18.6589660644531"/>
        <n v="24.162395477294901"/>
        <n v="17.4712104797363"/>
        <n v="17.7191772460938"/>
        <n v="29.079469680786101"/>
        <n v="39.228923797607401"/>
        <n v="47.643966674804702"/>
        <n v="28.735860824585"/>
        <n v="23.0435600280762"/>
        <n v="41.9819145202637"/>
        <n v="23.461734771728501"/>
        <n v="30.1537170410156"/>
        <n v="35.2030220031738"/>
        <n v="23.174669265747099"/>
        <n v="13.2600355148315"/>
        <n v="20.178159713745099"/>
        <n v="19.217857360839801"/>
        <n v="40.993080139160199"/>
        <n v="32.897529602050803"/>
        <n v="32.9164428710938"/>
        <n v="10.6454162597656"/>
        <n v="22.507005691528299"/>
        <n v="8.1292381286621094"/>
        <n v="20.700374603271499"/>
        <n v="33.913913726806598"/>
        <n v="23.1097812652588"/>
        <n v="26.1410007476807"/>
        <n v="20.063632965087901"/>
        <n v="18.3442687988281"/>
        <n v="35.968746185302699"/>
        <n v="40.746940612792997"/>
        <n v="30.485130310058601"/>
        <n v="23.638116836547901"/>
        <n v="9.8948411941528303"/>
        <n v="15.538369178771999"/>
        <n v="30.788398742675799"/>
        <n v="37.608043670654297"/>
        <n v="41.1492309570313"/>
        <n v="27.427505493164102"/>
        <n v="28.129188537597699"/>
        <n v="24.348634719848601"/>
        <n v="9.5520553588867205"/>
        <n v="24.722108840942401"/>
        <n v="23.0553588867188"/>
        <n v="14.771018981933601"/>
        <n v="19.5635070800781"/>
        <n v="29.035285949706999"/>
        <n v="17.614171981811499"/>
        <n v="25.8068141937256"/>
        <n v="30.780626296997099"/>
        <n v="11.706208229064901"/>
        <n v="30.631238937377901"/>
        <n v="13.5475044250488"/>
        <n v="21.279800415039102"/>
        <n v="26.7154750823975"/>
        <n v="42.904483795166001"/>
        <n v="23.9185466766357"/>
        <n v="38.820789337158203"/>
        <n v="11.4636688232422"/>
        <n v="30.263795852661101"/>
        <n v="6.6649627685546902"/>
        <n v="38.199775695800803"/>
        <n v="28.740062713623001"/>
        <n v="39.718830108642599"/>
        <n v="11.7526960372925"/>
        <n v="14.251996040344199"/>
        <n v="33.167873382568402"/>
        <n v="20.058071136474599"/>
        <n v="42.708396911621101"/>
        <n v="8.4209928512573207"/>
        <n v="35.717411041259801"/>
        <n v="15.4469442367554"/>
        <n v="30.962875366210898"/>
        <n v="13.7940521240234"/>
        <n v="34.975658416747997"/>
        <n v="14.271635055541999"/>
        <n v="29.144456863403299"/>
        <n v="24.503587722778299"/>
        <n v="34.620002746582003"/>
        <n v="29.211259841918899"/>
        <n v="26.313215255737301"/>
        <n v="36.400856018066399"/>
        <n v="15.402153015136699"/>
        <n v="34.0522651672363"/>
        <n v="46.971920013427699"/>
        <n v="47.041099548339801"/>
        <n v="13.899959564209"/>
        <n v="24.253576278686499"/>
        <n v="12.281683921814"/>
        <n v="31.067207336425799"/>
        <n v="24.1658821105957"/>
        <n v="13.602214813232401"/>
        <n v="16.467372894287099"/>
        <n v="20.5654182434082"/>
        <n v="23.764829635620099"/>
        <n v="19.6132621765137"/>
        <n v="12.4455766677856"/>
        <n v="12.285581588745099"/>
        <n v="28.189258575439499"/>
        <n v="11.866405487060501"/>
        <n v="23.900079727172901"/>
        <n v="19.7844429016113"/>
        <n v="25.757266998291001"/>
        <n v="17.260026931762699"/>
        <n v="14.015078544616699"/>
        <n v="16.825412750244102"/>
        <n v="26.307416915893601"/>
        <n v="29.187332153320298"/>
        <n v="19.309104919433601"/>
        <n v="38.823501586914098"/>
        <n v="30.175071716308601"/>
        <n v="17.567529678344702"/>
        <n v="45.434844970703097"/>
        <n v="18.313003540039102"/>
        <n v="12.4876623153687"/>
        <n v="28.801881790161101"/>
        <n v="43.253742218017599"/>
        <n v="40.7217407226563"/>
        <n v="20.2554626464844"/>
        <n v="31.8373718261719"/>
        <n v="42.681301116943402"/>
        <n v="13.740312576293899"/>
        <n v="15.933349609375"/>
        <n v="25.935115814208999"/>
        <n v="28.1273899078369"/>
        <n v="12.650068283081101"/>
        <n v="20.940820693969702"/>
        <n v="33.8114624023438"/>
        <n v="22.7636833190918"/>
        <n v="23.630720138549801"/>
        <n v="14.3277778625488"/>
        <n v="29.5690307617188"/>
        <n v="24.798385620117202"/>
        <n v="45.769981384277301"/>
        <n v="22.346683502197301"/>
        <n v="27.0214958190918"/>
        <n v="43.819511413574197"/>
        <n v="28.698320388793899"/>
        <n v="26.931159973144499"/>
        <n v="26.123514175415"/>
        <n v="49.517776489257798"/>
        <n v="10.239432334899901"/>
        <n v="23.466920852661101"/>
        <n v="26.666200637817401"/>
        <n v="34.345947265625"/>
        <n v="23.602308273315401"/>
        <n v="27.626764297485401"/>
        <n v="15.33620262146"/>
        <n v="14.423585891723601"/>
        <n v="47.833091735839801"/>
        <n v="16.0763854980469"/>
        <n v="41.284431457519503"/>
        <n v="20.925930023193398"/>
        <n v="7.1085686683654803"/>
        <n v="13.5216464996338"/>
        <n v="23.6833190917969"/>
        <n v="13.6533823013306"/>
        <n v="16.6425476074219"/>
        <n v="17.932802200317401"/>
        <n v="29.172643661498999"/>
        <n v="42.762535095214801"/>
        <n v="32.694229125976598"/>
        <n v="16.494813919067401"/>
        <n v="33.956932067871101"/>
        <n v="15.6957454681396"/>
        <n v="13.0723161697388"/>
        <n v="48.869358062744098"/>
        <n v="40.010555267333999"/>
        <n v="37.417240142822301"/>
        <n v="35.7636909484863"/>
        <n v="46.934120178222699"/>
        <n v="29.496763229370099"/>
        <n v="8.7258176803588903"/>
        <n v="17.4127388000488"/>
        <n v="19.5294303894043"/>
        <n v="25.3218784332275"/>
        <n v="18.628612518310501"/>
        <n v="15.8623514175415"/>
        <n v="38.064910888671903"/>
        <n v="23.459365844726602"/>
        <n v="16.0459899902344"/>
        <n v="21.853244781494102"/>
        <n v="46.856166839599602"/>
        <n v="52.597686767578097"/>
        <n v="27.0170803070068"/>
        <n v="39.374160766601598"/>
        <n v="31.315425872802699"/>
        <n v="19.459321975708001"/>
        <n v="13.325625419616699"/>
        <n v="15.673692703247101"/>
        <n v="18.7442016601563"/>
        <n v="19.171472549438501"/>
        <n v="21.5248012542725"/>
        <n v="33.553619384765597"/>
        <n v="40.304466247558601"/>
        <n v="28.163488388061499"/>
        <n v="31.648084640502901"/>
        <n v="28.428367614746101"/>
        <n v="20.982662200927699"/>
        <n v="21.724258422851602"/>
        <n v="16.4668292999268"/>
        <n v="23.582572937011701"/>
        <n v="14.667828559875501"/>
        <n v="48.417472839355497"/>
        <n v="22.889715194702099"/>
        <n v="6.11708307266235"/>
        <n v="23.996320724487301"/>
        <n v="22.748044967651399"/>
        <n v="17.75563621521"/>
        <n v="39.760158538818402"/>
        <n v="25.358970642089801"/>
        <n v="19.920692443847699"/>
        <n v="22.358636856079102"/>
        <n v="27.6929721832275"/>
        <n v="23.765123367309599"/>
        <n v="43.015178680419901"/>
        <n v="14.979672431945801"/>
        <n v="25.070569992065401"/>
        <n v="41.698448181152301"/>
        <n v="25.7109699249268"/>
        <n v="53.431087493896499"/>
        <n v="18.9650974273682"/>
        <n v="27.192581176757798"/>
        <n v="42.661331176757798"/>
        <n v="31.762819290161101"/>
        <n v="18.352439880371101"/>
        <n v="53.755916595458999"/>
        <n v="27.0224609375"/>
        <n v="31.190242767333999"/>
        <n v="46.561969757080099"/>
        <n v="26.252820968627901"/>
        <n v="4.4874267578125"/>
        <n v="27.3914794921875"/>
        <n v="23.6397495269775"/>
        <n v="31.588802337646499"/>
        <n v="21.639890670776399"/>
        <n v="18.762855529785199"/>
        <n v="35.107292175292997"/>
        <n v="32.960243225097699"/>
        <n v="17.412115097045898"/>
        <n v="21.0490398406982"/>
        <n v="33.147281646728501"/>
        <n v="27.127281188964801"/>
        <n v="10.153276443481399"/>
        <n v="24.208683013916001"/>
        <n v="29.281274795532202"/>
        <n v="14.274493217468301"/>
        <n v="43.191082000732401"/>
        <n v="36.858100891113303"/>
        <n v="19.1778373718262"/>
        <n v="21.8533725738525"/>
        <n v="27.220981597900401"/>
        <n v="23.8155307769775"/>
        <n v="31.6088752746582"/>
        <n v="17.620395660400401"/>
        <n v="16.863315582275401"/>
        <n v="32.578506469726598"/>
        <n v="30.194114685058601"/>
        <n v="27.891302108764599"/>
        <n v="30.887168884277301"/>
        <n v="41.036018371582003"/>
        <n v="31.6773281097412"/>
        <n v="24.498756408691399"/>
        <n v="15.279178619384799"/>
        <n v="38.829963684082003"/>
        <n v="27.8697834014893"/>
        <n v="16.190536499023398"/>
        <n v="21.452651977539102"/>
        <n v="24.370611190795898"/>
        <n v="18.014198303222699"/>
        <n v="20.0570392608643"/>
        <n v="21.7061576843262"/>
        <n v="32.792488098144503"/>
        <n v="19.5904445648193"/>
        <n v="21.713802337646499"/>
        <n v="26.410598754882798"/>
        <n v="40.678054809570298"/>
        <n v="18.725711822509801"/>
        <n v="24.462903976440401"/>
        <n v="17.441215515136701"/>
        <n v="18.759849548339801"/>
        <n v="13.668374061584499"/>
        <n v="28.77490234375"/>
        <n v="42.660114288330099"/>
        <n v="32.697837829589801"/>
        <n v="24.2493381500244"/>
        <n v="49.339138031005902"/>
        <n v="21.7059516906738"/>
        <n v="27.106138229370099"/>
        <n v="28.537437438964801"/>
        <n v="15.555926322936999"/>
        <n v="4.6465110778808603"/>
        <n v="10.4129495620728"/>
        <n v="47.770805358886697"/>
        <n v="37.689834594726598"/>
        <n v="20.314277648925799"/>
        <n v="22.455961227416999"/>
        <n v="19.470056533813501"/>
        <n v="39.745590209960902"/>
        <n v="20.366518020629901"/>
        <n v="8.7285242080688494"/>
        <n v="29.7243747711182"/>
        <n v="26.897872924804702"/>
        <n v="25.537870407104499"/>
        <n v="5.6365661621093803"/>
        <n v="62.880836486816399"/>
        <n v="12.448259353637701"/>
        <n v="35.629142761230497"/>
        <n v="22.383893966674801"/>
        <n v="11.172077178955099"/>
        <n v="23.659385681152301"/>
        <n v="34.715122222900398"/>
        <n v="15.7053213119507"/>
        <n v="34.242095947265597"/>
        <n v="27.451370239257798"/>
        <n v="25.812759399414102"/>
        <n v="26.8871955871582"/>
        <n v="20.992107391357401"/>
        <n v="12.5390319824219"/>
        <n v="35.815921783447301"/>
        <n v="29.715614318847699"/>
        <n v="32.260383605957003"/>
        <n v="18.256168365478501"/>
        <n v="23.410301208496101"/>
        <n v="28.531124114990199"/>
        <n v="14.762138366699199"/>
        <n v="13.301449775695801"/>
        <n v="37.671295166015597"/>
        <n v="32.972457885742202"/>
        <n v="35.872398376464801"/>
        <n v="19.190092086791999"/>
        <n v="15.0703382492065"/>
        <n v="22.891036987304702"/>
        <n v="15.043087005615201"/>
        <n v="39.936378479003899"/>
        <n v="40.862377166747997"/>
        <n v="38.623600006103501"/>
        <n v="40.232780456542997"/>
        <n v="26.621477127075199"/>
        <n v="21.4754753112793"/>
        <n v="25.516757965087901"/>
        <n v="29.7944660186768"/>
        <n v="24.455558776855501"/>
        <n v="17.578903198242202"/>
        <n v="19.532590866088899"/>
        <n v="33.742729187011697"/>
        <n v="21.340795516967798"/>
        <n v="20.961254119873001"/>
        <n v="33.4891967773438"/>
        <n v="26.993236541748001"/>
        <n v="23.533369064331101"/>
        <n v="22.885173797607401"/>
        <n v="33.758140563964801"/>
        <n v="23.089378356933601"/>
        <n v="29.139961242675799"/>
        <n v="22.856184005737301"/>
        <n v="9.9193315505981392"/>
        <n v="20.781633377075199"/>
        <n v="16.957717895507798"/>
        <n v="24.8023872375488"/>
        <n v="18.879186630248999"/>
        <n v="19.627418518066399"/>
        <n v="15.085374832153301"/>
        <n v="9.7499685287475604"/>
        <n v="49.337657928466797"/>
        <n v="25.7630920410156"/>
        <n v="33.733608245849602"/>
        <n v="10.3518991470337"/>
        <n v="14.4838962554932"/>
        <n v="17.883813858032202"/>
        <n v="22.566452026367202"/>
        <n v="15.5724630355835"/>
        <n v="18.9502773284912"/>
        <n v="13.646685600280801"/>
        <n v="36.728855133056598"/>
        <n v="22.515855789184599"/>
        <n v="30.371776580810501"/>
        <n v="23.959987640380898"/>
        <n v="47.412548065185497"/>
        <n v="27.382236480712901"/>
        <n v="3.7030680179595898"/>
        <n v="14.488360404968301"/>
        <n v="14.867036819458001"/>
        <n v="31.9068908691406"/>
        <n v="31.987533569335898"/>
        <n v="31.1268825531006"/>
        <n v="19.776176452636701"/>
        <n v="17.310197830200199"/>
        <n v="16.7578125"/>
        <n v="27.521297454833999"/>
        <n v="34.358226776122997"/>
        <n v="29.785568237304702"/>
        <n v="23.941177368164102"/>
        <n v="27.543016433715799"/>
        <n v="18.2292575836182"/>
        <n v="15.9215707778931"/>
        <n v="28.756786346435501"/>
        <n v="31.925098419189499"/>
        <n v="54.107868194580099"/>
        <n v="11.7955112457275"/>
        <n v="12.104496002197299"/>
        <n v="45.276435852050803"/>
        <n v="14.837898254394499"/>
        <n v="41.1334838867188"/>
        <n v="12.619597434997599"/>
        <n v="21.336778640747099"/>
        <n v="23.645875930786101"/>
        <n v="35.578826904296903"/>
        <n v="32.488754272460902"/>
        <n v="20.1114311218262"/>
        <n v="27.5931587219238"/>
        <n v="27.0367736816406"/>
        <n v="22.975091934204102"/>
        <n v="11.4840803146362"/>
        <n v="25.850975036621101"/>
        <n v="5.1797337532043501"/>
        <n v="13.5981950759888"/>
        <n v="15.0596704483032"/>
        <n v="51.946197509765597"/>
        <n v="12.1389770507813"/>
        <n v="42.6104125976563"/>
        <n v="36.184932708740199"/>
        <n v="30.2929801940918"/>
        <n v="29.9073295593262"/>
        <n v="27.3522338867188"/>
        <n v="33.190971374511697"/>
        <n v="12.3315572738647"/>
        <n v="31.758955001831101"/>
        <n v="14.357794761657701"/>
        <n v="36.569744110107401"/>
        <n v="53.089267730712898"/>
        <n v="19.6222229003906"/>
        <n v="28.415855407714801"/>
        <n v="17.6146144866943"/>
        <n v="19.3387546539307"/>
        <n v="43.758514404296903"/>
        <n v="16.391475677490199"/>
        <n v="30.338218688964801"/>
        <n v="39.007766723632798"/>
        <n v="27.966802597045898"/>
        <n v="12.3596744537354"/>
        <n v="17.248134613037099"/>
        <n v="21.525739669799801"/>
        <n v="42.216133117675803"/>
        <n v="30.509687423706101"/>
        <n v="11.6211538314819"/>
        <n v="16.459451675415"/>
        <n v="19.808732986450199"/>
        <n v="13.7180519104004"/>
        <n v="18.899133682251001"/>
        <n v="42.159374237060497"/>
        <n v="31.722333908081101"/>
        <n v="19.939899444580099"/>
        <n v="28.309913635253899"/>
        <n v="41.542293548583999"/>
        <n v="24.522729873657202"/>
        <n v="19.267595291137699"/>
        <n v="36.856525421142599"/>
        <n v="30.809700012206999"/>
        <n v="36.093517303466797"/>
        <n v="14.944983482360801"/>
        <n v="20.587474822998001"/>
        <n v="28.156455993652301"/>
        <n v="47.296852111816399"/>
        <n v="30.414710998535199"/>
        <n v="39.179759979247997"/>
        <n v="19.026868820190401"/>
        <n v="18.964292526245099"/>
        <n v="39.6251831054688"/>
        <n v="20.0831604003906"/>
        <n v="48.615058898925803"/>
        <n v="30.218103408813501"/>
        <n v="27.170225143432599"/>
        <n v="18.3521633148193"/>
        <n v="33.755115509033203"/>
        <n v="36.842124938964801"/>
        <n v="28.9609069824219"/>
        <n v="24.0813179016113"/>
        <n v="37.131061553955099"/>
        <n v="22.956752777099599"/>
        <n v="15.865930557251"/>
        <n v="33.873714447021499"/>
        <n v="25.6714572906494"/>
        <n v="29.144361495971701"/>
        <n v="8.4787111282348597"/>
        <n v="24.346490859985401"/>
        <n v="21.317752838134801"/>
        <n v="21.8067836761475"/>
        <n v="29.457969665527301"/>
        <n v="11.9308185577393"/>
        <n v="14.1964206695557"/>
        <n v="14.261445999145501"/>
        <n v="41.408985137939503"/>
        <n v="17.845258712768601"/>
        <n v="35.806407928466797"/>
        <n v="25.682966232299801"/>
        <n v="21.916469573974599"/>
        <n v="20.198682785034201"/>
        <n v="28.400506973266602"/>
        <n v="10.609494209289601"/>
        <n v="20.589963912963899"/>
        <n v="6.0275826454162598"/>
        <n v="39.2156982421875"/>
        <n v="20.265907287597699"/>
        <n v="23.882106781005898"/>
        <n v="23.668930053710898"/>
        <n v="20.5755920410156"/>
        <n v="21.7270317077637"/>
        <n v="27.3195190429688"/>
        <n v="23.567440032958999"/>
        <n v="41.100864410400398"/>
        <n v="15.3766794204712"/>
        <n v="52.347785949707003"/>
        <n v="31.922685623168899"/>
        <n v="21.155776977539102"/>
        <n v="10.897535324096699"/>
        <n v="12.366676330566399"/>
        <n v="20.9631538391113"/>
        <n v="10.1290893554688"/>
        <n v="8.6737508773803693"/>
        <n v="31.226808547973601"/>
        <n v="9.5263652801513707"/>
        <n v="9.4163331985473597"/>
        <n v="15.5360374450684"/>
        <n v="44.549167633056598"/>
        <n v="22.1618747711182"/>
        <n v="32.111717224121101"/>
        <n v="38.841960906982401"/>
        <n v="12.965767860412599"/>
        <n v="26.2100734710693"/>
        <n v="21.561237335205099"/>
        <n v="25.705650329589801"/>
        <n v="44.3228149414063"/>
        <n v="22.0828762054443"/>
        <n v="20.4216117858887"/>
        <n v="44.3559761047363"/>
        <n v="20.248094558715799"/>
        <n v="33.075984954833999"/>
        <n v="32.239128112792997"/>
        <n v="36.576023101806598"/>
        <n v="29.769607543945298"/>
        <n v="24.089920043945298"/>
        <n v="7.27001857757568"/>
        <n v="19.647710800170898"/>
        <n v="25.670604705810501"/>
        <n v="29.997709274291999"/>
        <n v="20.8480339050293"/>
        <n v="26.384445190429702"/>
        <n v="40.368572235107401"/>
        <n v="22.021999359130898"/>
        <n v="42.604652404785199"/>
        <n v="11.2581214904785"/>
        <n v="45.311595916747997"/>
        <n v="21.119737625122099"/>
        <n v="41.789577484130902"/>
        <n v="11.8841695785522"/>
        <n v="44.2174263000488"/>
        <n v="37.140544891357401"/>
        <n v="14.253410339355501"/>
        <n v="16.6283664703369"/>
        <n v="32.701271057128899"/>
        <n v="4.73549461364746"/>
        <n v="25.415493011474599"/>
        <n v="23.976953506469702"/>
        <n v="53.546607971191399"/>
        <n v="28.5527229309082"/>
        <n v="33.357322692871101"/>
        <n v="15.4862623214722"/>
        <n v="27.2972316741943"/>
        <n v="40.739559173583999"/>
        <n v="19.076555252075199"/>
        <n v="67.760467529296903"/>
        <n v="40.092472076416001"/>
        <n v="15.2277822494507"/>
        <n v="40.595390319824197"/>
        <n v="12.157590866088899"/>
        <n v="15.6843585968018"/>
        <n v="25.4645671844482"/>
        <n v="39.416881561279297"/>
        <n v="18.9505729675293"/>
        <n v="15.233833312988301"/>
        <n v="14.506894111633301"/>
        <n v="11.316999435424799"/>
        <n v="24.137519836425799"/>
        <n v="27.851524353027301"/>
        <n v="27.397392272949201"/>
        <n v="26.813789367675799"/>
        <n v="17.5623970031738"/>
        <n v="12.3699598312378"/>
        <n v="11.7921152114868"/>
        <n v="59.2991333007813"/>
        <n v="33.004123687744098"/>
        <n v="26.678167343139599"/>
        <n v="33.130908966064503"/>
        <n v="19.489719390869102"/>
        <n v="31.2886657714844"/>
        <n v="35.856807708740199"/>
        <n v="26.282354354858398"/>
        <n v="27.192018508911101"/>
        <n v="31.509248733520501"/>
        <n v="35.648567199707003"/>
        <n v="45.161128997802699"/>
        <n v="22.945886611938501"/>
        <n v="9.5401887893676793"/>
        <n v="40.253135681152301"/>
        <n v="22.3387756347656"/>
        <n v="20.287433624267599"/>
        <n v="43.976398468017599"/>
        <n v="25.5164985656738"/>
        <n v="17.4331169128418"/>
        <n v="13.640705108642599"/>
        <n v="30.3759365081787"/>
        <n v="32.381153106689503"/>
        <n v="30.314853668212901"/>
        <n v="26.361005783081101"/>
        <n v="11.3535823822021"/>
        <n v="17.114204406738299"/>
        <n v="30.472486495971701"/>
        <n v="17.6950874328613"/>
        <n v="28.154270172119102"/>
        <n v="32.986682891845703"/>
        <n v="42.0122261047363"/>
        <n v="21.805109024047901"/>
        <n v="29.0671081542969"/>
        <n v="37.366195678710902"/>
        <n v="9.1019353866577095"/>
        <n v="33.717281341552699"/>
        <n v="22.719387054443398"/>
        <n v="28.186790466308601"/>
        <n v="31.871274948120099"/>
        <n v="28.436344146728501"/>
        <n v="21.1290798187256"/>
        <n v="35.441783905029297"/>
        <n v="14.924974441528301"/>
        <n v="16.049898147583001"/>
        <n v="26.137447357177699"/>
        <n v="34.428169250488303"/>
        <n v="10.409127235412599"/>
        <n v="36.219814300537102"/>
        <n v="32.451271057128899"/>
        <n v="26.983638763427699"/>
        <n v="21.34885597229"/>
        <n v="44.828403472900398"/>
        <n v="35.970203399658203"/>
        <n v="29.362251281738299"/>
        <n v="22.976232528686499"/>
        <n v="37.961334228515597"/>
        <n v="23.8791904449463"/>
        <n v="25.6027317047119"/>
        <n v="27.487575531005898"/>
        <n v="23.337856292724599"/>
        <n v="21.6209907531738"/>
        <n v="28.944442749023398"/>
        <n v="18.987648010253899"/>
        <n v="23.797275543212901"/>
        <n v="29.708400726318398"/>
        <n v="31.556276321411101"/>
        <n v="29.069499969482401"/>
        <n v="34.224403381347699"/>
        <n v="8.0732650756835902"/>
        <n v="36.088375091552699"/>
        <n v="22.28098487854"/>
        <n v="32.179050445556598"/>
        <n v="26.046314239501999"/>
        <n v="40.001907348632798"/>
        <n v="32.179836273193402"/>
        <n v="35.206474304199197"/>
        <n v="23.498064041137699"/>
        <n v="32.889244079589801"/>
        <n v="28.705030441284201"/>
        <n v="21.973382949829102"/>
        <n v="6.5856122970581099"/>
        <n v="25.180614471435501"/>
        <n v="24.078813552856399"/>
        <n v="27.682052612304702"/>
        <n v="45.400478363037102"/>
        <n v="13.7999610900879"/>
        <n v="38.731353759765597"/>
        <n v="42.972648620605497"/>
        <n v="53.3643188476563"/>
        <n v="48.039226531982401"/>
        <n v="30.1260089874268"/>
        <n v="30.945655822753899"/>
        <n v="28.7425746917725"/>
        <n v="37.769500732421903"/>
        <n v="13.586145401001"/>
        <n v="14.0268230438232"/>
        <n v="34.675521850585902"/>
        <n v="45.149013519287102"/>
        <n v="12.05885887146"/>
        <n v="36.821685791015597"/>
        <n v="21.245693206787099"/>
        <n v="40.073471069335902"/>
        <n v="21.82346534729"/>
        <n v="26.632402420043899"/>
        <n v="5.30409908294678"/>
        <n v="10.5344181060791"/>
        <n v="35.3945503234863"/>
        <n v="13.0136871337891"/>
        <n v="34.904991149902301"/>
        <n v="30.688611984252901"/>
        <n v="25.378736495971701"/>
        <n v="29.6163005828857"/>
        <n v="33.980331420898402"/>
        <n v="29.624109268188501"/>
        <n v="35.350334167480497"/>
        <n v="27.0846557617188"/>
        <n v="18.1288547515869"/>
        <n v="24.8703422546387"/>
        <n v="24.472648620605501"/>
        <n v="20.9176425933838"/>
        <n v="9.7489967346191406"/>
        <n v="50.473232269287102"/>
        <n v="19.121675491333001"/>
        <n v="32.281204223632798"/>
        <n v="39.064853668212898"/>
        <n v="26.273534774780298"/>
        <n v="23.750209808349599"/>
        <n v="25.476001739501999"/>
        <n v="40.286319732666001"/>
        <n v="23.130020141601602"/>
        <n v="20.4338283538818"/>
        <n v="31.431602478027301"/>
        <n v="36.200206756591797"/>
        <n v="42.350177764892599"/>
        <n v="34.777137756347699"/>
        <n v="52.116443634033203"/>
        <n v="28.179885864257798"/>
        <n v="29.694696426391602"/>
        <n v="47.5295600891113"/>
        <n v="31.241050720214801"/>
        <n v="8.28478908538818"/>
        <n v="16.643173217773398"/>
        <n v="32.400535583496101"/>
        <n v="20.9865818023682"/>
        <n v="28.024763107299801"/>
        <n v="23.318897247314499"/>
        <n v="24.140602111816399"/>
        <n v="30.295587539672901"/>
        <n v="55.750888824462898"/>
        <n v="22.780675888061499"/>
        <n v="32.639286041259801"/>
        <n v="9.6836433410644496"/>
        <n v="44.434848785400398"/>
        <n v="17.632461547851602"/>
        <n v="14.306644439697299"/>
        <n v="20.787582397460898"/>
        <n v="19.0455837249756"/>
        <n v="43.048171997070298"/>
        <n v="29.575151443481399"/>
        <n v="22.579971313476602"/>
        <n v="23.7960395812988"/>
        <n v="40.179027557372997"/>
        <n v="22.872251510620099"/>
        <n v="38.265846252441399"/>
        <n v="25.976701736450199"/>
        <n v="14.029493331909199"/>
        <n v="15.266508102416999"/>
        <n v="21.579610824585"/>
        <n v="25.1548976898193"/>
        <n v="17.090061187744102"/>
        <n v="16.377443313598601"/>
        <n v="11.927483558654799"/>
        <n v="32.632396697997997"/>
        <n v="31.160400390625"/>
        <n v="17.5143737792969"/>
        <n v="18.244590759277301"/>
        <n v="15.5338735580444"/>
        <n v="55.197620391845703"/>
        <n v="22.308256149291999"/>
        <n v="32.553131103515597"/>
        <n v="23.465181350708001"/>
        <n v="27.465795516967798"/>
        <n v="12.9297933578491"/>
        <n v="40.800689697265597"/>
        <n v="25.9828777313232"/>
        <n v="33.393211364746101"/>
        <n v="18.9040203094482"/>
        <n v="48.778472900390597"/>
        <n v="33.377120971679702"/>
        <n v="43.626571655273402"/>
        <n v="21.182044982910199"/>
        <n v="22.581893920898398"/>
        <n v="7.2884078025817898"/>
        <n v="29.4348449707031"/>
        <n v="38.496299743652301"/>
        <n v="32.412929534912102"/>
        <n v="25.304307937622099"/>
        <n v="37.401004791259801"/>
        <n v="22.547306060791001"/>
        <n v="27.993122100830099"/>
        <n v="29.025690078735401"/>
        <n v="19.9140300750732"/>
        <n v="35.451160430908203"/>
        <n v="20.287155151367202"/>
        <n v="19.426908493041999"/>
        <n v="22.815027236938501"/>
        <n v="14.115038871765099"/>
        <n v="19.47776222229"/>
        <n v="20.982215881347699"/>
        <n v="14.9706430435181"/>
        <n v="18.164003372192401"/>
        <n v="15.7665672302246"/>
        <n v="24.4717712402344"/>
        <n v="61.313995361328097"/>
        <n v="13.898205757141101"/>
        <n v="28.156349182128899"/>
        <n v="21.647161483764599"/>
        <n v="37.013767242431598"/>
        <n v="18.464931488037099"/>
        <n v="24.7182521820068"/>
        <n v="36.951381683349602"/>
        <n v="64.742095947265597"/>
        <n v="17.529203414916999"/>
        <n v="22.662935256958001"/>
        <n v="24.332954406738299"/>
        <n v="27.488702774047901"/>
        <n v="25.910737991333001"/>
        <n v="15.501472473144499"/>
        <n v="2.7096195220947301"/>
        <n v="41.964401245117202"/>
        <n v="43.474693298339801"/>
        <n v="12.959020614624"/>
        <n v="18.5047092437744"/>
        <n v="20.0368747711182"/>
        <n v="31.525390625"/>
        <n v="14.315471649169901"/>
        <n v="18.7634983062744"/>
        <n v="14.612268447876"/>
        <n v="28.2080783843994"/>
        <n v="15.318151473999"/>
        <n v="12.5734148025513"/>
        <n v="13.9986629486084"/>
        <n v="28.3758735656738"/>
        <n v="18.3865566253662"/>
        <n v="36.591144561767599"/>
        <n v="18.783941268920898"/>
        <n v="30.0142822265625"/>
        <n v="27.051019668579102"/>
        <n v="28.420148849487301"/>
        <n v="17.6978759765625"/>
        <n v="13.793272018432599"/>
        <n v="21.022821426391602"/>
        <n v="27.1613960266113"/>
        <n v="15.332333564758301"/>
        <n v="34.081638336181598"/>
        <n v="11.772025108337401"/>
        <n v="11.323106765747101"/>
        <n v="43.605861663818402"/>
        <n v="58.258499145507798"/>
        <n v="31.519029617309599"/>
        <n v="23.602321624755898"/>
        <n v="30.4150695800781"/>
        <n v="57.950050354003899"/>
        <n v="32.612918853759801"/>
        <n v="32.210151672363303"/>
        <n v="21.854248046875"/>
        <n v="22.6802368164063"/>
        <n v="8.5666818618774396"/>
        <n v="23.9448852539063"/>
        <n v="29.8177700042725"/>
        <n v="23.109247207641602"/>
        <n v="30.884235382080099"/>
        <n v="20.9359531402588"/>
        <n v="19.6412963867188"/>
        <n v="10.508460044860801"/>
        <n v="25.792221069335898"/>
        <n v="24.8334655761719"/>
        <n v="10.6137399673462"/>
        <n v="36.429969787597699"/>
        <n v="28.075828552246101"/>
        <n v="38.465232849121101"/>
        <n v="19.7244167327881"/>
        <n v="62.989875793457003"/>
        <n v="17.139154434204102"/>
        <n v="22.703201293945298"/>
        <n v="12.565967559814499"/>
        <n v="26.321138381958001"/>
        <n v="18.5759983062744"/>
        <n v="16.520503997802699"/>
        <n v="21.5546169281006"/>
        <n v="33.199985504150398"/>
        <n v="46.737258911132798"/>
        <n v="27.258428573608398"/>
        <n v="22.201805114746101"/>
        <n v="18.091842651367202"/>
        <n v="29.3687953948975"/>
        <n v="30.134464263916001"/>
        <n v="13.919558525085399"/>
        <n v="37.473438262939503"/>
        <n v="27.576013565063501"/>
        <n v="8.2786226272583008"/>
        <n v="20.415838241577099"/>
        <n v="20.002197265625"/>
        <n v="6.3639769554138201"/>
        <n v="23.827447891235401"/>
        <n v="42.722774505615199"/>
        <n v="17.044557571411101"/>
        <n v="18.410997390747099"/>
        <n v="23.430461883544901"/>
        <n v="13.8669338226318"/>
        <n v="12.235888481140099"/>
        <n v="15.0667867660522"/>
        <n v="14.798058509826699"/>
        <n v="11.9343042373657"/>
        <n v="16.382041931152301"/>
        <n v="22.837375640869102"/>
        <n v="29.472082138061499"/>
        <n v="21.166927337646499"/>
        <n v="25.965438842773398"/>
        <n v="45.561809539794901"/>
        <n v="23.3980102539063"/>
        <n v="14.745771408081101"/>
        <n v="37.087562561035199"/>
        <n v="22.969587326049801"/>
        <n v="17.859003067016602"/>
        <n v="40.694488525390597"/>
        <n v="24.933052062988299"/>
        <n v="24.708675384521499"/>
        <n v="61.3623046875"/>
        <n v="20.474855422973601"/>
        <n v="9.24810791015625"/>
        <n v="15.8928632736206"/>
        <n v="25.889900207519499"/>
        <n v="22.6087741851807"/>
        <n v="7.0363740921020499"/>
        <n v="34.362865447997997"/>
        <n v="27.859552383422901"/>
        <n v="21.8949375152588"/>
        <n v="27.310844421386701"/>
        <n v="23.7313346862793"/>
        <n v="22.0238246917725"/>
        <n v="37.494956970214801"/>
        <n v="25.9869689941406"/>
        <n v="6.1507501602172896"/>
        <n v="24.48069190979"/>
        <n v="25.539226531982401"/>
        <n v="39.357406616210902"/>
        <n v="14.117470741271999"/>
        <n v="24.473211288452099"/>
        <n v="26.498067855835"/>
        <n v="32.517959594726598"/>
        <n v="9.3961715698242205"/>
        <n v="40.496868133544901"/>
        <n v="21.896541595458999"/>
        <n v="30.3792514801025"/>
        <n v="39.195621490478501"/>
        <n v="21.872705459594702"/>
        <n v="13.879508972168001"/>
        <n v="24.689491271972699"/>
        <n v="13.0125923156738"/>
        <n v="26.2140007019043"/>
        <n v="20.063102722168001"/>
        <n v="37.7162895202637"/>
        <n v="24.934658050537099"/>
        <n v="30.3799743652344"/>
        <n v="19.482549667358398"/>
        <n v="7.1084189414978001"/>
        <n v="15.140698432922401"/>
        <n v="12.088776588439901"/>
        <n v="22.0698127746582"/>
        <n v="25.3575439453125"/>
        <n v="30.088079452514599"/>
        <n v="37.819324493408203"/>
        <n v="20.938644409179702"/>
        <n v="38.991573333740199"/>
        <n v="21.212985992431602"/>
        <n v="34.963890075683601"/>
        <n v="22.019588470458999"/>
        <n v="48.308284759521499"/>
        <n v="43.411468505859403"/>
        <n v="20.305486679077099"/>
        <n v="28.9723796844482"/>
        <n v="38.636039733886697"/>
        <n v="13.2045001983643"/>
        <n v="26.149778366088899"/>
        <n v="18.012763977050799"/>
        <n v="13.376593589782701"/>
        <n v="22.449743270873999"/>
        <n v="8.0550260543823207"/>
        <n v="24.3121032714844"/>
        <n v="30.070947647094702"/>
        <n v="42.469081878662102"/>
        <n v="41.282009124755902"/>
        <n v="32.906150817871101"/>
        <n v="35.9302978515625"/>
        <n v="32.757026672363303"/>
        <n v="52.0664672851563"/>
        <n v="29.345867156982401"/>
        <n v="13.5375881195068"/>
        <n v="21.2959289550781"/>
        <n v="25.080711364746101"/>
        <n v="50.295761108398402"/>
        <n v="42.2325439453125"/>
        <n v="26.780319213867202"/>
        <n v="51.226444244384801"/>
        <n v="30.6215114593506"/>
        <n v="24.278619766235401"/>
        <n v="18.523008346557599"/>
        <n v="41.471897125244098"/>
        <n v="10.5261526107788"/>
        <n v="22.146059036254901"/>
        <n v="20.065259933471701"/>
        <n v="19.282995223998999"/>
        <n v="20.523057937622099"/>
        <n v="31.786430358886701"/>
        <n v="10.2714376449585"/>
        <n v="26.469972610473601"/>
        <n v="23.059930801391602"/>
        <n v="23.701904296875"/>
        <n v="9.3200273513793892"/>
        <n v="17.248151779174801"/>
        <n v="11.5822849273682"/>
        <n v="44.599147796630902"/>
        <n v="19.559898376464801"/>
        <n v="12.602909088134799"/>
        <n v="21.662761688232401"/>
        <n v="23.060388565063501"/>
        <n v="20.402030944824201"/>
        <n v="43.735893249511697"/>
        <n v="34.157543182372997"/>
        <n v="36.766078948974602"/>
        <n v="16.791194915771499"/>
        <n v="20.6170978546143"/>
        <n v="30.057254791259801"/>
        <n v="40.891765594482401"/>
        <n v="18.1817016601563"/>
        <n v="30.770290374755898"/>
        <n v="23.220588684081999"/>
        <n v="9.3925533294677699"/>
        <n v="35.205482482910199"/>
        <n v="47.853824615478501"/>
        <n v="14.608222961425801"/>
        <n v="35.690719604492202"/>
        <n v="26.274957656860401"/>
        <n v="22.186447143554702"/>
        <n v="35.907718658447301"/>
        <n v="15.9733982086182"/>
        <n v="21.748165130615199"/>
        <n v="17.619480133056602"/>
        <n v="31.947465896606399"/>
        <n v="13.377844810485801"/>
        <n v="23.961288452148398"/>
        <n v="27.4459552764893"/>
        <n v="10.778754234314"/>
        <n v="14.663617134094199"/>
        <n v="15.825934410095201"/>
        <n v="37.579849243164098"/>
        <n v="31.384550094604499"/>
        <n v="26.2848224639893"/>
        <n v="17.845849990844702"/>
        <n v="20.810459136962901"/>
        <n v="40.2766304016113"/>
        <n v="17.620357513427699"/>
        <n v="29.906618118286101"/>
        <n v="23.973390579223601"/>
        <n v="25.021081924438501"/>
        <n v="16.147884368896499"/>
        <n v="22.427024841308601"/>
        <n v="33.309482574462898"/>
        <n v="26.105646133422901"/>
        <n v="28.425956726074201"/>
        <n v="25.1361598968506"/>
        <n v="22.232368469238299"/>
        <n v="37.262889862060497"/>
        <n v="30.545780181884801"/>
        <n v="17.830856323242202"/>
        <n v="33.651153564453097"/>
        <n v="27.569635391235401"/>
        <n v="34.373142242431598"/>
        <n v="27.4569492340088"/>
        <n v="45.305259704589801"/>
        <n v="24.525972366333001"/>
        <n v="21.682411193847699"/>
        <n v="16.306526184081999"/>
        <n v="16.499158859252901"/>
        <n v="20.8044033050537"/>
        <n v="18.2004070281982"/>
        <n v="20.655149459838899"/>
        <n v="23.848800659179702"/>
        <n v="-5.2387847900390598"/>
        <n v="28.165431976318398"/>
        <n v="19.763139724731399"/>
        <n v="15.122500419616699"/>
        <n v="30.571743011474599"/>
        <n v="26.924430847168001"/>
        <n v="22.735641479492202"/>
        <n v="34.623435974121101"/>
        <n v="32.506137847900398"/>
        <n v="15.5466146469116"/>
        <n v="24.875461578369102"/>
        <n v="15.951815605163601"/>
        <n v="29.143499374389599"/>
        <n v="24.989381790161101"/>
        <n v="32.246212005615199"/>
        <n v="36.084953308105497"/>
        <n v="29.192945480346701"/>
        <n v="45.979248046875"/>
        <n v="22.6854343414307"/>
        <n v="27.9472541809082"/>
        <n v="28.327262878418001"/>
        <n v="48.143131256103501"/>
        <n v="9.0742540359497106"/>
        <n v="26.837352752685501"/>
        <n v="23.708318710327099"/>
        <n v="45.275955200195298"/>
        <n v="26.060661315918001"/>
        <n v="29.093164443969702"/>
        <n v="22.650932312011701"/>
        <n v="20.3148193359375"/>
        <n v="28.727237701416001"/>
        <n v="25.1946716308594"/>
        <n v="24.317888259887699"/>
        <n v="15.670779228210399"/>
        <n v="27.8095893859863"/>
        <n v="29.002395629882798"/>
        <n v="28.201745986938501"/>
        <n v="27.741493225097699"/>
        <n v="15.369203567504901"/>
        <n v="35.899227142333999"/>
        <n v="52.4769287109375"/>
        <n v="19.379472732543899"/>
        <n v="26.621822357177699"/>
        <n v="20.494972229003899"/>
        <n v="40.3085327148438"/>
        <n v="36.033367156982401"/>
        <n v="30.607120513916001"/>
        <n v="31.579093933105501"/>
        <n v="44.411788940429702"/>
        <n v="30.0401096343994"/>
        <n v="39.531990051269503"/>
        <n v="38.228488922119098"/>
        <n v="33.356693267822301"/>
        <n v="24.128532409668001"/>
        <n v="42.422599792480497"/>
        <n v="33.317920684814503"/>
        <n v="22.464302062988299"/>
        <n v="17.4586181640625"/>
        <n v="25.0941467285156"/>
        <n v="23.623411178588899"/>
        <n v="42.570991516113303"/>
        <n v="25.9610271453857"/>
        <n v="14.032889366149901"/>
        <n v="33.591354370117202"/>
        <n v="27.2964878082275"/>
        <n v="25.6414184570313"/>
        <n v="22.758255004882798"/>
        <n v="50.6846923828125"/>
        <n v="22.678087234497099"/>
        <n v="14.504825592041"/>
        <n v="38.206863403320298"/>
        <n v="25.7190971374512"/>
        <n v="50.356868743896499"/>
        <n v="27.265546798706101"/>
        <n v="24.926677703857401"/>
        <n v="43.472671508789098"/>
        <n v="32.685699462890597"/>
        <n v="34.8363647460938"/>
        <n v="18.548885345458999"/>
        <n v="34.335533142089801"/>
        <n v="35.163478851318402"/>
        <n v="24.726293563842798"/>
        <n v="18.233097076416001"/>
        <n v="18.722053527831999"/>
        <n v="19.605993270873999"/>
        <n v="35.708179473877003"/>
        <n v="16.7026042938232"/>
        <n v="22.9353942871094"/>
        <n v="40.339622497558601"/>
        <n v="18.157567977905298"/>
        <n v="6.1816539764404297"/>
        <n v="25.456220626831101"/>
        <n v="27.7562065124512"/>
        <n v="19.298622131347699"/>
        <n v="18.234884262085"/>
        <n v="27.777397155761701"/>
        <n v="41.832675933837898"/>
        <n v="32.7502250671387"/>
        <n v="32.310317993164098"/>
        <n v="12.637326240539601"/>
        <n v="29.347526550293001"/>
        <n v="17.562759399414102"/>
        <n v="20.129148483276399"/>
        <n v="36.629039764404297"/>
        <n v="14.508604049682599"/>
        <n v="54.218475341796903"/>
        <n v="26.4194011688232"/>
        <n v="41.671142578125"/>
        <n v="33.0082397460938"/>
        <n v="44.0059623718262"/>
        <n v="58.951107025146499"/>
        <n v="17.9843940734863"/>
        <n v="39.678230285644503"/>
        <n v="32.258304595947301"/>
        <n v="28.666700363159201"/>
        <n v="29.021844863891602"/>
        <n v="33.169528961181598"/>
        <n v="31.4754028320313"/>
        <n v="20.883192062377901"/>
        <n v="17.060604095458999"/>
        <n v="22.783348083496101"/>
        <n v="31.234439849853501"/>
        <n v="32.8285102844238"/>
        <n v="32.9592094421387"/>
        <n v="48.923961639404297"/>
        <n v="28.7713737487793"/>
        <n v="28.3072319030762"/>
        <n v="24.696357727050799"/>
        <n v="31.114139556884801"/>
        <n v="18.926185607910199"/>
      </sharedItems>
      <fieldGroup base="2">
        <rangePr autoStart="0" autoEnd="0" startNum="0" endNum="60" groupInterval="2"/>
        <groupItems count="32">
          <s v="&lt;0"/>
          <s v="0-2"/>
          <s v="2-4"/>
          <s v="4-6"/>
          <s v="6-8"/>
          <s v="8-10"/>
          <s v="10-12"/>
          <s v="12-14"/>
          <s v="14-16"/>
          <s v="16-18"/>
          <s v="18-20"/>
          <s v="20-22"/>
          <s v="22-24"/>
          <s v="24-26"/>
          <s v="26-28"/>
          <s v="28-30"/>
          <s v="30-32"/>
          <s v="32-34"/>
          <s v="34-36"/>
          <s v="36-38"/>
          <s v="38-40"/>
          <s v="40-42"/>
          <s v="42-44"/>
          <s v="44-46"/>
          <s v="46-48"/>
          <s v="48-50"/>
          <s v="50-52"/>
          <s v="52-54"/>
          <s v="54-56"/>
          <s v="56-58"/>
          <s v="58-60"/>
          <s v="&gt;60"/>
        </groupItems>
      </fieldGroup>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0000">
  <r>
    <n v="22.290187835693398"/>
    <n v="8.0966358184814506"/>
    <x v="0"/>
  </r>
  <r>
    <n v="32.7894897460938"/>
    <n v="17.382774353027301"/>
    <x v="1"/>
  </r>
  <r>
    <n v="15.631305694580099"/>
    <n v="-18.151676177978501"/>
    <x v="2"/>
  </r>
  <r>
    <n v="24.9557495117188"/>
    <n v="4.3661105446517502E-3"/>
    <x v="3"/>
  </r>
  <r>
    <n v="39.184276580810497"/>
    <n v="22.157405853271499"/>
    <x v="4"/>
  </r>
  <r>
    <n v="27.168439865112301"/>
    <n v="41.340873718261697"/>
    <x v="5"/>
  </r>
  <r>
    <n v="16.9736213684082"/>
    <n v="28.957965850830099"/>
    <x v="6"/>
  </r>
  <r>
    <n v="16.958429336547901"/>
    <n v="33.199291229247997"/>
    <x v="7"/>
  </r>
  <r>
    <n v="26.240276336669901"/>
    <n v="74.834205627441406"/>
    <x v="8"/>
  </r>
  <r>
    <n v="11.8589935302734"/>
    <n v="31.090093612670898"/>
    <x v="9"/>
  </r>
  <r>
    <n v="23.7904376983643"/>
    <n v="18.459840774536101"/>
    <x v="10"/>
  </r>
  <r>
    <n v="35.295372009277301"/>
    <n v="3.4331936836242698"/>
    <x v="11"/>
  </r>
  <r>
    <n v="23.9656658172607"/>
    <n v="34.499813079833999"/>
    <x v="12"/>
  </r>
  <r>
    <n v="38.253189086914098"/>
    <n v="109.04872894287099"/>
    <x v="13"/>
  </r>
  <r>
    <n v="9.4984493255615199"/>
    <n v="26.9902744293213"/>
    <x v="14"/>
  </r>
  <r>
    <n v="17.400699615478501"/>
    <n v="40.516048431396499"/>
    <x v="15"/>
  </r>
  <r>
    <n v="16.373771667480501"/>
    <n v="44.988334655761697"/>
    <x v="16"/>
  </r>
  <r>
    <n v="50.864921569824197"/>
    <n v="23.436927795410199"/>
    <x v="17"/>
  </r>
  <r>
    <n v="22.90065574646"/>
    <n v="3.4634914398193399"/>
    <x v="18"/>
  </r>
  <r>
    <n v="32.636600494384801"/>
    <n v="18.347133636474599"/>
    <x v="19"/>
  </r>
  <r>
    <n v="20.9124870300293"/>
    <n v="13.060991287231399"/>
    <x v="20"/>
  </r>
  <r>
    <n v="14.989250183105501"/>
    <n v="37.260902404785199"/>
    <x v="21"/>
  </r>
  <r>
    <n v="14.683097839355501"/>
    <n v="13.916013717651399"/>
    <x v="22"/>
  </r>
  <r>
    <n v="33.914543151855497"/>
    <n v="-14.3790740966797"/>
    <x v="23"/>
  </r>
  <r>
    <n v="16.767654418945298"/>
    <n v="-10.2003879547119"/>
    <x v="24"/>
  </r>
  <r>
    <n v="32.304222106933601"/>
    <n v="17.336076736450199"/>
    <x v="25"/>
  </r>
  <r>
    <n v="29.486436843872099"/>
    <n v="62.127883911132798"/>
    <x v="26"/>
  </r>
  <r>
    <n v="37.001102447509801"/>
    <n v="11.8731632232666"/>
    <x v="27"/>
  </r>
  <r>
    <n v="22.223258972168001"/>
    <n v="39.502571105957003"/>
    <x v="28"/>
  </r>
  <r>
    <n v="20.76904296875"/>
    <n v="26.70920753479"/>
    <x v="29"/>
  </r>
  <r>
    <n v="9.3158931732177699"/>
    <n v="17.243488311767599"/>
    <x v="30"/>
  </r>
  <r>
    <n v="18.6570014953613"/>
    <n v="44.740257263183601"/>
    <x v="31"/>
  </r>
  <r>
    <n v="36.819351196289098"/>
    <n v="-9.7213859558105504"/>
    <x v="32"/>
  </r>
  <r>
    <n v="15.571097373962401"/>
    <n v="67.019935607910199"/>
    <x v="33"/>
  </r>
  <r>
    <n v="23.765678405761701"/>
    <n v="29.216037750244102"/>
    <x v="34"/>
  </r>
  <r>
    <n v="40.772052764892599"/>
    <n v="57.904380798339801"/>
    <x v="35"/>
  </r>
  <r>
    <n v="22.028985977172901"/>
    <n v="22.086746215820298"/>
    <x v="36"/>
  </r>
  <r>
    <n v="34.538429260253899"/>
    <n v="40.086174011230497"/>
    <x v="37"/>
  </r>
  <r>
    <n v="29.656574249267599"/>
    <n v="19.984683990478501"/>
    <x v="38"/>
  </r>
  <r>
    <n v="36.446300506591797"/>
    <n v="12.442247390747101"/>
    <x v="39"/>
  </r>
  <r>
    <n v="38.841712951660199"/>
    <n v="27.390069961547901"/>
    <x v="40"/>
  </r>
  <r>
    <n v="23.866197586059599"/>
    <n v="7.5973348617553702"/>
    <x v="41"/>
  </r>
  <r>
    <n v="22.453229904174801"/>
    <n v="-2.9874963760375999"/>
    <x v="42"/>
  </r>
  <r>
    <n v="35.868995666503899"/>
    <n v="-5.4478487968444798"/>
    <x v="43"/>
  </r>
  <r>
    <n v="21.028514862060501"/>
    <n v="48.353191375732401"/>
    <x v="44"/>
  </r>
  <r>
    <n v="36.457489013671903"/>
    <n v="0.35985681414604198"/>
    <x v="45"/>
  </r>
  <r>
    <n v="28.698322296142599"/>
    <n v="21.9924621582031"/>
    <x v="46"/>
  </r>
  <r>
    <n v="24.6092205047607"/>
    <n v="27.1568298339844"/>
    <x v="47"/>
  </r>
  <r>
    <n v="31.618507385253899"/>
    <n v="14.421384811401399"/>
    <x v="48"/>
  </r>
  <r>
    <n v="8.5338659286499006"/>
    <n v="7.1281900405883798"/>
    <x v="49"/>
  </r>
  <r>
    <n v="18.197095870971701"/>
    <n v="30.807933807373001"/>
    <x v="50"/>
  </r>
  <r>
    <n v="20.721925735473601"/>
    <n v="-0.217462748289108"/>
    <x v="51"/>
  </r>
  <r>
    <n v="30.0612697601318"/>
    <n v="3.34184002876282"/>
    <x v="52"/>
  </r>
  <r>
    <n v="31.5506076812744"/>
    <n v="1.3816568851470901"/>
    <x v="53"/>
  </r>
  <r>
    <n v="20.193052291870099"/>
    <n v="28.0542316436768"/>
    <x v="54"/>
  </r>
  <r>
    <n v="13.2884531021118"/>
    <n v="9.2128372192382795"/>
    <x v="55"/>
  </r>
  <r>
    <n v="37.5579643249512"/>
    <n v="16.1179294586182"/>
    <x v="56"/>
  </r>
  <r>
    <n v="15.960496902465801"/>
    <n v="19.753978729248001"/>
    <x v="57"/>
  </r>
  <r>
    <n v="25.989086151123001"/>
    <n v="48.914878845214801"/>
    <x v="58"/>
  </r>
  <r>
    <n v="20.885618209838899"/>
    <n v="-1.53325223922729"/>
    <x v="59"/>
  </r>
  <r>
    <n v="11.492506027221699"/>
    <n v="4.4483222961425799"/>
    <x v="60"/>
  </r>
  <r>
    <n v="19.112758636474599"/>
    <n v="37.740894317627003"/>
    <x v="61"/>
  </r>
  <r>
    <n v="10.804635047912599"/>
    <n v="14.5166015625"/>
    <x v="62"/>
  </r>
  <r>
    <n v="32.332237243652301"/>
    <n v="55.4773559570313"/>
    <x v="63"/>
  </r>
  <r>
    <n v="26.253007888793899"/>
    <n v="11.1157379150391"/>
    <x v="64"/>
  </r>
  <r>
    <n v="39.657054901122997"/>
    <n v="36.008876800537102"/>
    <x v="65"/>
  </r>
  <r>
    <n v="24.2863368988037"/>
    <n v="13.274295806884799"/>
    <x v="66"/>
  </r>
  <r>
    <n v="24.1918048858643"/>
    <n v="9.5528974533081108"/>
    <x v="67"/>
  </r>
  <r>
    <n v="37.322311401367202"/>
    <n v="19.918655395507798"/>
    <x v="68"/>
  </r>
  <r>
    <n v="30.766567230224599"/>
    <n v="90.772468566894503"/>
    <x v="69"/>
  </r>
  <r>
    <n v="23.089714050293001"/>
    <n v="3.7979190349578902"/>
    <x v="70"/>
  </r>
  <r>
    <n v="40.344837188720703"/>
    <n v="33.557590484619098"/>
    <x v="71"/>
  </r>
  <r>
    <n v="34.128776550292997"/>
    <n v="40.830005645752003"/>
    <x v="72"/>
  </r>
  <r>
    <n v="25.245389938354499"/>
    <n v="21.660276412963899"/>
    <x v="73"/>
  </r>
  <r>
    <n v="21.267837524414102"/>
    <n v="57.232398986816399"/>
    <x v="74"/>
  </r>
  <r>
    <n v="38.698566436767599"/>
    <n v="22.204292297363299"/>
    <x v="75"/>
  </r>
  <r>
    <n v="7.3856053352356001"/>
    <n v="34.470497131347699"/>
    <x v="76"/>
  </r>
  <r>
    <n v="15.754605293273899"/>
    <n v="1.78141176700592"/>
    <x v="77"/>
  </r>
  <r>
    <n v="40.72900390625"/>
    <n v="25.909896850585898"/>
    <x v="78"/>
  </r>
  <r>
    <n v="30.111333847045898"/>
    <n v="3.0128045082092298"/>
    <x v="79"/>
  </r>
  <r>
    <n v="21.0609455108643"/>
    <n v="16.047391891479499"/>
    <x v="80"/>
  </r>
  <r>
    <n v="38.622264862060497"/>
    <n v="43.3121147155762"/>
    <x v="81"/>
  </r>
  <r>
    <n v="27.294189453125"/>
    <n v="30.790678024291999"/>
    <x v="82"/>
  </r>
  <r>
    <n v="21.81032371521"/>
    <n v="15.4654216766357"/>
    <x v="83"/>
  </r>
  <r>
    <n v="17.335210800170898"/>
    <n v="7.9131040573120099"/>
    <x v="84"/>
  </r>
  <r>
    <n v="20.222349166870099"/>
    <n v="13.428051948547401"/>
    <x v="85"/>
  </r>
  <r>
    <n v="23.197990417480501"/>
    <n v="47.938068389892599"/>
    <x v="86"/>
  </r>
  <r>
    <n v="18.567165374755898"/>
    <n v="41.813533782958999"/>
    <x v="87"/>
  </r>
  <r>
    <n v="25.491338729858398"/>
    <n v="10.076867103576699"/>
    <x v="88"/>
  </r>
  <r>
    <n v="32.839771270752003"/>
    <n v="4.5404524803161603"/>
    <x v="89"/>
  </r>
  <r>
    <n v="41.118370056152301"/>
    <n v="9.1745519638061506"/>
    <x v="90"/>
  </r>
  <r>
    <n v="40.749393463134801"/>
    <n v="43.066627502441399"/>
    <x v="91"/>
  </r>
  <r>
    <n v="18.8214321136475"/>
    <n v="17.6064262390137"/>
    <x v="92"/>
  </r>
  <r>
    <n v="30.752305984497099"/>
    <n v="5.9434385299682599"/>
    <x v="93"/>
  </r>
  <r>
    <n v="20.353981018066399"/>
    <n v="105.46898651123"/>
    <x v="94"/>
  </r>
  <r>
    <n v="33.2391166687012"/>
    <n v="17.671766281127901"/>
    <x v="95"/>
  </r>
  <r>
    <n v="20.902326583862301"/>
    <n v="1.3960217237472501"/>
    <x v="96"/>
  </r>
  <r>
    <n v="24.5011692047119"/>
    <n v="18.972429275512699"/>
    <x v="97"/>
  </r>
  <r>
    <n v="35.719741821289098"/>
    <n v="14.1940717697144"/>
    <x v="98"/>
  </r>
  <r>
    <n v="39.958812713622997"/>
    <n v="30.639156341552699"/>
    <x v="99"/>
  </r>
  <r>
    <n v="21.503292083740199"/>
    <n v="25.4483966827393"/>
    <x v="100"/>
  </r>
  <r>
    <n v="25.851642608642599"/>
    <n v="-29.186325073242202"/>
    <x v="101"/>
  </r>
  <r>
    <n v="30.771806716918899"/>
    <n v="35.854331970214801"/>
    <x v="102"/>
  </r>
  <r>
    <n v="22.466630935668899"/>
    <n v="5.5337781906127903"/>
    <x v="103"/>
  </r>
  <r>
    <n v="27.865192413330099"/>
    <n v="-8.5263614654540998"/>
    <x v="104"/>
  </r>
  <r>
    <n v="41.7960014343262"/>
    <n v="11.884915351867701"/>
    <x v="105"/>
  </r>
  <r>
    <n v="52.520706176757798"/>
    <n v="18.240942001342798"/>
    <x v="106"/>
  </r>
  <r>
    <n v="14.3135013580322"/>
    <n v="19.8619594573975"/>
    <x v="107"/>
  </r>
  <r>
    <n v="23.816551208496101"/>
    <n v="9.8519010543823207"/>
    <x v="108"/>
  </r>
  <r>
    <n v="16.477108001708999"/>
    <n v="36.957607269287102"/>
    <x v="109"/>
  </r>
  <r>
    <n v="33.282386779785199"/>
    <n v="-3.3662188053131099"/>
    <x v="110"/>
  </r>
  <r>
    <n v="20.493017196655298"/>
    <n v="24.6670017242432"/>
    <x v="111"/>
  </r>
  <r>
    <n v="37.561832427978501"/>
    <n v="14.7816925048828"/>
    <x v="112"/>
  </r>
  <r>
    <n v="32.269744873046903"/>
    <n v="-1.6054100990295399"/>
    <x v="113"/>
  </r>
  <r>
    <n v="30.114255905151399"/>
    <n v="74.502082824707003"/>
    <x v="114"/>
  </r>
  <r>
    <n v="21.148597717285199"/>
    <n v="1.4432405233383201"/>
    <x v="115"/>
  </r>
  <r>
    <n v="31.594562530517599"/>
    <n v="26.995876312255898"/>
    <x v="116"/>
  </r>
  <r>
    <n v="39.633499145507798"/>
    <n v="4.4428529739379901"/>
    <x v="117"/>
  </r>
  <r>
    <n v="34.4754028320313"/>
    <n v="46.172630310058601"/>
    <x v="118"/>
  </r>
  <r>
    <n v="17.700496673583999"/>
    <n v="10.3545942306519"/>
    <x v="119"/>
  </r>
  <r>
    <n v="65.085227966308594"/>
    <n v="8.17236423492432"/>
    <x v="120"/>
  </r>
  <r>
    <n v="40.534580230712898"/>
    <n v="20.1569309234619"/>
    <x v="121"/>
  </r>
  <r>
    <n v="59.193412780761697"/>
    <n v="14.9816837310791"/>
    <x v="122"/>
  </r>
  <r>
    <n v="19.590232849121101"/>
    <n v="42.838420867919901"/>
    <x v="123"/>
  </r>
  <r>
    <n v="18.513591766357401"/>
    <n v="-5.5539116859436"/>
    <x v="124"/>
  </r>
  <r>
    <n v="18.3223476409912"/>
    <n v="7.8016610145568803"/>
    <x v="125"/>
  </r>
  <r>
    <n v="40.427013397216797"/>
    <n v="48.385288238525398"/>
    <x v="126"/>
  </r>
  <r>
    <n v="39.816909790039098"/>
    <n v="3.64980864524841"/>
    <x v="127"/>
  </r>
  <r>
    <n v="15.718596458435099"/>
    <n v="-7.7250823974609402"/>
    <x v="128"/>
  </r>
  <r>
    <n v="38.878372192382798"/>
    <n v="25.019487380981399"/>
    <x v="129"/>
  </r>
  <r>
    <n v="25.399887084960898"/>
    <n v="20.101490020751999"/>
    <x v="130"/>
  </r>
  <r>
    <n v="30.166999816894499"/>
    <n v="19.059169769287099"/>
    <x v="131"/>
  </r>
  <r>
    <n v="39.380825042724602"/>
    <n v="11.2190103530884"/>
    <x v="132"/>
  </r>
  <r>
    <n v="25.008823394775401"/>
    <n v="20.077787399291999"/>
    <x v="133"/>
  </r>
  <r>
    <n v="29.239374160766602"/>
    <n v="12.4969844818115"/>
    <x v="134"/>
  </r>
  <r>
    <n v="33.058834075927699"/>
    <n v="17.595130920410199"/>
    <x v="135"/>
  </r>
  <r>
    <n v="20.527402877807599"/>
    <n v="39.287338256835902"/>
    <x v="136"/>
  </r>
  <r>
    <n v="20.072202682495099"/>
    <n v="11.263486862182599"/>
    <x v="137"/>
  </r>
  <r>
    <n v="26.342283248901399"/>
    <n v="30.7763347625732"/>
    <x v="138"/>
  </r>
  <r>
    <n v="20.938003540039102"/>
    <n v="42.500865936279297"/>
    <x v="139"/>
  </r>
  <r>
    <n v="14.5569820404053"/>
    <n v="46.730194091796903"/>
    <x v="140"/>
  </r>
  <r>
    <n v="29.5155353546143"/>
    <n v="17.6422824859619"/>
    <x v="141"/>
  </r>
  <r>
    <n v="10.156584739685099"/>
    <n v="-21.630067825317401"/>
    <x v="142"/>
  </r>
  <r>
    <n v="17.2691745758057"/>
    <n v="75.163368225097699"/>
    <x v="143"/>
  </r>
  <r>
    <n v="25.599166870117202"/>
    <n v="46.0562744140625"/>
    <x v="144"/>
  </r>
  <r>
    <n v="28.121192932128899"/>
    <n v="27.960298538208001"/>
    <x v="145"/>
  </r>
  <r>
    <n v="22.770967483520501"/>
    <n v="31.0295734405518"/>
    <x v="146"/>
  </r>
  <r>
    <n v="26.836915969848601"/>
    <n v="47.048191070556598"/>
    <x v="147"/>
  </r>
  <r>
    <n v="22.3453178405762"/>
    <n v="3.3428783416747998"/>
    <x v="148"/>
  </r>
  <r>
    <n v="8.3414115905761701"/>
    <n v="-2.5801980495452899"/>
    <x v="149"/>
  </r>
  <r>
    <n v="50.0619506835938"/>
    <n v="10.9819030761719"/>
    <x v="150"/>
  </r>
  <r>
    <n v="27.774053573608398"/>
    <n v="13.7257223129272"/>
    <x v="151"/>
  </r>
  <r>
    <n v="28.2493286132813"/>
    <n v="26.380325317382798"/>
    <x v="152"/>
  </r>
  <r>
    <n v="22.4582614898682"/>
    <n v="-12.5799160003662"/>
    <x v="153"/>
  </r>
  <r>
    <n v="15.235591888427701"/>
    <n v="14.186780929565399"/>
    <x v="154"/>
  </r>
  <r>
    <n v="31.124599456787099"/>
    <n v="5.9004859924316397"/>
    <x v="155"/>
  </r>
  <r>
    <n v="16.439790725708001"/>
    <n v="56.0802612304688"/>
    <x v="156"/>
  </r>
  <r>
    <n v="37.3245849609375"/>
    <n v="25.8990478515625"/>
    <x v="157"/>
  </r>
  <r>
    <n v="36.697154998779297"/>
    <n v="125.15281677246099"/>
    <x v="158"/>
  </r>
  <r>
    <n v="21.173681259155298"/>
    <n v="17.140367507934599"/>
    <x v="159"/>
  </r>
  <r>
    <n v="19.004430770873999"/>
    <n v="18.457942962646499"/>
    <x v="160"/>
  </r>
  <r>
    <n v="22.891067504882798"/>
    <n v="61.965423583984403"/>
    <x v="161"/>
  </r>
  <r>
    <n v="31.572572708129901"/>
    <n v="25.0829372406006"/>
    <x v="162"/>
  </r>
  <r>
    <n v="27.645448684692401"/>
    <n v="25.626583099365199"/>
    <x v="163"/>
  </r>
  <r>
    <n v="26.1766147613525"/>
    <n v="50.182277679443402"/>
    <x v="164"/>
  </r>
  <r>
    <n v="39.503593444824197"/>
    <n v="28.8802680969238"/>
    <x v="165"/>
  </r>
  <r>
    <n v="31.7957439422607"/>
    <n v="55.055091857910199"/>
    <x v="166"/>
  </r>
  <r>
    <n v="40.073379516601598"/>
    <n v="0.314820677042007"/>
    <x v="167"/>
  </r>
  <r>
    <n v="25.6489143371582"/>
    <n v="23.132566452026399"/>
    <x v="168"/>
  </r>
  <r>
    <n v="40.343833923339801"/>
    <n v="31.005630493164102"/>
    <x v="169"/>
  </r>
  <r>
    <n v="4.73146629333496"/>
    <n v="-1.50270783901215"/>
    <x v="170"/>
  </r>
  <r>
    <n v="21.509351730346701"/>
    <n v="19.929653167724599"/>
    <x v="171"/>
  </r>
  <r>
    <n v="26.308557510376001"/>
    <n v="36.206699371337898"/>
    <x v="172"/>
  </r>
  <r>
    <n v="18.753942489623999"/>
    <n v="58.515380859375"/>
    <x v="173"/>
  </r>
  <r>
    <n v="36.684558868408203"/>
    <n v="36.596466064453097"/>
    <x v="174"/>
  </r>
  <r>
    <n v="20.486953735351602"/>
    <n v="12.9277858734131"/>
    <x v="175"/>
  </r>
  <r>
    <n v="24.179002761840799"/>
    <n v="-4.9874105453491202"/>
    <x v="176"/>
  </r>
  <r>
    <n v="28.826480865478501"/>
    <n v="73.620628356933594"/>
    <x v="177"/>
  </r>
  <r>
    <n v="18.386659622192401"/>
    <n v="70.646286010742202"/>
    <x v="178"/>
  </r>
  <r>
    <n v="22.8139133453369"/>
    <n v="4.6544055938720703"/>
    <x v="179"/>
  </r>
  <r>
    <n v="19.704626083373999"/>
    <n v="48.674423217773402"/>
    <x v="180"/>
  </r>
  <r>
    <n v="28.1091499328613"/>
    <n v="54.4425659179688"/>
    <x v="181"/>
  </r>
  <r>
    <n v="17.485313415527301"/>
    <n v="15.7110919952393"/>
    <x v="182"/>
  </r>
  <r>
    <n v="33.733528137207003"/>
    <n v="3.13607597351074"/>
    <x v="183"/>
  </r>
  <r>
    <n v="19.045207977294901"/>
    <n v="19.617753982543899"/>
    <x v="184"/>
  </r>
  <r>
    <n v="22.2035808563232"/>
    <n v="10.244439125061"/>
    <x v="185"/>
  </r>
  <r>
    <n v="10.309029579162599"/>
    <n v="30.498571395873999"/>
    <x v="186"/>
  </r>
  <r>
    <n v="27.5356349945068"/>
    <n v="30.871629714965799"/>
    <x v="187"/>
  </r>
  <r>
    <n v="33.8769721984863"/>
    <n v="30.306562423706101"/>
    <x v="188"/>
  </r>
  <r>
    <n v="24.416074752807599"/>
    <n v="-1.9583604335784901"/>
    <x v="189"/>
  </r>
  <r>
    <n v="25.295972824096701"/>
    <n v="54.440132141113303"/>
    <x v="190"/>
  </r>
  <r>
    <n v="24.1587238311768"/>
    <n v="48.612758636474602"/>
    <x v="191"/>
  </r>
  <r>
    <n v="34.634227752685497"/>
    <n v="7.8605608940124503"/>
    <x v="192"/>
  </r>
  <r>
    <n v="33.210708618164098"/>
    <n v="40.298633575439503"/>
    <x v="193"/>
  </r>
  <r>
    <n v="19.4902858734131"/>
    <n v="61.576580047607401"/>
    <x v="194"/>
  </r>
  <r>
    <n v="35.483119964599602"/>
    <n v="18.414070129394499"/>
    <x v="195"/>
  </r>
  <r>
    <n v="20.282062530517599"/>
    <n v="5.1145462989807102"/>
    <x v="196"/>
  </r>
  <r>
    <n v="30.512172698974599"/>
    <n v="4.5129246711731001"/>
    <x v="197"/>
  </r>
  <r>
    <n v="21.5906276702881"/>
    <n v="6.7969608306884801"/>
    <x v="198"/>
  </r>
  <r>
    <n v="20.365343093872099"/>
    <n v="-1.3118324279785201"/>
    <x v="199"/>
  </r>
  <r>
    <n v="31.4200439453125"/>
    <n v="11.124926567077599"/>
    <x v="200"/>
  </r>
  <r>
    <n v="28.963718414306602"/>
    <n v="74.052093505859403"/>
    <x v="201"/>
  </r>
  <r>
    <n v="16.786476135253899"/>
    <n v="37.344104766845703"/>
    <x v="202"/>
  </r>
  <r>
    <n v="26.259645462036101"/>
    <n v="48.261772155761697"/>
    <x v="203"/>
  </r>
  <r>
    <n v="42.956512451171903"/>
    <n v="88.179191589355497"/>
    <x v="204"/>
  </r>
  <r>
    <n v="28.988897323608398"/>
    <n v="23.244979858398398"/>
    <x v="205"/>
  </r>
  <r>
    <n v="24.422155380248999"/>
    <n v="-5.2098960876464799"/>
    <x v="206"/>
  </r>
  <r>
    <n v="22.4317626953125"/>
    <n v="29.146265029907202"/>
    <x v="207"/>
  </r>
  <r>
    <n v="22.896110534668001"/>
    <n v="56.994064331054702"/>
    <x v="208"/>
  </r>
  <r>
    <n v="32.984443664550803"/>
    <n v="65.868614196777301"/>
    <x v="209"/>
  </r>
  <r>
    <n v="17.151594161987301"/>
    <n v="16.232374191284201"/>
    <x v="210"/>
  </r>
  <r>
    <n v="32.816352844238303"/>
    <n v="52.403640747070298"/>
    <x v="211"/>
  </r>
  <r>
    <n v="19.757543563842798"/>
    <n v="40.567031860351598"/>
    <x v="212"/>
  </r>
  <r>
    <n v="26.967887878418001"/>
    <n v="-6.3724870681762704"/>
    <x v="213"/>
  </r>
  <r>
    <n v="28.0149040222168"/>
    <n v="33.465972900390597"/>
    <x v="214"/>
  </r>
  <r>
    <n v="35.178329467773402"/>
    <n v="33.198123931884801"/>
    <x v="215"/>
  </r>
  <r>
    <n v="20.9881706237793"/>
    <n v="24.810356140136701"/>
    <x v="216"/>
  </r>
  <r>
    <n v="43.446495056152301"/>
    <n v="36.842933654785199"/>
    <x v="217"/>
  </r>
  <r>
    <n v="35.680759429931598"/>
    <n v="-29.223131179809599"/>
    <x v="218"/>
  </r>
  <r>
    <n v="36.077785491943402"/>
    <n v="13.1962327957153"/>
    <x v="219"/>
  </r>
  <r>
    <n v="33.451122283935497"/>
    <n v="1.1405074596405"/>
    <x v="220"/>
  </r>
  <r>
    <n v="15.5100107192993"/>
    <n v="4.97503662109375"/>
    <x v="221"/>
  </r>
  <r>
    <n v="35.893520355224602"/>
    <n v="13.414228439331101"/>
    <x v="222"/>
  </r>
  <r>
    <n v="32.837142944335902"/>
    <n v="2.78349369764328E-2"/>
    <x v="223"/>
  </r>
  <r>
    <n v="11.1875925064087"/>
    <n v="8.2074470520019496"/>
    <x v="224"/>
  </r>
  <r>
    <n v="18.413734436035199"/>
    <n v="75.443161010742202"/>
    <x v="225"/>
  </r>
  <r>
    <n v="15.786643981933601"/>
    <n v="20.3866672515869"/>
    <x v="226"/>
  </r>
  <r>
    <n v="17.440086364746101"/>
    <n v="32.631027221679702"/>
    <x v="227"/>
  </r>
  <r>
    <n v="43.297267913818402"/>
    <n v="8.8828268051147496"/>
    <x v="228"/>
  </r>
  <r>
    <n v="24.5310459136963"/>
    <n v="33.1266479492188"/>
    <x v="229"/>
  </r>
  <r>
    <n v="30.427583694458001"/>
    <n v="-3.6422500610351598"/>
    <x v="230"/>
  </r>
  <r>
    <n v="29.277276992797901"/>
    <n v="32.719066619872997"/>
    <x v="231"/>
  </r>
  <r>
    <n v="31.400690078735401"/>
    <n v="54.679397583007798"/>
    <x v="232"/>
  </r>
  <r>
    <n v="27.0628871917725"/>
    <n v="36.916095733642599"/>
    <x v="233"/>
  </r>
  <r>
    <n v="25.640678405761701"/>
    <n v="32.860115051269503"/>
    <x v="234"/>
  </r>
  <r>
    <n v="21.9203395843506"/>
    <n v="33.083587646484403"/>
    <x v="235"/>
  </r>
  <r>
    <n v="31.252977371215799"/>
    <n v="23.778699874877901"/>
    <x v="236"/>
  </r>
  <r>
    <n v="30.377979278564499"/>
    <n v="20.6356315612793"/>
    <x v="237"/>
  </r>
  <r>
    <n v="22.33274269104"/>
    <n v="8.5649652481079102"/>
    <x v="238"/>
  </r>
  <r>
    <n v="21.0277099609375"/>
    <n v="-0.50232267379760698"/>
    <x v="239"/>
  </r>
  <r>
    <n v="25.308713912963899"/>
    <n v="44.752296447753899"/>
    <x v="240"/>
  </r>
  <r>
    <n v="18.0007514953613"/>
    <n v="67.803558349609403"/>
    <x v="241"/>
  </r>
  <r>
    <n v="26.646236419677699"/>
    <n v="1.8149890899658201"/>
    <x v="242"/>
  </r>
  <r>
    <n v="14.583330154418899"/>
    <n v="69.507164001464801"/>
    <x v="243"/>
  </r>
  <r>
    <n v="39.791202545166001"/>
    <n v="-10.9815053939819"/>
    <x v="244"/>
  </r>
  <r>
    <n v="26.164453506469702"/>
    <n v="3.88365578651428"/>
    <x v="245"/>
  </r>
  <r>
    <n v="9.4833669662475604"/>
    <n v="19.577400207519499"/>
    <x v="246"/>
  </r>
  <r>
    <n v="15.7358303070068"/>
    <n v="1.12382793426514"/>
    <x v="247"/>
  </r>
  <r>
    <n v="17.8213005065918"/>
    <n v="12.0729579925537"/>
    <x v="248"/>
  </r>
  <r>
    <n v="25.458389282226602"/>
    <n v="18.972227096557599"/>
    <x v="249"/>
  </r>
  <r>
    <n v="31.5596523284912"/>
    <n v="34.039207458496101"/>
    <x v="250"/>
  </r>
  <r>
    <n v="25.4711608886719"/>
    <n v="33.488109588622997"/>
    <x v="251"/>
  </r>
  <r>
    <n v="25.5168151855469"/>
    <n v="-2.2481372356414799"/>
    <x v="252"/>
  </r>
  <r>
    <n v="39.695487976074197"/>
    <n v="-5.0772991180419904"/>
    <x v="253"/>
  </r>
  <r>
    <n v="40.530044555664098"/>
    <n v="60.075958251953097"/>
    <x v="254"/>
  </r>
  <r>
    <n v="16.109842300415"/>
    <n v="10.885850906372101"/>
    <x v="255"/>
  </r>
  <r>
    <n v="23.676845550537099"/>
    <n v="57.363311767578097"/>
    <x v="256"/>
  </r>
  <r>
    <n v="17.9869289398193"/>
    <n v="12.1022443771362"/>
    <x v="257"/>
  </r>
  <r>
    <n v="11.724458694458001"/>
    <n v="24.7537746429443"/>
    <x v="258"/>
  </r>
  <r>
    <n v="21.575180053710898"/>
    <n v="8.2460279464721697"/>
    <x v="259"/>
  </r>
  <r>
    <n v="30.729354858398398"/>
    <n v="30.874397277831999"/>
    <x v="260"/>
  </r>
  <r>
    <n v="23.791345596313501"/>
    <n v="4.1850662231445304"/>
    <x v="261"/>
  </r>
  <r>
    <n v="24.6440830230713"/>
    <n v="8.4991521835327095"/>
    <x v="262"/>
  </r>
  <r>
    <n v="20.908411026001001"/>
    <n v="51.369789123535199"/>
    <x v="263"/>
  </r>
  <r>
    <n v="15.265362739563001"/>
    <n v="27.890569686889599"/>
    <x v="264"/>
  </r>
  <r>
    <n v="27.4751873016357"/>
    <n v="45.417560577392599"/>
    <x v="265"/>
  </r>
  <r>
    <n v="14.586973190307599"/>
    <n v="9.4845323562622106"/>
    <x v="266"/>
  </r>
  <r>
    <n v="18.445198059081999"/>
    <n v="4.4992980957031303"/>
    <x v="267"/>
  </r>
  <r>
    <n v="30.024000167846701"/>
    <n v="-35.157321929931598"/>
    <x v="268"/>
  </r>
  <r>
    <n v="24.449537277221701"/>
    <n v="5.03210544586182"/>
    <x v="269"/>
  </r>
  <r>
    <n v="13.345874786376999"/>
    <n v="9.8659381866455096"/>
    <x v="270"/>
  </r>
  <r>
    <n v="32.220066070556598"/>
    <n v="1.790811419487"/>
    <x v="271"/>
  </r>
  <r>
    <n v="18.011602401733398"/>
    <n v="31.7607307434082"/>
    <x v="272"/>
  </r>
  <r>
    <n v="20.035707473754901"/>
    <n v="93.193298339843807"/>
    <x v="273"/>
  </r>
  <r>
    <n v="27.651950836181602"/>
    <n v="68.246261596679702"/>
    <x v="274"/>
  </r>
  <r>
    <n v="29.616672515869102"/>
    <n v="36.660701751708999"/>
    <x v="275"/>
  </r>
  <r>
    <n v="16.149000167846701"/>
    <n v="16.547044754028299"/>
    <x v="276"/>
  </r>
  <r>
    <n v="29.492376327514599"/>
    <n v="29.898880004882798"/>
    <x v="277"/>
  </r>
  <r>
    <n v="35.843353271484403"/>
    <n v="8.0245590209960902"/>
    <x v="278"/>
  </r>
  <r>
    <n v="7.0169143676757804"/>
    <n v="15.802615165710399"/>
    <x v="279"/>
  </r>
  <r>
    <n v="19.463829040527301"/>
    <n v="13.300391197204601"/>
    <x v="280"/>
  </r>
  <r>
    <n v="17.6136379241943"/>
    <n v="5.0426464080810502"/>
    <x v="281"/>
  </r>
  <r>
    <n v="10.9608497619629"/>
    <n v="37.690670013427699"/>
    <x v="282"/>
  </r>
  <r>
    <n v="28.1445827484131"/>
    <n v="11.9261722564697"/>
    <x v="283"/>
  </r>
  <r>
    <n v="14.356037139892599"/>
    <n v="19.5802192687988"/>
    <x v="284"/>
  </r>
  <r>
    <n v="14.6038103103638"/>
    <n v="9.2597379684448207"/>
    <x v="285"/>
  </r>
  <r>
    <n v="26.132379531860401"/>
    <n v="55.855442047119098"/>
    <x v="286"/>
  </r>
  <r>
    <n v="25.778455734252901"/>
    <n v="16.8176174163818"/>
    <x v="287"/>
  </r>
  <r>
    <n v="21.745647430419901"/>
    <n v="4.8848795890808097"/>
    <x v="288"/>
  </r>
  <r>
    <n v="28.5593566894531"/>
    <n v="-0.40385648608207703"/>
    <x v="289"/>
  </r>
  <r>
    <n v="16.580043792724599"/>
    <n v="37.827629089355497"/>
    <x v="290"/>
  </r>
  <r>
    <n v="34.8306694030762"/>
    <n v="2.9822540283203098"/>
    <x v="291"/>
  </r>
  <r>
    <n v="20.245143890380898"/>
    <n v="9.0363492965698207"/>
    <x v="292"/>
  </r>
  <r>
    <n v="45.134284973144503"/>
    <n v="9.4317846298217791"/>
    <x v="293"/>
  </r>
  <r>
    <n v="39.678009033203097"/>
    <n v="47.2063179016113"/>
    <x v="294"/>
  </r>
  <r>
    <n v="24.297807693481399"/>
    <n v="37.614082336425803"/>
    <x v="295"/>
  </r>
  <r>
    <n v="15.3501653671265"/>
    <n v="32.874477386474602"/>
    <x v="296"/>
  </r>
  <r>
    <n v="56.4259033203125"/>
    <n v="29.902896881103501"/>
    <x v="297"/>
  </r>
  <r>
    <n v="36.376918792724602"/>
    <n v="24.9923305511475"/>
    <x v="298"/>
  </r>
  <r>
    <n v="25.337814331054702"/>
    <n v="11.521114349365201"/>
    <x v="299"/>
  </r>
  <r>
    <n v="22.1846103668213"/>
    <n v="8.7101421356201207"/>
    <x v="300"/>
  </r>
  <r>
    <n v="32.817134857177699"/>
    <n v="5.6788444519043004"/>
    <x v="301"/>
  </r>
  <r>
    <n v="42.516258239746101"/>
    <n v="29.398632049560501"/>
    <x v="302"/>
  </r>
  <r>
    <n v="40.559196472167997"/>
    <n v="-1.7425614595413199"/>
    <x v="303"/>
  </r>
  <r>
    <n v="20.654474258422901"/>
    <n v="20.760007858276399"/>
    <x v="304"/>
  </r>
  <r>
    <n v="31.774400711059599"/>
    <n v="11.0029764175415"/>
    <x v="305"/>
  </r>
  <r>
    <n v="21.420372009277301"/>
    <n v="37.329307556152301"/>
    <x v="306"/>
  </r>
  <r>
    <n v="22.517805099487301"/>
    <n v="15.6843271255493"/>
    <x v="307"/>
  </r>
  <r>
    <n v="19.059200286865199"/>
    <n v="-4.09415578842163"/>
    <x v="308"/>
  </r>
  <r>
    <n v="42.688278198242202"/>
    <n v="21.380430221557599"/>
    <x v="309"/>
  </r>
  <r>
    <n v="25.258832931518601"/>
    <n v="-2.4181947708129901"/>
    <x v="310"/>
  </r>
  <r>
    <n v="10.3077039718628"/>
    <n v="4.6730232238769496"/>
    <x v="311"/>
  </r>
  <r>
    <n v="32.758720397949197"/>
    <n v="48.7595825195313"/>
    <x v="312"/>
  </r>
  <r>
    <n v="33.520572662353501"/>
    <n v="21.231376647949201"/>
    <x v="313"/>
  </r>
  <r>
    <n v="31.5778102874756"/>
    <n v="22.352979660034201"/>
    <x v="314"/>
  </r>
  <r>
    <n v="37.709480285644503"/>
    <n v="31.7471618652344"/>
    <x v="315"/>
  </r>
  <r>
    <n v="29.379844665527301"/>
    <n v="17.283573150634801"/>
    <x v="316"/>
  </r>
  <r>
    <n v="27.848873138427699"/>
    <n v="58.474494934082003"/>
    <x v="317"/>
  </r>
  <r>
    <n v="29.092685699462901"/>
    <n v="52.129421234130902"/>
    <x v="318"/>
  </r>
  <r>
    <n v="33.263580322265597"/>
    <n v="61.305496215820298"/>
    <x v="319"/>
  </r>
  <r>
    <n v="16.607242584228501"/>
    <n v="12.3841466903687"/>
    <x v="320"/>
  </r>
  <r>
    <n v="27.7638969421387"/>
    <n v="-10.5715579986572"/>
    <x v="321"/>
  </r>
  <r>
    <n v="32.897129058837898"/>
    <n v="11.7472496032715"/>
    <x v="322"/>
  </r>
  <r>
    <n v="24.675399780273398"/>
    <n v="2.2158339023590101"/>
    <x v="323"/>
  </r>
  <r>
    <n v="19.8217887878418"/>
    <n v="21.395149230956999"/>
    <x v="324"/>
  </r>
  <r>
    <n v="14.9043292999268"/>
    <n v="18.916210174560501"/>
    <x v="325"/>
  </r>
  <r>
    <n v="23.169307708740199"/>
    <n v="-1.7223035097122199"/>
    <x v="326"/>
  </r>
  <r>
    <n v="19.982801437377901"/>
    <n v="43.147384643554702"/>
    <x v="327"/>
  </r>
  <r>
    <n v="32.776626586914098"/>
    <n v="1.0443683862686199"/>
    <x v="328"/>
  </r>
  <r>
    <n v="9.0186376571655291"/>
    <n v="7.2015910148620597"/>
    <x v="329"/>
  </r>
  <r>
    <n v="24.112297058105501"/>
    <n v="15.683386802673301"/>
    <x v="330"/>
  </r>
  <r>
    <n v="41.887638092041001"/>
    <n v="11.634957313537599"/>
    <x v="331"/>
  </r>
  <r>
    <n v="24.5020637512207"/>
    <n v="16.308534622192401"/>
    <x v="332"/>
  </r>
  <r>
    <n v="19.1689643859863"/>
    <n v="15.882789611816399"/>
    <x v="333"/>
  </r>
  <r>
    <n v="27.599004745483398"/>
    <n v="52.928520202636697"/>
    <x v="334"/>
  </r>
  <r>
    <n v="26.869657516479499"/>
    <n v="40.552597045898402"/>
    <x v="335"/>
  </r>
  <r>
    <n v="25.4460544586182"/>
    <n v="18.425855636596701"/>
    <x v="336"/>
  </r>
  <r>
    <n v="29.461896896362301"/>
    <n v="9.4938898086547905"/>
    <x v="337"/>
  </r>
  <r>
    <n v="27.333713531494102"/>
    <n v="20.530553817748999"/>
    <x v="338"/>
  </r>
  <r>
    <n v="15.4610300064087"/>
    <n v="24.598249435424801"/>
    <x v="339"/>
  </r>
  <r>
    <n v="35.972335815429702"/>
    <n v="52.636646270752003"/>
    <x v="340"/>
  </r>
  <r>
    <n v="31.505844116210898"/>
    <n v="24.716575622558601"/>
    <x v="341"/>
  </r>
  <r>
    <n v="20.109071731567401"/>
    <n v="30.841438293456999"/>
    <x v="342"/>
  </r>
  <r>
    <n v="30.0227947235107"/>
    <n v="3.7173941135406499"/>
    <x v="343"/>
  </r>
  <r>
    <n v="47.774982452392599"/>
    <n v="33.881397247314503"/>
    <x v="344"/>
  </r>
  <r>
    <n v="28.448642730712901"/>
    <n v="41.9217720031738"/>
    <x v="345"/>
  </r>
  <r>
    <n v="24.256660461425799"/>
    <n v="3.1155810356140101"/>
    <x v="346"/>
  </r>
  <r>
    <n v="12.2241325378418"/>
    <n v="11.7341012954712"/>
    <x v="347"/>
  </r>
  <r>
    <n v="33.189582824707003"/>
    <n v="14.6545009613037"/>
    <x v="348"/>
  </r>
  <r>
    <n v="26.742637634277301"/>
    <n v="-5.1776680946350098"/>
    <x v="349"/>
  </r>
  <r>
    <n v="19.778404235839801"/>
    <n v="58.041328430175803"/>
    <x v="350"/>
  </r>
  <r>
    <n v="23.399564743041999"/>
    <n v="-13.402972221374499"/>
    <x v="351"/>
  </r>
  <r>
    <n v="23.024349212646499"/>
    <n v="14.3028268814087"/>
    <x v="352"/>
  </r>
  <r>
    <n v="26.347377777099599"/>
    <n v="3.1586844921112101"/>
    <x v="353"/>
  </r>
  <r>
    <n v="25.605331420898398"/>
    <n v="29.150444030761701"/>
    <x v="354"/>
  </r>
  <r>
    <n v="7.6017870903015101"/>
    <n v="42.032394409179702"/>
    <x v="355"/>
  </r>
  <r>
    <n v="19.628582000732401"/>
    <n v="-2.6959798336029102"/>
    <x v="356"/>
  </r>
  <r>
    <n v="35.159107208252003"/>
    <n v="0.23914775252342199"/>
    <x v="357"/>
  </r>
  <r>
    <n v="27.962062835693398"/>
    <n v="22.031862258911101"/>
    <x v="358"/>
  </r>
  <r>
    <n v="18.0101642608643"/>
    <n v="13.4486751556396"/>
    <x v="359"/>
  </r>
  <r>
    <n v="33.226905822753899"/>
    <n v="-1.19619941711426"/>
    <x v="360"/>
  </r>
  <r>
    <n v="29.904985427856399"/>
    <n v="27.505027770996101"/>
    <x v="361"/>
  </r>
  <r>
    <n v="49.627109527587898"/>
    <n v="59.127571105957003"/>
    <x v="362"/>
  </r>
  <r>
    <n v="20.526596069335898"/>
    <n v="43.444850921630902"/>
    <x v="363"/>
  </r>
  <r>
    <n v="21.874568939208999"/>
    <n v="-1.0707302093505899"/>
    <x v="364"/>
  </r>
  <r>
    <n v="37.564888000488303"/>
    <n v="-2.1664271354675302"/>
    <x v="365"/>
  </r>
  <r>
    <n v="13.743359565734901"/>
    <n v="49.536319732666001"/>
    <x v="366"/>
  </r>
  <r>
    <n v="31.2664279937744"/>
    <n v="22.645601272583001"/>
    <x v="367"/>
  </r>
  <r>
    <n v="16.123628616333001"/>
    <n v="-2.5752182006835902"/>
    <x v="368"/>
  </r>
  <r>
    <n v="26.270708084106399"/>
    <n v="33.550193786621101"/>
    <x v="369"/>
  </r>
  <r>
    <n v="33.091514587402301"/>
    <n v="53.364486694335902"/>
    <x v="370"/>
  </r>
  <r>
    <n v="22.447252273559599"/>
    <n v="0.88290172815322898"/>
    <x v="371"/>
  </r>
  <r>
    <n v="33.994251251220703"/>
    <n v="9.9022254943847692"/>
    <x v="372"/>
  </r>
  <r>
    <n v="27.6744384765625"/>
    <n v="8.0114116668701207"/>
    <x v="373"/>
  </r>
  <r>
    <n v="16.537439346313501"/>
    <n v="19.637468338012699"/>
    <x v="374"/>
  </r>
  <r>
    <n v="30.9688014984131"/>
    <n v="8.4888916015625"/>
    <x v="375"/>
  </r>
  <r>
    <n v="19.684663772583001"/>
    <n v="4.7281928062439"/>
    <x v="376"/>
  </r>
  <r>
    <n v="20.852088928222699"/>
    <n v="15.5254764556885"/>
    <x v="377"/>
  </r>
  <r>
    <n v="31.723239898681602"/>
    <n v="14.909437179565399"/>
    <x v="378"/>
  </r>
  <r>
    <n v="19.398191452026399"/>
    <n v="0.871287941932678"/>
    <x v="379"/>
  </r>
  <r>
    <n v="51.229110717773402"/>
    <n v="19.3830966949463"/>
    <x v="380"/>
  </r>
  <r>
    <n v="27.5060424804688"/>
    <n v="28.050279617309599"/>
    <x v="381"/>
  </r>
  <r>
    <n v="28.975620269775401"/>
    <n v="10.7066650390625"/>
    <x v="382"/>
  </r>
  <r>
    <n v="19.846630096435501"/>
    <n v="38.755542755127003"/>
    <x v="383"/>
  </r>
  <r>
    <n v="29.7689914703369"/>
    <n v="-1.9526184797287001"/>
    <x v="384"/>
  </r>
  <r>
    <n v="27.2591762542725"/>
    <n v="22.936416625976602"/>
    <x v="385"/>
  </r>
  <r>
    <n v="17.464147567748999"/>
    <n v="14.776349067688001"/>
    <x v="386"/>
  </r>
  <r>
    <n v="17.951374053955099"/>
    <n v="38.076236724853501"/>
    <x v="387"/>
  </r>
  <r>
    <n v="10.2649936676025"/>
    <n v="27.016649246215799"/>
    <x v="388"/>
  </r>
  <r>
    <n v="35.3496284484863"/>
    <n v="9.8802576065063494"/>
    <x v="389"/>
  </r>
  <r>
    <n v="47.289283752441399"/>
    <n v="19.844978332519499"/>
    <x v="390"/>
  </r>
  <r>
    <n v="15.4462642669678"/>
    <n v="59.991954803466797"/>
    <x v="391"/>
  </r>
  <r>
    <n v="33.574981689453097"/>
    <n v="50.1345024108887"/>
    <x v="392"/>
  </r>
  <r>
    <n v="19.422033309936499"/>
    <n v="54.959072113037102"/>
    <x v="393"/>
  </r>
  <r>
    <n v="15.844444274902299"/>
    <n v="36.112831115722699"/>
    <x v="394"/>
  </r>
  <r>
    <n v="27.5028476715088"/>
    <n v="21.739658355712901"/>
    <x v="395"/>
  </r>
  <r>
    <n v="20.0787353515625"/>
    <n v="2.0851809978485099"/>
    <x v="396"/>
  </r>
  <r>
    <n v="18.672401428222699"/>
    <n v="-3.1259784698486301"/>
    <x v="397"/>
  </r>
  <r>
    <n v="33.630817413330099"/>
    <n v="19.626518249511701"/>
    <x v="398"/>
  </r>
  <r>
    <n v="22.5733757019043"/>
    <n v="29.414808273315401"/>
    <x v="399"/>
  </r>
  <r>
    <n v="25.8505668640137"/>
    <n v="3.5044600963592498"/>
    <x v="400"/>
  </r>
  <r>
    <n v="33.447422027587898"/>
    <n v="-1.9465403556823699"/>
    <x v="401"/>
  </r>
  <r>
    <n v="22.0372314453125"/>
    <n v="39.643013000488303"/>
    <x v="402"/>
  </r>
  <r>
    <n v="24.1694736480713"/>
    <n v="10.1937265396118"/>
    <x v="403"/>
  </r>
  <r>
    <n v="16.225175857543899"/>
    <n v="72.392051696777301"/>
    <x v="404"/>
  </r>
  <r>
    <n v="19.1734523773193"/>
    <n v="8.5156173706054705"/>
    <x v="405"/>
  </r>
  <r>
    <n v="37.422817230224602"/>
    <n v="24.438432693481399"/>
    <x v="406"/>
  </r>
  <r>
    <n v="27.863286972045898"/>
    <n v="93.229454040527301"/>
    <x v="407"/>
  </r>
  <r>
    <n v="29.613674163818398"/>
    <n v="49.224845886230497"/>
    <x v="408"/>
  </r>
  <r>
    <n v="16.447513580322301"/>
    <n v="-1.8121811151504501"/>
    <x v="409"/>
  </r>
  <r>
    <n v="19.209955215454102"/>
    <n v="29.287675857543899"/>
    <x v="410"/>
  </r>
  <r>
    <n v="19.639381408691399"/>
    <n v="56.449363708496101"/>
    <x v="411"/>
  </r>
  <r>
    <n v="36.683170318603501"/>
    <n v="33.4765434265137"/>
    <x v="412"/>
  </r>
  <r>
    <n v="22.201757431030298"/>
    <n v="0.113417096436024"/>
    <x v="413"/>
  </r>
  <r>
    <n v="41.917213439941399"/>
    <n v="23.720991134643601"/>
    <x v="414"/>
  </r>
  <r>
    <n v="22.459243774414102"/>
    <n v="37.717178344726598"/>
    <x v="415"/>
  </r>
  <r>
    <n v="20.985662460327099"/>
    <n v="4.9162011146545401"/>
    <x v="416"/>
  </r>
  <r>
    <n v="28.432580947876001"/>
    <n v="16.367654800415"/>
    <x v="417"/>
  </r>
  <r>
    <n v="35.955604553222699"/>
    <n v="29.332963943481399"/>
    <x v="418"/>
  </r>
  <r>
    <n v="34.382698059082003"/>
    <n v="41.460971832275398"/>
    <x v="419"/>
  </r>
  <r>
    <n v="25.331398010253899"/>
    <n v="17.499708175659201"/>
    <x v="420"/>
  </r>
  <r>
    <n v="17.280942916870099"/>
    <n v="3.3844475746154798"/>
    <x v="421"/>
  </r>
  <r>
    <n v="25.6864929199219"/>
    <n v="48.732994079589801"/>
    <x v="422"/>
  </r>
  <r>
    <n v="36.445968627929702"/>
    <n v="80.295005798339801"/>
    <x v="423"/>
  </r>
  <r>
    <n v="19.928073883056602"/>
    <n v="15.5721340179443"/>
    <x v="424"/>
  </r>
  <r>
    <n v="24.120729446411101"/>
    <n v="32.123046875"/>
    <x v="425"/>
  </r>
  <r>
    <n v="22.7986869812012"/>
    <n v="53.830215454101598"/>
    <x v="426"/>
  </r>
  <r>
    <n v="14.7131128311157"/>
    <n v="41.168617248535199"/>
    <x v="427"/>
  </r>
  <r>
    <n v="18.769363403320298"/>
    <n v="50.390743255615199"/>
    <x v="428"/>
  </r>
  <r>
    <n v="21.540328979492202"/>
    <n v="27.5864067077637"/>
    <x v="429"/>
  </r>
  <r>
    <n v="29.913789749145501"/>
    <n v="19.744142532348601"/>
    <x v="430"/>
  </r>
  <r>
    <n v="17.792152404785199"/>
    <n v="1.8976399898529099"/>
    <x v="431"/>
  </r>
  <r>
    <n v="40.472076416015597"/>
    <n v="27.927078247070298"/>
    <x v="432"/>
  </r>
  <r>
    <n v="22.567836761474599"/>
    <n v="42.081398010253899"/>
    <x v="433"/>
  </r>
  <r>
    <n v="28.584835052490199"/>
    <n v="-18.503646850585898"/>
    <x v="434"/>
  </r>
  <r>
    <n v="13.9547109603882"/>
    <n v="33.234718322753899"/>
    <x v="435"/>
  </r>
  <r>
    <n v="29.564477920532202"/>
    <n v="40.038948059082003"/>
    <x v="436"/>
  </r>
  <r>
    <n v="34.507213592529297"/>
    <n v="-15.9370279312134"/>
    <x v="437"/>
  </r>
  <r>
    <n v="22.653205871581999"/>
    <n v="52.276481628417997"/>
    <x v="438"/>
  </r>
  <r>
    <n v="20.7229194641113"/>
    <n v="29.167060852050799"/>
    <x v="439"/>
  </r>
  <r>
    <n v="28.024858474731399"/>
    <n v="51.076271057128899"/>
    <x v="440"/>
  </r>
  <r>
    <n v="24.083513259887699"/>
    <n v="10.475877761840801"/>
    <x v="441"/>
  </r>
  <r>
    <n v="3.4714376926422101"/>
    <n v="12.3629198074341"/>
    <x v="442"/>
  </r>
  <r>
    <n v="15.589545249939"/>
    <n v="-2.0451111793518102"/>
    <x v="443"/>
  </r>
  <r>
    <n v="19.461042404174801"/>
    <n v="3.9959652423858598"/>
    <x v="444"/>
  </r>
  <r>
    <n v="34.258296966552699"/>
    <n v="27.251522064208999"/>
    <x v="445"/>
  </r>
  <r>
    <n v="19.8480014801025"/>
    <n v="22.5350666046143"/>
    <x v="446"/>
  </r>
  <r>
    <n v="37.436729431152301"/>
    <n v="-5.1365952491760298"/>
    <x v="447"/>
  </r>
  <r>
    <n v="47.901454925537102"/>
    <n v="45.963432312011697"/>
    <x v="448"/>
  </r>
  <r>
    <n v="22.409458160400401"/>
    <n v="5.2570338249206499"/>
    <x v="449"/>
  </r>
  <r>
    <n v="34.979534149169901"/>
    <n v="-3.5026452541351301"/>
    <x v="450"/>
  </r>
  <r>
    <n v="23.703168869018601"/>
    <n v="8.0147314071655291"/>
    <x v="451"/>
  </r>
  <r>
    <n v="9.6456937789916992"/>
    <n v="39.826789855957003"/>
    <x v="452"/>
  </r>
  <r>
    <n v="20.904628753662099"/>
    <n v="6.6938176155090297"/>
    <x v="453"/>
  </r>
  <r>
    <n v="36.190708160400398"/>
    <n v="26.547279357910199"/>
    <x v="454"/>
  </r>
  <r>
    <n v="35.891925811767599"/>
    <n v="22.857021331787099"/>
    <x v="455"/>
  </r>
  <r>
    <n v="29.841817855835"/>
    <n v="3.28047847747803"/>
    <x v="456"/>
  </r>
  <r>
    <n v="18.710716247558601"/>
    <n v="34.8619194030762"/>
    <x v="457"/>
  </r>
  <r>
    <n v="23.695165634155298"/>
    <n v="18.480979919433601"/>
    <x v="458"/>
  </r>
  <r>
    <n v="21.0689487457275"/>
    <n v="0.87001746892929099"/>
    <x v="459"/>
  </r>
  <r>
    <n v="16.192560195922901"/>
    <n v="37.3576049804688"/>
    <x v="460"/>
  </r>
  <r>
    <n v="21.487190246581999"/>
    <n v="42.883163452148402"/>
    <x v="461"/>
  </r>
  <r>
    <n v="44.320350646972699"/>
    <n v="20.713109970092798"/>
    <x v="462"/>
  </r>
  <r>
    <n v="39.121559143066399"/>
    <n v="29.349868774414102"/>
    <x v="463"/>
  </r>
  <r>
    <n v="33.945655822753899"/>
    <n v="8.4822673797607404"/>
    <x v="464"/>
  </r>
  <r>
    <n v="33.305614471435497"/>
    <n v="4.2797946929931596"/>
    <x v="465"/>
  </r>
  <r>
    <n v="24.2332439422607"/>
    <n v="-6.4062347412109402"/>
    <x v="466"/>
  </r>
  <r>
    <n v="19.8382472991943"/>
    <n v="-17.7120761871338"/>
    <x v="467"/>
  </r>
  <r>
    <n v="38.175365447997997"/>
    <n v="46.475112915039098"/>
    <x v="468"/>
  </r>
  <r>
    <n v="44.316196441650398"/>
    <n v="29.876026153564499"/>
    <x v="469"/>
  </r>
  <r>
    <n v="26.497583389282202"/>
    <n v="4.7882885932922399"/>
    <x v="470"/>
  </r>
  <r>
    <n v="28.275196075439499"/>
    <n v="33.002410888671903"/>
    <x v="471"/>
  </r>
  <r>
    <n v="16.941257476806602"/>
    <n v="23.685096740722699"/>
    <x v="472"/>
  </r>
  <r>
    <n v="14.309373855590801"/>
    <n v="-11.0074605941772"/>
    <x v="473"/>
  </r>
  <r>
    <n v="20.035594940185501"/>
    <n v="40.228160858154297"/>
    <x v="474"/>
  </r>
  <r>
    <n v="27.2877521514893"/>
    <n v="28.216020584106399"/>
    <x v="475"/>
  </r>
  <r>
    <n v="27.897890090942401"/>
    <n v="-38.102806091308601"/>
    <x v="476"/>
  </r>
  <r>
    <n v="12.131173133850099"/>
    <n v="3.5857169628143302"/>
    <x v="477"/>
  </r>
  <r>
    <n v="33.610359191894503"/>
    <n v="63.775821685791001"/>
    <x v="478"/>
  </r>
  <r>
    <n v="23.043907165527301"/>
    <n v="20.716556549072301"/>
    <x v="479"/>
  </r>
  <r>
    <n v="24.093681335449201"/>
    <n v="20.347295761108398"/>
    <x v="480"/>
  </r>
  <r>
    <n v="24.785089492797901"/>
    <n v="14.674564361572299"/>
    <x v="481"/>
  </r>
  <r>
    <n v="28.895399093627901"/>
    <n v="9.0436706542968803"/>
    <x v="482"/>
  </r>
  <r>
    <n v="22.952930450439499"/>
    <n v="27.337074279785199"/>
    <x v="483"/>
  </r>
  <r>
    <n v="19.239356994628899"/>
    <n v="51.103126525878899"/>
    <x v="484"/>
  </r>
  <r>
    <n v="30.664432525634801"/>
    <n v="20.0984916687012"/>
    <x v="485"/>
  </r>
  <r>
    <n v="24.0430793762207"/>
    <n v="14.2106266021729"/>
    <x v="486"/>
  </r>
  <r>
    <n v="18.567237854003899"/>
    <n v="29.911808013916001"/>
    <x v="487"/>
  </r>
  <r>
    <n v="29.3230075836182"/>
    <n v="13.680981636047401"/>
    <x v="488"/>
  </r>
  <r>
    <n v="28.376491546630898"/>
    <n v="29.896913528442401"/>
    <x v="489"/>
  </r>
  <r>
    <n v="41.635318756103501"/>
    <n v="25.433473587036101"/>
    <x v="490"/>
  </r>
  <r>
    <n v="50.811416625976598"/>
    <n v="19.089464187622099"/>
    <x v="491"/>
  </r>
  <r>
    <n v="7.3909707069396999"/>
    <n v="73.578903198242202"/>
    <x v="492"/>
  </r>
  <r>
    <n v="36.649745941162102"/>
    <n v="53.568782806396499"/>
    <x v="493"/>
  </r>
  <r>
    <n v="27.1876106262207"/>
    <n v="22.940147399902301"/>
    <x v="494"/>
  </r>
  <r>
    <n v="24.382736206054702"/>
    <n v="13.3305149078369"/>
    <x v="495"/>
  </r>
  <r>
    <n v="27.042169570922901"/>
    <n v="36.239028930664098"/>
    <x v="496"/>
  </r>
  <r>
    <n v="17.260972976684599"/>
    <n v="39.831241607666001"/>
    <x v="497"/>
  </r>
  <r>
    <n v="26.175617218017599"/>
    <n v="17.4835720062256"/>
    <x v="498"/>
  </r>
  <r>
    <n v="28.836420059204102"/>
    <n v="10.6604413986206"/>
    <x v="499"/>
  </r>
  <r>
    <n v="25.028549194335898"/>
    <n v="32.164115905761697"/>
    <x v="500"/>
  </r>
  <r>
    <n v="24.712266921997099"/>
    <n v="44.776851654052699"/>
    <x v="501"/>
  </r>
  <r>
    <n v="39.449050903320298"/>
    <n v="0.58983314037322998"/>
    <x v="502"/>
  </r>
  <r>
    <n v="14.656323432922401"/>
    <n v="-6.2917122840881303"/>
    <x v="503"/>
  </r>
  <r>
    <n v="32.631233215332003"/>
    <n v="7.8539443016052202"/>
    <x v="504"/>
  </r>
  <r>
    <n v="20.965335845947301"/>
    <n v="2.34515380859375"/>
    <x v="505"/>
  </r>
  <r>
    <n v="27.952877044677699"/>
    <n v="52.083339691162102"/>
    <x v="506"/>
  </r>
  <r>
    <n v="14.0305852890015"/>
    <n v="21.5939235687256"/>
    <x v="507"/>
  </r>
  <r>
    <n v="18.004789352416999"/>
    <n v="37.469432830810497"/>
    <x v="508"/>
  </r>
  <r>
    <n v="39.226280212402301"/>
    <n v="3.6288287639617902"/>
    <x v="509"/>
  </r>
  <r>
    <n v="7.9605026245117196"/>
    <n v="21.517724990844702"/>
    <x v="510"/>
  </r>
  <r>
    <n v="7.6203289031982404"/>
    <n v="25.363483428955099"/>
    <x v="511"/>
  </r>
  <r>
    <n v="24.214870452880898"/>
    <n v="70.999771118164105"/>
    <x v="512"/>
  </r>
  <r>
    <n v="29.3466606140137"/>
    <n v="61.918525695800803"/>
    <x v="513"/>
  </r>
  <r>
    <n v="26.654075622558601"/>
    <n v="-3.0589187145233199"/>
    <x v="514"/>
  </r>
  <r>
    <n v="22.945970535278299"/>
    <n v="7.7066450119018599"/>
    <x v="515"/>
  </r>
  <r>
    <n v="27.944652557373001"/>
    <n v="2.56636667251587"/>
    <x v="516"/>
  </r>
  <r>
    <n v="19.566513061523398"/>
    <n v="22.830156326293899"/>
    <x v="517"/>
  </r>
  <r>
    <n v="24.1708087921143"/>
    <n v="28.629125595092798"/>
    <x v="518"/>
  </r>
  <r>
    <n v="42.63037109375"/>
    <n v="35.679962158203097"/>
    <x v="519"/>
  </r>
  <r>
    <n v="18.6151313781738"/>
    <n v="0.154056936502457"/>
    <x v="520"/>
  </r>
  <r>
    <n v="25.114459991455099"/>
    <n v="10.805707931518601"/>
    <x v="521"/>
  </r>
  <r>
    <n v="26.3385124206543"/>
    <n v="30.9892902374268"/>
    <x v="522"/>
  </r>
  <r>
    <n v="23.430240631103501"/>
    <n v="39.632663726806598"/>
    <x v="523"/>
  </r>
  <r>
    <n v="32.204547882080099"/>
    <n v="28.267816543579102"/>
    <x v="524"/>
  </r>
  <r>
    <n v="30.301753997802699"/>
    <n v="39.727108001708999"/>
    <x v="525"/>
  </r>
  <r>
    <n v="15.903882026672401"/>
    <n v="14.7710771560669"/>
    <x v="526"/>
  </r>
  <r>
    <n v="45.430652618408203"/>
    <n v="40.956699371337898"/>
    <x v="527"/>
  </r>
  <r>
    <n v="31.6375331878662"/>
    <n v="33.791690826416001"/>
    <x v="528"/>
  </r>
  <r>
    <n v="17.0523166656494"/>
    <n v="6.5959062576293901"/>
    <x v="529"/>
  </r>
  <r>
    <n v="26.686496734619102"/>
    <n v="15.455242156982401"/>
    <x v="530"/>
  </r>
  <r>
    <n v="16.069747924804702"/>
    <n v="14.7618103027344"/>
    <x v="531"/>
  </r>
  <r>
    <n v="37.628055572509801"/>
    <n v="12.9131574630737"/>
    <x v="532"/>
  </r>
  <r>
    <n v="29.6250705718994"/>
    <n v="16.651094436645501"/>
    <x v="533"/>
  </r>
  <r>
    <n v="10.7962093353271"/>
    <n v="20.699806213378899"/>
    <x v="534"/>
  </r>
  <r>
    <n v="25.067876815795898"/>
    <n v="51.397850036621101"/>
    <x v="535"/>
  </r>
  <r>
    <n v="15.6961421966553"/>
    <n v="25.916261672973601"/>
    <x v="536"/>
  </r>
  <r>
    <n v="41.662910461425803"/>
    <n v="-11.7081098556519"/>
    <x v="537"/>
  </r>
  <r>
    <n v="26.096572875976602"/>
    <n v="35.887474060058601"/>
    <x v="538"/>
  </r>
  <r>
    <n v="19.919706344604499"/>
    <n v="-27.090896606445298"/>
    <x v="539"/>
  </r>
  <r>
    <n v="21.950504302978501"/>
    <n v="51.529064178466797"/>
    <x v="540"/>
  </r>
  <r>
    <n v="44.582332611083999"/>
    <n v="-7.5298914909362802"/>
    <x v="541"/>
  </r>
  <r>
    <n v="29.096971511840799"/>
    <n v="9.2403268814086896"/>
    <x v="542"/>
  </r>
  <r>
    <n v="35.7842407226563"/>
    <n v="15.5132789611816"/>
    <x v="543"/>
  </r>
  <r>
    <n v="29.4745388031006"/>
    <n v="22.417345046997099"/>
    <x v="544"/>
  </r>
  <r>
    <n v="18.891260147094702"/>
    <n v="24.994615554809599"/>
    <x v="545"/>
  </r>
  <r>
    <n v="29.868057250976602"/>
    <n v="-6.8654136657714799"/>
    <x v="546"/>
  </r>
  <r>
    <n v="32.038944244384801"/>
    <n v="97.597259521484403"/>
    <x v="547"/>
  </r>
  <r>
    <n v="31.4587306976318"/>
    <n v="15.4440593719482"/>
    <x v="548"/>
  </r>
  <r>
    <n v="58.457588195800803"/>
    <n v="0.17385420203208901"/>
    <x v="549"/>
  </r>
  <r>
    <n v="31.436027526855501"/>
    <n v="-9.4176307320594801E-2"/>
    <x v="550"/>
  </r>
  <r>
    <n v="19.707138061523398"/>
    <n v="10.1423959732056"/>
    <x v="551"/>
  </r>
  <r>
    <n v="46.418956756591797"/>
    <n v="-0.70016264915466297"/>
    <x v="552"/>
  </r>
  <r>
    <n v="27.953090667724599"/>
    <n v="64.723686218261705"/>
    <x v="553"/>
  </r>
  <r>
    <n v="16.5499076843262"/>
    <n v="6.10142278671265"/>
    <x v="554"/>
  </r>
  <r>
    <n v="31.3309516906738"/>
    <n v="47.860313415527301"/>
    <x v="555"/>
  </r>
  <r>
    <n v="32.628879547119098"/>
    <n v="40.839630126953097"/>
    <x v="556"/>
  </r>
  <r>
    <n v="8.8960685729980504"/>
    <n v="28.6538696289063"/>
    <x v="557"/>
  </r>
  <r>
    <n v="26.323905944824201"/>
    <n v="27.580785751342798"/>
    <x v="558"/>
  </r>
  <r>
    <n v="18.076351165771499"/>
    <n v="37.223140716552699"/>
    <x v="559"/>
  </r>
  <r>
    <n v="13.939414978027299"/>
    <n v="33.127796173095703"/>
    <x v="560"/>
  </r>
  <r>
    <n v="17.674625396728501"/>
    <n v="15.7958841323853"/>
    <x v="561"/>
  </r>
  <r>
    <n v="13.3294887542725"/>
    <n v="47.5098876953125"/>
    <x v="562"/>
  </r>
  <r>
    <n v="15.1613006591797"/>
    <n v="-7.2858586311340297"/>
    <x v="563"/>
  </r>
  <r>
    <n v="21.9053344726563"/>
    <n v="16.885786056518601"/>
    <x v="564"/>
  </r>
  <r>
    <n v="27.136613845825199"/>
    <n v="18.128614425659201"/>
    <x v="565"/>
  </r>
  <r>
    <n v="27.845170974731399"/>
    <n v="-19.4588527679443"/>
    <x v="566"/>
  </r>
  <r>
    <n v="26.9813556671143"/>
    <n v="19.097150802612301"/>
    <x v="567"/>
  </r>
  <r>
    <n v="57.031581878662102"/>
    <n v="20.137617111206101"/>
    <x v="568"/>
  </r>
  <r>
    <n v="30.184873580932599"/>
    <n v="18.7595329284668"/>
    <x v="569"/>
  </r>
  <r>
    <n v="22.1635131835938"/>
    <n v="-12.956506729126"/>
    <x v="570"/>
  </r>
  <r>
    <n v="31.031818389892599"/>
    <n v="43.498218536377003"/>
    <x v="571"/>
  </r>
  <r>
    <n v="37.291732788085902"/>
    <n v="-4.8405084609985396"/>
    <x v="572"/>
  </r>
  <r>
    <n v="19.652204513549801"/>
    <n v="21.6318264007568"/>
    <x v="573"/>
  </r>
  <r>
    <n v="10.4159851074219"/>
    <n v="27.424375534057599"/>
    <x v="574"/>
  </r>
  <r>
    <n v="26.608137130737301"/>
    <n v="32.739669799804702"/>
    <x v="575"/>
  </r>
  <r>
    <n v="28.846382141113299"/>
    <n v="1.54989421367645"/>
    <x v="576"/>
  </r>
  <r>
    <n v="42.055633544921903"/>
    <n v="52.9781494140625"/>
    <x v="577"/>
  </r>
  <r>
    <n v="16.0619792938232"/>
    <n v="36.473960876464801"/>
    <x v="578"/>
  </r>
  <r>
    <n v="31.6753253936768"/>
    <n v="112.359703063965"/>
    <x v="579"/>
  </r>
  <r>
    <n v="39.445674896240199"/>
    <n v="37.818538665771499"/>
    <x v="580"/>
  </r>
  <r>
    <n v="27.8338832855225"/>
    <n v="28.3605041503906"/>
    <x v="581"/>
  </r>
  <r>
    <n v="21.242149353027301"/>
    <n v="7.1760020218789604E-3"/>
    <x v="582"/>
  </r>
  <r>
    <n v="23.929447174072301"/>
    <n v="7.2717723846435502"/>
    <x v="583"/>
  </r>
  <r>
    <n v="22.136510848998999"/>
    <n v="38.791961669921903"/>
    <x v="584"/>
  </r>
  <r>
    <n v="43.860691070556598"/>
    <n v="33.769535064697301"/>
    <x v="585"/>
  </r>
  <r>
    <n v="8.3064126968383807"/>
    <n v="2.8738474845886199"/>
    <x v="586"/>
  </r>
  <r>
    <n v="35.486038208007798"/>
    <n v="35.773719787597699"/>
    <x v="587"/>
  </r>
  <r>
    <n v="37.7251167297363"/>
    <n v="40.574672698974602"/>
    <x v="588"/>
  </r>
  <r>
    <n v="12.80189037323"/>
    <n v="-13.003742218017599"/>
    <x v="589"/>
  </r>
  <r>
    <n v="25.691978454589801"/>
    <n v="-8.9002542495727504"/>
    <x v="590"/>
  </r>
  <r>
    <n v="33.089405059814503"/>
    <n v="6.94439697265625"/>
    <x v="591"/>
  </r>
  <r>
    <n v="14.1064109802246"/>
    <n v="12.541817665100099"/>
    <x v="592"/>
  </r>
  <r>
    <n v="22.4208583831787"/>
    <n v="-0.67052531242370605"/>
    <x v="593"/>
  </r>
  <r>
    <n v="32.832996368408203"/>
    <n v="44.180370330810497"/>
    <x v="594"/>
  </r>
  <r>
    <n v="29.328981399536101"/>
    <n v="5.6561412811279297"/>
    <x v="595"/>
  </r>
  <r>
    <n v="30.6119174957275"/>
    <n v="4.7134370803832999"/>
    <x v="596"/>
  </r>
  <r>
    <n v="27.2905368804932"/>
    <n v="26.689336776733398"/>
    <x v="597"/>
  </r>
  <r>
    <n v="17.932861328125"/>
    <n v="24.4446830749512"/>
    <x v="598"/>
  </r>
  <r>
    <n v="27.808168411254901"/>
    <n v="20.798547744751001"/>
    <x v="599"/>
  </r>
  <r>
    <n v="23.0996704101563"/>
    <n v="31.641847610473601"/>
    <x v="600"/>
  </r>
  <r>
    <n v="19.9610271453857"/>
    <n v="45.124347686767599"/>
    <x v="601"/>
  </r>
  <r>
    <n v="42.717437744140597"/>
    <n v="-0.20585185289382901"/>
    <x v="602"/>
  </r>
  <r>
    <n v="26.025907516479499"/>
    <n v="67.507171630859403"/>
    <x v="603"/>
  </r>
  <r>
    <n v="46.081012725830099"/>
    <n v="23.077634811401399"/>
    <x v="604"/>
  </r>
  <r>
    <n v="14.4919090270996"/>
    <n v="74.834220886230497"/>
    <x v="605"/>
  </r>
  <r>
    <n v="16.742750167846701"/>
    <n v="19.7034721374512"/>
    <x v="606"/>
  </r>
  <r>
    <n v="30.864301681518601"/>
    <n v="15.494920730590801"/>
    <x v="607"/>
  </r>
  <r>
    <n v="22.6633110046387"/>
    <n v="-6.1249155998229998"/>
    <x v="608"/>
  </r>
  <r>
    <n v="31.293693542480501"/>
    <n v="-6.0577707290649396"/>
    <x v="609"/>
  </r>
  <r>
    <n v="25.376674652099599"/>
    <n v="98.681777954101605"/>
    <x v="610"/>
  </r>
  <r>
    <n v="29.2470817565918"/>
    <n v="46.736080169677699"/>
    <x v="611"/>
  </r>
  <r>
    <n v="11.523247718811"/>
    <n v="45.458957672119098"/>
    <x v="612"/>
  </r>
  <r>
    <n v="35.200603485107401"/>
    <n v="3.4419620037078902"/>
    <x v="613"/>
  </r>
  <r>
    <n v="18.6787223815918"/>
    <n v="18.973539352416999"/>
    <x v="614"/>
  </r>
  <r>
    <n v="26.709308624267599"/>
    <n v="10.3970174789429"/>
    <x v="615"/>
  </r>
  <r>
    <n v="25.053560256958001"/>
    <n v="21.3881740570068"/>
    <x v="616"/>
  </r>
  <r>
    <n v="20.4563903808594"/>
    <n v="21.186014175415"/>
    <x v="617"/>
  </r>
  <r>
    <n v="26.812232971191399"/>
    <n v="69.585342407226605"/>
    <x v="618"/>
  </r>
  <r>
    <n v="27.367479324340799"/>
    <n v="27.359683990478501"/>
    <x v="619"/>
  </r>
  <r>
    <n v="37.230175018310497"/>
    <n v="48.110481262207003"/>
    <x v="620"/>
  </r>
  <r>
    <n v="23.14133644104"/>
    <n v="12.2981071472168"/>
    <x v="621"/>
  </r>
  <r>
    <n v="35.269168853759801"/>
    <n v="48.364864349365199"/>
    <x v="622"/>
  </r>
  <r>
    <n v="22.5472202301025"/>
    <n v="19.331874847412099"/>
    <x v="623"/>
  </r>
  <r>
    <n v="12.639777183532701"/>
    <n v="-3.9679821580648401E-2"/>
    <x v="624"/>
  </r>
  <r>
    <n v="24.107421875"/>
    <n v="13.6405372619629"/>
    <x v="625"/>
  </r>
  <r>
    <n v="25.3146781921387"/>
    <n v="4.7932362556457502"/>
    <x v="626"/>
  </r>
  <r>
    <n v="23.0824165344238"/>
    <n v="44.0618705749512"/>
    <x v="627"/>
  </r>
  <r>
    <n v="25.473701477050799"/>
    <n v="41.454196929931598"/>
    <x v="628"/>
  </r>
  <r>
    <n v="19.847101211547901"/>
    <n v="8.5396633148193395"/>
    <x v="629"/>
  </r>
  <r>
    <n v="18.479509353637699"/>
    <n v="28.486993789672901"/>
    <x v="630"/>
  </r>
  <r>
    <n v="13.7329216003418"/>
    <n v="40.689903259277301"/>
    <x v="631"/>
  </r>
  <r>
    <n v="6.9821958541870099"/>
    <n v="-12.9366302490234"/>
    <x v="632"/>
  </r>
  <r>
    <n v="18.453201293945298"/>
    <n v="5.5742993354797399"/>
    <x v="633"/>
  </r>
  <r>
    <n v="24.624343872070298"/>
    <n v="70.597236633300795"/>
    <x v="634"/>
  </r>
  <r>
    <n v="16.818876266479499"/>
    <n v="16.961261749267599"/>
    <x v="635"/>
  </r>
  <r>
    <n v="23.761438369751001"/>
    <n v="33.703243255615199"/>
    <x v="636"/>
  </r>
  <r>
    <n v="23.9656658172607"/>
    <n v="-5.6769657135009801"/>
    <x v="637"/>
  </r>
  <r>
    <n v="22.233758926391602"/>
    <n v="17.908496856689499"/>
    <x v="638"/>
  </r>
  <r>
    <n v="32.036876678466797"/>
    <n v="66.333801269531307"/>
    <x v="639"/>
  </r>
  <r>
    <n v="25.620201110839801"/>
    <n v="1.3448506593704199"/>
    <x v="640"/>
  </r>
  <r>
    <n v="27.193393707275401"/>
    <n v="-5.0548357963562003"/>
    <x v="641"/>
  </r>
  <r>
    <n v="23.957738876342798"/>
    <n v="24.370252609252901"/>
    <x v="642"/>
  </r>
  <r>
    <n v="43.262710571289098"/>
    <n v="18.550102233886701"/>
    <x v="643"/>
  </r>
  <r>
    <n v="13.6472263336182"/>
    <n v="22.061759948730501"/>
    <x v="644"/>
  </r>
  <r>
    <n v="38.8718452453613"/>
    <n v="51.027896881103501"/>
    <x v="645"/>
  </r>
  <r>
    <n v="26.5062255859375"/>
    <n v="28.858190536498999"/>
    <x v="646"/>
  </r>
  <r>
    <n v="29.590156555175799"/>
    <n v="72.479881286621094"/>
    <x v="647"/>
  </r>
  <r>
    <n v="33.837776184082003"/>
    <n v="-14.4241237640381"/>
    <x v="648"/>
  </r>
  <r>
    <n v="19.479608535766602"/>
    <n v="-18.396512985229499"/>
    <x v="649"/>
  </r>
  <r>
    <n v="27.134965896606399"/>
    <n v="16.531766891479499"/>
    <x v="650"/>
  </r>
  <r>
    <n v="28.300268173217798"/>
    <n v="74.773963928222699"/>
    <x v="651"/>
  </r>
  <r>
    <n v="21.3650417327881"/>
    <n v="18.088445663452099"/>
    <x v="652"/>
  </r>
  <r>
    <n v="18.309629440307599"/>
    <n v="16.463048934936499"/>
    <x v="653"/>
  </r>
  <r>
    <n v="26.090816497802699"/>
    <n v="21.387701034545898"/>
    <x v="654"/>
  </r>
  <r>
    <n v="20.927570343017599"/>
    <n v="41.849098205566399"/>
    <x v="655"/>
  </r>
  <r>
    <n v="16.132604598998999"/>
    <n v="57.981166839599602"/>
    <x v="656"/>
  </r>
  <r>
    <n v="23.415332794189499"/>
    <n v="1.72377276420593"/>
    <x v="657"/>
  </r>
  <r>
    <n v="23.9917812347412"/>
    <n v="12.7071208953857"/>
    <x v="658"/>
  </r>
  <r>
    <n v="31.308141708373999"/>
    <n v="-0.33477103710174599"/>
    <x v="659"/>
  </r>
  <r>
    <n v="30.588914871215799"/>
    <n v="33.836944580078097"/>
    <x v="660"/>
  </r>
  <r>
    <n v="28.416587829589801"/>
    <n v="5.5205578804016104"/>
    <x v="661"/>
  </r>
  <r>
    <n v="19.349159240722699"/>
    <n v="49.447620391845703"/>
    <x v="662"/>
  </r>
  <r>
    <n v="28.264225006103501"/>
    <n v="52.849327087402301"/>
    <x v="663"/>
  </r>
  <r>
    <n v="29.232622146606399"/>
    <n v="51.051040649414098"/>
    <x v="664"/>
  </r>
  <r>
    <n v="7.7199783325195304"/>
    <n v="2.9815542697906499"/>
    <x v="665"/>
  </r>
  <r>
    <n v="27.936628341674801"/>
    <n v="82.010192871093807"/>
    <x v="666"/>
  </r>
  <r>
    <n v="28.316308975219702"/>
    <n v="61.6070747375488"/>
    <x v="667"/>
  </r>
  <r>
    <n v="13.6827487945557"/>
    <n v="2.0407197475433398"/>
    <x v="668"/>
  </r>
  <r>
    <n v="11.2172250747681"/>
    <n v="66.2821044921875"/>
    <x v="669"/>
  </r>
  <r>
    <n v="27.170270919799801"/>
    <n v="42.273487091064503"/>
    <x v="670"/>
  </r>
  <r>
    <n v="9.9743156433105504"/>
    <n v="2.5449371337890598"/>
    <x v="671"/>
  </r>
  <r>
    <n v="18.226121902465799"/>
    <n v="39.783512115478501"/>
    <x v="672"/>
  </r>
  <r>
    <n v="31.3845539093018"/>
    <n v="-1.4857044219970701"/>
    <x v="673"/>
  </r>
  <r>
    <n v="23.1411533355713"/>
    <n v="4.4042863845825204"/>
    <x v="674"/>
  </r>
  <r>
    <n v="34.142677307128899"/>
    <n v="59.445152282714801"/>
    <x v="675"/>
  </r>
  <r>
    <n v="12.481037139892599"/>
    <n v="19.852525711059599"/>
    <x v="676"/>
  </r>
  <r>
    <n v="24.7359428405762"/>
    <n v="56.605850219726598"/>
    <x v="677"/>
  </r>
  <r>
    <n v="25.337272644043001"/>
    <n v="12.743628501892101"/>
    <x v="678"/>
  </r>
  <r>
    <n v="18.462905883789102"/>
    <n v="20.832586288452099"/>
    <x v="679"/>
  </r>
  <r>
    <n v="19.108758926391602"/>
    <n v="17.8309326171875"/>
    <x v="680"/>
  </r>
  <r>
    <n v="19.132825851440401"/>
    <n v="5.8832135200500497"/>
    <x v="681"/>
  </r>
  <r>
    <n v="33.399848937988303"/>
    <n v="27.004520416259801"/>
    <x v="682"/>
  </r>
  <r>
    <n v="30.1452026367188"/>
    <n v="8.5997238159179705"/>
    <x v="683"/>
  </r>
  <r>
    <n v="17.049791336059599"/>
    <n v="9.5209236145019496"/>
    <x v="684"/>
  </r>
  <r>
    <n v="20.610471725463899"/>
    <n v="44.600898742675803"/>
    <x v="685"/>
  </r>
  <r>
    <n v="29.043012619018601"/>
    <n v="-2.5121533870696999"/>
    <x v="686"/>
  </r>
  <r>
    <n v="15.228923797607401"/>
    <n v="36.854263305664098"/>
    <x v="687"/>
  </r>
  <r>
    <n v="31.004123687744102"/>
    <n v="28.116331100463899"/>
    <x v="688"/>
  </r>
  <r>
    <n v="33.646293640136697"/>
    <n v="83.397979736328097"/>
    <x v="689"/>
  </r>
  <r>
    <n v="33.772830963134801"/>
    <n v="16.330549240112301"/>
    <x v="690"/>
  </r>
  <r>
    <n v="16.700376510620099"/>
    <n v="55.809051513671903"/>
    <x v="691"/>
  </r>
  <r>
    <n v="35.187660217285199"/>
    <n v="50.914215087890597"/>
    <x v="692"/>
  </r>
  <r>
    <n v="12.752073287963899"/>
    <n v="63.925144195556598"/>
    <x v="693"/>
  </r>
  <r>
    <n v="29.4162483215332"/>
    <n v="20.494220733642599"/>
    <x v="694"/>
  </r>
  <r>
    <n v="21.862604141235401"/>
    <n v="13.4808301925659"/>
    <x v="695"/>
  </r>
  <r>
    <n v="19.804445266723601"/>
    <n v="47.929878234863303"/>
    <x v="696"/>
  </r>
  <r>
    <n v="38.439083099365199"/>
    <n v="3.83553147315979"/>
    <x v="697"/>
  </r>
  <r>
    <n v="27.658411026001001"/>
    <n v="31.1876316070557"/>
    <x v="698"/>
  </r>
  <r>
    <n v="42.257816314697301"/>
    <n v="35.934192657470703"/>
    <x v="699"/>
  </r>
  <r>
    <n v="28.7425537109375"/>
    <n v="19.041021347045898"/>
    <x v="700"/>
  </r>
  <r>
    <n v="27.8360404968262"/>
    <n v="10.2150325775146"/>
    <x v="701"/>
  </r>
  <r>
    <n v="18.178062438964801"/>
    <n v="22.677404403686499"/>
    <x v="702"/>
  </r>
  <r>
    <n v="17.001407623291001"/>
    <n v="39.238483428955099"/>
    <x v="703"/>
  </r>
  <r>
    <n v="20.8934230804443"/>
    <n v="17.993288040161101"/>
    <x v="704"/>
  </r>
  <r>
    <n v="17.9961853027344"/>
    <n v="6.7361273765564"/>
    <x v="705"/>
  </r>
  <r>
    <n v="16.672361373901399"/>
    <n v="-9.9944190979003906"/>
    <x v="706"/>
  </r>
  <r>
    <n v="29.1738605499268"/>
    <n v="23.8803100585938"/>
    <x v="707"/>
  </r>
  <r>
    <n v="34.974414825439503"/>
    <n v="-6.8431024551391602"/>
    <x v="708"/>
  </r>
  <r>
    <n v="54.407020568847699"/>
    <n v="26.474739074706999"/>
    <x v="709"/>
  </r>
  <r>
    <n v="24.689428329467798"/>
    <n v="24.633296966552699"/>
    <x v="710"/>
  </r>
  <r>
    <n v="33.2694702148438"/>
    <n v="12.103020668029799"/>
    <x v="711"/>
  </r>
  <r>
    <n v="9.8679218292236293"/>
    <n v="12.501828193664601"/>
    <x v="712"/>
  </r>
  <r>
    <n v="29.676660537719702"/>
    <n v="6.7304329872131303"/>
    <x v="713"/>
  </r>
  <r>
    <n v="27.449773788452099"/>
    <n v="32.634727478027301"/>
    <x v="714"/>
  </r>
  <r>
    <n v="29.1446018218994"/>
    <n v="19.258100509643601"/>
    <x v="715"/>
  </r>
  <r>
    <n v="16.015865325927699"/>
    <n v="4.6633276939392099"/>
    <x v="716"/>
  </r>
  <r>
    <n v="22.908374786376999"/>
    <n v="31.035345077514599"/>
    <x v="717"/>
  </r>
  <r>
    <n v="35.316848754882798"/>
    <n v="31.502269744873001"/>
    <x v="718"/>
  </r>
  <r>
    <n v="11.005256652831999"/>
    <n v="0.124509230256081"/>
    <x v="719"/>
  </r>
  <r>
    <n v="17.343450546264599"/>
    <n v="-5.0550131797790501"/>
    <x v="720"/>
  </r>
  <r>
    <n v="43.742649078369098"/>
    <n v="30.398107528686499"/>
    <x v="721"/>
  </r>
  <r>
    <n v="57.238136291503899"/>
    <n v="36.831897735595703"/>
    <x v="722"/>
  </r>
  <r>
    <n v="27.553289413452099"/>
    <n v="36.432079315185497"/>
    <x v="723"/>
  </r>
  <r>
    <n v="35.078804016113303"/>
    <n v="18.7030143737793"/>
    <x v="724"/>
  </r>
  <r>
    <n v="48.526172637939503"/>
    <n v="6.8762264251709002"/>
    <x v="725"/>
  </r>
  <r>
    <n v="38.236862182617202"/>
    <n v="7.8237013816833496"/>
    <x v="726"/>
  </r>
  <r>
    <n v="32.086681365966797"/>
    <n v="64.106369018554702"/>
    <x v="727"/>
  </r>
  <r>
    <n v="31.2152214050293"/>
    <n v="0.80897158384323098"/>
    <x v="728"/>
  </r>
  <r>
    <n v="13.8984842300415"/>
    <n v="24.6781406402588"/>
    <x v="729"/>
  </r>
  <r>
    <n v="26.351322174072301"/>
    <n v="-4.5984802246093803"/>
    <x v="730"/>
  </r>
  <r>
    <n v="32.896526336669901"/>
    <n v="14.322340965271"/>
    <x v="731"/>
  </r>
  <r>
    <n v="24.073829650878899"/>
    <n v="11.3170175552368"/>
    <x v="732"/>
  </r>
  <r>
    <n v="36.123336791992202"/>
    <n v="38.6885375976563"/>
    <x v="733"/>
  </r>
  <r>
    <n v="38.862270355224602"/>
    <n v="10.5632629394531"/>
    <x v="734"/>
  </r>
  <r>
    <n v="37.391242980957003"/>
    <n v="25.547649383544901"/>
    <x v="735"/>
  </r>
  <r>
    <n v="47.040164947509801"/>
    <n v="31.5906085968018"/>
    <x v="736"/>
  </r>
  <r>
    <n v="20.3524284362793"/>
    <n v="13.4009456634521"/>
    <x v="737"/>
  </r>
  <r>
    <n v="20.414218902587901"/>
    <n v="2.4468657970428498"/>
    <x v="738"/>
  </r>
  <r>
    <n v="19.392215728759801"/>
    <n v="27.659528732299801"/>
    <x v="739"/>
  </r>
  <r>
    <n v="44.931964874267599"/>
    <n v="2.32491183280945"/>
    <x v="740"/>
  </r>
  <r>
    <n v="31.484653472900401"/>
    <n v="43.561573028564503"/>
    <x v="741"/>
  </r>
  <r>
    <n v="31.386997222900401"/>
    <n v="36.170921325683601"/>
    <x v="742"/>
  </r>
  <r>
    <n v="11.461718559265099"/>
    <n v="25.829534530639599"/>
    <x v="743"/>
  </r>
  <r>
    <n v="17.414596557617202"/>
    <n v="34.451850891113303"/>
    <x v="744"/>
  </r>
  <r>
    <n v="33.2739868164063"/>
    <n v="49.142669677734403"/>
    <x v="745"/>
  </r>
  <r>
    <n v="13.2586574554443"/>
    <n v="16.458202362060501"/>
    <x v="746"/>
  </r>
  <r>
    <n v="29.037084579467798"/>
    <n v="23.088617324829102"/>
    <x v="747"/>
  </r>
  <r>
    <n v="25.281633377075199"/>
    <n v="0.93047392368316695"/>
    <x v="748"/>
  </r>
  <r>
    <n v="19.274286270141602"/>
    <n v="5.0025486946106001"/>
    <x v="749"/>
  </r>
  <r>
    <n v="13.963559150695801"/>
    <n v="-5.2270936965942401"/>
    <x v="750"/>
  </r>
  <r>
    <n v="26.790906906127901"/>
    <n v="31.112373352050799"/>
    <x v="751"/>
  </r>
  <r>
    <n v="34.967784881591797"/>
    <n v="73.908851623535199"/>
    <x v="752"/>
  </r>
  <r>
    <n v="30.277263641357401"/>
    <n v="14.5411586761475"/>
    <x v="753"/>
  </r>
  <r>
    <n v="13.270470619201699"/>
    <n v="4.8463368415832502"/>
    <x v="754"/>
  </r>
  <r>
    <n v="26.9851169586182"/>
    <n v="-8.0492916107177699"/>
    <x v="755"/>
  </r>
  <r>
    <n v="8.0083818435668892"/>
    <n v="15.756459236145"/>
    <x v="756"/>
  </r>
  <r>
    <n v="20.237928390502901"/>
    <n v="30.0669841766357"/>
    <x v="757"/>
  </r>
  <r>
    <n v="27.314592361450199"/>
    <n v="20.826835632324201"/>
    <x v="758"/>
  </r>
  <r>
    <n v="52.557102203369098"/>
    <n v="14.129186630249"/>
    <x v="759"/>
  </r>
  <r>
    <n v="43.035030364990199"/>
    <n v="24.1364440917969"/>
    <x v="760"/>
  </r>
  <r>
    <n v="28.580635070800799"/>
    <n v="-1.29860663414001"/>
    <x v="761"/>
  </r>
  <r>
    <n v="50.168632507324197"/>
    <n v="98.760856628417997"/>
    <x v="762"/>
  </r>
  <r>
    <n v="24.419712066650401"/>
    <n v="31.030021667480501"/>
    <x v="763"/>
  </r>
  <r>
    <n v="17.288967132568398"/>
    <n v="27.469417572021499"/>
    <x v="764"/>
  </r>
  <r>
    <n v="19.913230895996101"/>
    <n v="10.315896987915"/>
    <x v="765"/>
  </r>
  <r>
    <n v="19.945594787597699"/>
    <n v="19.373733520507798"/>
    <x v="766"/>
  </r>
  <r>
    <n v="24.695644378662099"/>
    <n v="15.212189674377401"/>
    <x v="767"/>
  </r>
  <r>
    <n v="34.021453857421903"/>
    <n v="1.2392674684524501"/>
    <x v="768"/>
  </r>
  <r>
    <n v="29.2537727355957"/>
    <n v="30.101942062377901"/>
    <x v="769"/>
  </r>
  <r>
    <n v="29.806055068969702"/>
    <n v="71.510917663574205"/>
    <x v="770"/>
  </r>
  <r>
    <n v="25.275709152221701"/>
    <n v="25.842845916748001"/>
    <x v="771"/>
  </r>
  <r>
    <n v="17.595321655273398"/>
    <n v="35.347522735595703"/>
    <x v="772"/>
  </r>
  <r>
    <n v="18.6580619812012"/>
    <n v="22.9340209960938"/>
    <x v="773"/>
  </r>
  <r>
    <n v="28.466579437255898"/>
    <n v="-10.6991891860962"/>
    <x v="774"/>
  </r>
  <r>
    <n v="41.634082794189503"/>
    <n v="28.748857498168899"/>
    <x v="775"/>
  </r>
  <r>
    <n v="36.531646728515597"/>
    <n v="49.105628967285199"/>
    <x v="776"/>
  </r>
  <r>
    <n v="36.238903045654297"/>
    <n v="57.9779663085938"/>
    <x v="777"/>
  </r>
  <r>
    <n v="35.921451568603501"/>
    <n v="27.221290588378899"/>
    <x v="778"/>
  </r>
  <r>
    <n v="19.372278213501001"/>
    <n v="26.109106063842798"/>
    <x v="779"/>
  </r>
  <r>
    <n v="25.978416442871101"/>
    <n v="9.2250242233276403"/>
    <x v="780"/>
  </r>
  <r>
    <n v="16.3670043945313"/>
    <n v="4.8180251121520996"/>
    <x v="781"/>
  </r>
  <r>
    <n v="25.414678573608398"/>
    <n v="14.474326133728001"/>
    <x v="782"/>
  </r>
  <r>
    <n v="35.9950561523438"/>
    <n v="29.358474731445298"/>
    <x v="783"/>
  </r>
  <r>
    <n v="19.436914443969702"/>
    <n v="11.4157161712646"/>
    <x v="784"/>
  </r>
  <r>
    <n v="28.973388671875"/>
    <n v="75.444099426269503"/>
    <x v="785"/>
  </r>
  <r>
    <n v="14.2974405288696"/>
    <n v="16.615232467651399"/>
    <x v="786"/>
  </r>
  <r>
    <n v="31.529712677001999"/>
    <n v="18.5085258483887"/>
    <x v="787"/>
  </r>
  <r>
    <n v="30.795454025268601"/>
    <n v="24.330802917480501"/>
    <x v="788"/>
  </r>
  <r>
    <n v="30.308084487915"/>
    <n v="17.520046234130898"/>
    <x v="789"/>
  </r>
  <r>
    <n v="20.847858428955099"/>
    <n v="28.874626159668001"/>
    <x v="790"/>
  </r>
  <r>
    <n v="27.461290359497099"/>
    <n v="24.6924133300781"/>
    <x v="791"/>
  </r>
  <r>
    <n v="27.493202209472699"/>
    <n v="69.464225769042997"/>
    <x v="792"/>
  </r>
  <r>
    <n v="37.706428527832003"/>
    <n v="22.082633972168001"/>
    <x v="793"/>
  </r>
  <r>
    <n v="16.134967803955099"/>
    <n v="43.812488555908203"/>
    <x v="794"/>
  </r>
  <r>
    <n v="22.033281326293899"/>
    <n v="44.851333618164098"/>
    <x v="795"/>
  </r>
  <r>
    <n v="44.555709838867202"/>
    <n v="13.8525304794312"/>
    <x v="796"/>
  </r>
  <r>
    <n v="41.934844970703097"/>
    <n v="39.693424224853501"/>
    <x v="797"/>
  </r>
  <r>
    <n v="20.648601531982401"/>
    <n v="33.723720550537102"/>
    <x v="798"/>
  </r>
  <r>
    <n v="18.476322174072301"/>
    <n v="15.313646316528301"/>
    <x v="799"/>
  </r>
  <r>
    <n v="19.836490631103501"/>
    <n v="8.2704038619995099"/>
    <x v="800"/>
  </r>
  <r>
    <n v="23.341567993164102"/>
    <n v="23.856349945068398"/>
    <x v="801"/>
  </r>
  <r>
    <n v="46.824150085449197"/>
    <n v="13.488133430481"/>
    <x v="802"/>
  </r>
  <r>
    <n v="26.198757171630898"/>
    <n v="18.939010620117202"/>
    <x v="803"/>
  </r>
  <r>
    <n v="20.382463455200199"/>
    <n v="25.1351528167725"/>
    <x v="804"/>
  </r>
  <r>
    <n v="31.515464782714801"/>
    <n v="53.260997772216797"/>
    <x v="805"/>
  </r>
  <r>
    <n v="21.8893928527832"/>
    <n v="-6.9813365936279297"/>
    <x v="806"/>
  </r>
  <r>
    <n v="16.005641937255898"/>
    <n v="45.665634155273402"/>
    <x v="807"/>
  </r>
  <r>
    <n v="26.953433990478501"/>
    <n v="12.6546831130981"/>
    <x v="808"/>
  </r>
  <r>
    <n v="20.008409500122099"/>
    <n v="3.69547772407532"/>
    <x v="809"/>
  </r>
  <r>
    <n v="15.863349914550801"/>
    <n v="1.2134090662002599"/>
    <x v="810"/>
  </r>
  <r>
    <n v="12.0010375976563"/>
    <n v="45.635391235351598"/>
    <x v="811"/>
  </r>
  <r>
    <n v="36.942245483398402"/>
    <n v="-18.7694396972656"/>
    <x v="812"/>
  </r>
  <r>
    <n v="30.0761394500732"/>
    <n v="11.203021049499499"/>
    <x v="813"/>
  </r>
  <r>
    <n v="46.871265411377003"/>
    <n v="56.532581329345703"/>
    <x v="814"/>
  </r>
  <r>
    <n v="37.901966094970703"/>
    <n v="40.755184173583999"/>
    <x v="815"/>
  </r>
  <r>
    <n v="15.5323162078857"/>
    <n v="52.755367279052699"/>
    <x v="816"/>
  </r>
  <r>
    <n v="25.4386806488037"/>
    <n v="22.140163421630898"/>
    <x v="817"/>
  </r>
  <r>
    <n v="33.453903198242202"/>
    <n v="19.638957977294901"/>
    <x v="818"/>
  </r>
  <r>
    <n v="29.2420043945313"/>
    <n v="-10.3811120986938"/>
    <x v="819"/>
  </r>
  <r>
    <n v="26.7825622558594"/>
    <n v="77.613922119140597"/>
    <x v="820"/>
  </r>
  <r>
    <n v="48.008506774902301"/>
    <n v="31.2332057952881"/>
    <x v="821"/>
  </r>
  <r>
    <n v="24.706825256347699"/>
    <n v="17.662828445434599"/>
    <x v="822"/>
  </r>
  <r>
    <n v="24.480363845825199"/>
    <n v="62.975875854492202"/>
    <x v="823"/>
  </r>
  <r>
    <n v="35.0125541687012"/>
    <n v="31.742874145507798"/>
    <x v="824"/>
  </r>
  <r>
    <n v="29.937870025634801"/>
    <n v="6.0733189582824698"/>
    <x v="825"/>
  </r>
  <r>
    <n v="22.854412078857401"/>
    <n v="-13.025337219238301"/>
    <x v="826"/>
  </r>
  <r>
    <n v="48.854068756103501"/>
    <n v="22.720180511474599"/>
    <x v="827"/>
  </r>
  <r>
    <n v="19.0209636688232"/>
    <n v="21.394985198974599"/>
    <x v="828"/>
  </r>
  <r>
    <n v="33.568038940429702"/>
    <n v="56.363380432128899"/>
    <x v="829"/>
  </r>
  <r>
    <n v="36.349800109863303"/>
    <n v="7.7730822563171396"/>
    <x v="830"/>
  </r>
  <r>
    <n v="17.4916286468506"/>
    <n v="12.809741973876999"/>
    <x v="831"/>
  </r>
  <r>
    <n v="34.284053802490199"/>
    <n v="27.069675445556602"/>
    <x v="832"/>
  </r>
  <r>
    <n v="42.741081237792997"/>
    <n v="15.344690322876"/>
    <x v="833"/>
  </r>
  <r>
    <n v="41.7769775390625"/>
    <n v="29.950269699096701"/>
    <x v="834"/>
  </r>
  <r>
    <n v="26.511817932128899"/>
    <n v="17.5334377288818"/>
    <x v="835"/>
  </r>
  <r>
    <n v="26.296873092651399"/>
    <n v="44.4531059265137"/>
    <x v="836"/>
  </r>
  <r>
    <n v="35.693038940429702"/>
    <n v="19.480400085449201"/>
    <x v="837"/>
  </r>
  <r>
    <n v="32.293304443359403"/>
    <n v="25.236324310302699"/>
    <x v="838"/>
  </r>
  <r>
    <n v="9.8769340515136701"/>
    <n v="43.199928283691399"/>
    <x v="839"/>
  </r>
  <r>
    <n v="35.213672637939503"/>
    <n v="8.4113311767578107"/>
    <x v="840"/>
  </r>
  <r>
    <n v="28.546852111816399"/>
    <n v="3.75551080703735"/>
    <x v="841"/>
  </r>
  <r>
    <n v="36.086502075195298"/>
    <n v="23.615535736083999"/>
    <x v="842"/>
  </r>
  <r>
    <n v="24.5649528503418"/>
    <n v="3.77319431304932"/>
    <x v="843"/>
  </r>
  <r>
    <n v="18.995704650878899"/>
    <n v="21.268918991088899"/>
    <x v="844"/>
  </r>
  <r>
    <n v="35.834030151367202"/>
    <n v="-1.4700218439102199"/>
    <x v="845"/>
  </r>
  <r>
    <n v="40.179637908935497"/>
    <n v="3.4958193302154501"/>
    <x v="846"/>
  </r>
  <r>
    <n v="35.600784301757798"/>
    <n v="19.022123336791999"/>
    <x v="847"/>
  </r>
  <r>
    <n v="10.620756149291999"/>
    <n v="30.415674209594702"/>
    <x v="848"/>
  </r>
  <r>
    <n v="26.519681930541999"/>
    <n v="-8.4945726394653303"/>
    <x v="849"/>
  </r>
  <r>
    <n v="27.369579315185501"/>
    <n v="5.0937061309814498"/>
    <x v="850"/>
  </r>
  <r>
    <n v="26.734279632568398"/>
    <n v="63.090824127197301"/>
    <x v="851"/>
  </r>
  <r>
    <n v="32.895023345947301"/>
    <n v="-0.66492456197738603"/>
    <x v="852"/>
  </r>
  <r>
    <n v="22.083267211914102"/>
    <n v="37.571926116943402"/>
    <x v="853"/>
  </r>
  <r>
    <n v="38.616321563720703"/>
    <n v="-16.133470535278299"/>
    <x v="854"/>
  </r>
  <r>
    <n v="35.347671508789098"/>
    <n v="42.631076812744098"/>
    <x v="855"/>
  </r>
  <r>
    <n v="25.032850265502901"/>
    <n v="49.259780883789098"/>
    <x v="856"/>
  </r>
  <r>
    <n v="32.1391792297363"/>
    <n v="34.888118743896499"/>
    <x v="857"/>
  </r>
  <r>
    <n v="23.4461574554443"/>
    <n v="28.60618019104"/>
    <x v="858"/>
  </r>
  <r>
    <n v="40.988330841064503"/>
    <n v="28.9155673980713"/>
    <x v="859"/>
  </r>
  <r>
    <n v="6.9298872947692898"/>
    <n v="18.967781066894499"/>
    <x v="860"/>
  </r>
  <r>
    <n v="18.311662673950199"/>
    <n v="6.8202185630798304"/>
    <x v="861"/>
  </r>
  <r>
    <n v="42.838207244872997"/>
    <n v="59.182136535644503"/>
    <x v="862"/>
  </r>
  <r>
    <n v="34.036060333252003"/>
    <n v="2.6188781261444101"/>
    <x v="863"/>
  </r>
  <r>
    <n v="28.415410995483398"/>
    <n v="14.0225639343262"/>
    <x v="864"/>
  </r>
  <r>
    <n v="23.581336975097699"/>
    <n v="32.623527526855497"/>
    <x v="865"/>
  </r>
  <r>
    <n v="17.509975433349599"/>
    <n v="-4.0182013511657697"/>
    <x v="866"/>
  </r>
  <r>
    <n v="32.4075927734375"/>
    <n v="34.103351593017599"/>
    <x v="867"/>
  </r>
  <r>
    <n v="18.118837356567401"/>
    <n v="2.5353868007659899"/>
    <x v="868"/>
  </r>
  <r>
    <n v="15.514258384704601"/>
    <n v="8.1231117248535192"/>
    <x v="869"/>
  </r>
  <r>
    <n v="32.065139770507798"/>
    <n v="27.198226928710898"/>
    <x v="870"/>
  </r>
  <r>
    <n v="27.481128692626999"/>
    <n v="4.2280068397521999"/>
    <x v="871"/>
  </r>
  <r>
    <n v="20.4393310546875"/>
    <n v="9.1576910018920898"/>
    <x v="872"/>
  </r>
  <r>
    <n v="26.4741115570068"/>
    <n v="67.537857055664105"/>
    <x v="873"/>
  </r>
  <r>
    <n v="25.274654388427699"/>
    <n v="-9.5120182037353498"/>
    <x v="874"/>
  </r>
  <r>
    <n v="22.313989639282202"/>
    <n v="47.199943542480497"/>
    <x v="875"/>
  </r>
  <r>
    <n v="27.837997436523398"/>
    <n v="15.887753486633301"/>
    <x v="876"/>
  </r>
  <r>
    <n v="28.7784309387207"/>
    <n v="21.874565124511701"/>
    <x v="877"/>
  </r>
  <r>
    <n v="12.539012908935501"/>
    <n v="-0.76385152339935303"/>
    <x v="878"/>
  </r>
  <r>
    <n v="45.605831146240199"/>
    <n v="23.5536708831787"/>
    <x v="879"/>
  </r>
  <r>
    <n v="19.707588195800799"/>
    <n v="-7.3570675849914604"/>
    <x v="880"/>
  </r>
  <r>
    <n v="39.734733581542997"/>
    <n v="-2.5739109516143799"/>
    <x v="881"/>
  </r>
  <r>
    <n v="42.836711883544901"/>
    <n v="-8.8351154327392596"/>
    <x v="882"/>
  </r>
  <r>
    <n v="22.166528701782202"/>
    <n v="33.819229125976598"/>
    <x v="883"/>
  </r>
  <r>
    <n v="12.327288627624499"/>
    <n v="50.108928680419901"/>
    <x v="884"/>
  </r>
  <r>
    <n v="26.8105068206787"/>
    <n v="47.251419067382798"/>
    <x v="885"/>
  </r>
  <r>
    <n v="23.885679244995099"/>
    <n v="32.401695251464801"/>
    <x v="886"/>
  </r>
  <r>
    <n v="28.8326721191406"/>
    <n v="-13.2765598297119"/>
    <x v="887"/>
  </r>
  <r>
    <n v="26.224115371704102"/>
    <n v="-11.653730392456101"/>
    <x v="888"/>
  </r>
  <r>
    <n v="28.8632202148438"/>
    <n v="1.4680585861206099"/>
    <x v="889"/>
  </r>
  <r>
    <n v="25.040931701660199"/>
    <n v="34.441619873046903"/>
    <x v="890"/>
  </r>
  <r>
    <n v="25.0847263336182"/>
    <n v="60.713947296142599"/>
    <x v="891"/>
  </r>
  <r>
    <n v="23.6199436187744"/>
    <n v="23.398170471191399"/>
    <x v="892"/>
  </r>
  <r>
    <n v="27.971061706543001"/>
    <n v="15.068772315979"/>
    <x v="893"/>
  </r>
  <r>
    <n v="21.955558776855501"/>
    <n v="40.1196098327637"/>
    <x v="894"/>
  </r>
  <r>
    <n v="13.9269304275513"/>
    <n v="10.0248556137085"/>
    <x v="895"/>
  </r>
  <r>
    <n v="60.095184326171903"/>
    <n v="42.413639068603501"/>
    <x v="896"/>
  </r>
  <r>
    <n v="30.7802925109863"/>
    <n v="35.171836853027301"/>
    <x v="897"/>
  </r>
  <r>
    <n v="20.296382904052699"/>
    <n v="-4.77887010574341"/>
    <x v="898"/>
  </r>
  <r>
    <n v="26.299730300903299"/>
    <n v="17.576576232910199"/>
    <x v="899"/>
  </r>
  <r>
    <n v="19.9643363952637"/>
    <n v="12.0989990234375"/>
    <x v="900"/>
  </r>
  <r>
    <n v="37.737937927246101"/>
    <n v="33.561550140380902"/>
    <x v="901"/>
  </r>
  <r>
    <n v="31.2382106781006"/>
    <n v="14.1103868484497"/>
    <x v="902"/>
  </r>
  <r>
    <n v="10.2145080566406"/>
    <n v="9.1456327438354492"/>
    <x v="903"/>
  </r>
  <r>
    <n v="21.9107666015625"/>
    <n v="12.5486707687378"/>
    <x v="904"/>
  </r>
  <r>
    <n v="49.980857849121101"/>
    <n v="-33.305896759033203"/>
    <x v="905"/>
  </r>
  <r>
    <n v="18.465610504150401"/>
    <n v="20.4822177886963"/>
    <x v="906"/>
  </r>
  <r>
    <n v="22.8802795410156"/>
    <n v="94.7080078125"/>
    <x v="907"/>
  </r>
  <r>
    <n v="24.6399822235107"/>
    <n v="41.410030364990199"/>
    <x v="908"/>
  </r>
  <r>
    <n v="16.335304260253899"/>
    <n v="12.091706275939901"/>
    <x v="909"/>
  </r>
  <r>
    <n v="33.4939994812012"/>
    <n v="-3.9667983055114702"/>
    <x v="910"/>
  </r>
  <r>
    <n v="32.167793273925803"/>
    <n v="26.886436462402301"/>
    <x v="911"/>
  </r>
  <r>
    <n v="20.392173767089801"/>
    <n v="-4.4786810874939"/>
    <x v="912"/>
  </r>
  <r>
    <n v="32.811733245849602"/>
    <n v="9.5789604187011701"/>
    <x v="913"/>
  </r>
  <r>
    <n v="11.830305099487299"/>
    <n v="54.619987487792997"/>
    <x v="914"/>
  </r>
  <r>
    <n v="19.132144927978501"/>
    <n v="11.1074028015137"/>
    <x v="915"/>
  </r>
  <r>
    <n v="37.681427001953097"/>
    <n v="72.168136596679702"/>
    <x v="916"/>
  </r>
  <r>
    <n v="14.026100158691399"/>
    <n v="1.2776496820151801E-2"/>
    <x v="917"/>
  </r>
  <r>
    <n v="8.4776210784912092"/>
    <n v="12.814781188964799"/>
    <x v="918"/>
  </r>
  <r>
    <n v="22.310428619384801"/>
    <n v="22.538681030273398"/>
    <x v="919"/>
  </r>
  <r>
    <n v="28.0200805664063"/>
    <n v="46.093132019042997"/>
    <x v="920"/>
  </r>
  <r>
    <n v="17.887006759643601"/>
    <n v="2.5395641326904301"/>
    <x v="921"/>
  </r>
  <r>
    <n v="13.1976232528687"/>
    <n v="11.6918487548828"/>
    <x v="922"/>
  </r>
  <r>
    <n v="27.027116775512699"/>
    <n v="66.392601013183594"/>
    <x v="923"/>
  </r>
  <r>
    <n v="34.222980499267599"/>
    <n v="15.0110120773315"/>
    <x v="924"/>
  </r>
  <r>
    <n v="33.9354438781738"/>
    <n v="1.04163730144501"/>
    <x v="925"/>
  </r>
  <r>
    <n v="26.926052093505898"/>
    <n v="22.694551467895501"/>
    <x v="926"/>
  </r>
  <r>
    <n v="22.322633743286101"/>
    <n v="20.2807712554932"/>
    <x v="927"/>
  </r>
  <r>
    <n v="11.590502738952599"/>
    <n v="29.2451286315918"/>
    <x v="928"/>
  </r>
  <r>
    <n v="23.827684402465799"/>
    <n v="50.803398132324197"/>
    <x v="929"/>
  </r>
  <r>
    <n v="23.0110988616943"/>
    <n v="18.552312850952099"/>
    <x v="930"/>
  </r>
  <r>
    <n v="42.137535095214801"/>
    <n v="25.081647872924801"/>
    <x v="931"/>
  </r>
  <r>
    <n v="11.7823190689087"/>
    <n v="-3.41645407676697"/>
    <x v="932"/>
  </r>
  <r>
    <n v="47.463375091552699"/>
    <n v="15.8340559005737"/>
    <x v="933"/>
  </r>
  <r>
    <n v="22.6255588531494"/>
    <n v="35.731903076171903"/>
    <x v="934"/>
  </r>
  <r>
    <n v="8.6601247787475604"/>
    <n v="12.2343645095825"/>
    <x v="935"/>
  </r>
  <r>
    <n v="29.6025066375732"/>
    <n v="37.867996215820298"/>
    <x v="936"/>
  </r>
  <r>
    <n v="23.271196365356399"/>
    <n v="83.517913818359403"/>
    <x v="937"/>
  </r>
  <r>
    <n v="15.275622367858899"/>
    <n v="-2.4558088779449498"/>
    <x v="938"/>
  </r>
  <r>
    <n v="24.850296020507798"/>
    <n v="20.668382644653299"/>
    <x v="939"/>
  </r>
  <r>
    <n v="26.767637252807599"/>
    <n v="44.638713836669901"/>
    <x v="940"/>
  </r>
  <r>
    <n v="18.478113174438501"/>
    <n v="13.025285720825201"/>
    <x v="941"/>
  </r>
  <r>
    <n v="24.466936111450199"/>
    <n v="26.8898105621338"/>
    <x v="942"/>
  </r>
  <r>
    <n v="41.084884643554702"/>
    <n v="5.7391538619995099"/>
    <x v="943"/>
  </r>
  <r>
    <n v="19.2734260559082"/>
    <n v="21.384010314941399"/>
    <x v="944"/>
  </r>
  <r>
    <n v="12.468035697936999"/>
    <n v="-5.65102338790894"/>
    <x v="945"/>
  </r>
  <r>
    <n v="16.7483825683594"/>
    <n v="10.760368347168001"/>
    <x v="946"/>
  </r>
  <r>
    <n v="27.592615127563501"/>
    <n v="19.923498153686499"/>
    <x v="947"/>
  </r>
  <r>
    <n v="22.464109420776399"/>
    <n v="39.532417297363303"/>
    <x v="948"/>
  </r>
  <r>
    <n v="39.984432220458999"/>
    <n v="19.499687194824201"/>
    <x v="949"/>
  </r>
  <r>
    <n v="47.038181304931598"/>
    <n v="6.5721149444580096"/>
    <x v="950"/>
  </r>
  <r>
    <n v="22.1698207855225"/>
    <n v="31.998527526855501"/>
    <x v="951"/>
  </r>
  <r>
    <n v="21.837600708007798"/>
    <n v="17.895572662353501"/>
    <x v="952"/>
  </r>
  <r>
    <n v="18.352056503295898"/>
    <n v="-3.3399088382720898"/>
    <x v="953"/>
  </r>
  <r>
    <n v="31.799013137817401"/>
    <n v="24.943546295166001"/>
    <x v="954"/>
  </r>
  <r>
    <n v="18.9935817718506"/>
    <n v="3.5543587207794198"/>
    <x v="955"/>
  </r>
  <r>
    <n v="25.048276901245099"/>
    <n v="23.227209091186499"/>
    <x v="956"/>
  </r>
  <r>
    <n v="18.0713005065918"/>
    <n v="-3.9676499366760298"/>
    <x v="957"/>
  </r>
  <r>
    <n v="32.982173919677699"/>
    <n v="37.065143585205099"/>
    <x v="958"/>
  </r>
  <r>
    <n v="19.946647644043001"/>
    <n v="55.734912872314503"/>
    <x v="959"/>
  </r>
  <r>
    <n v="21.745061874389599"/>
    <n v="63.411468505859403"/>
    <x v="960"/>
  </r>
  <r>
    <n v="34.5902709960938"/>
    <n v="1.46765768527985"/>
    <x v="961"/>
  </r>
  <r>
    <n v="38.114147186279297"/>
    <n v="13.873709678649901"/>
    <x v="962"/>
  </r>
  <r>
    <n v="18.324327468872099"/>
    <n v="24.4788513183594"/>
    <x v="963"/>
  </r>
  <r>
    <n v="5.6850566864013699"/>
    <n v="31.463953018188501"/>
    <x v="964"/>
  </r>
  <r>
    <n v="19.494235992431602"/>
    <n v="22.1368217468262"/>
    <x v="965"/>
  </r>
  <r>
    <n v="39.427410125732401"/>
    <n v="38.105110168457003"/>
    <x v="966"/>
  </r>
  <r>
    <n v="28.0944499969482"/>
    <n v="19.3847045898438"/>
    <x v="967"/>
  </r>
  <r>
    <n v="19.368488311767599"/>
    <n v="17.276905059814499"/>
    <x v="968"/>
  </r>
  <r>
    <n v="21.712022781372099"/>
    <n v="11.3242950439453"/>
    <x v="969"/>
  </r>
  <r>
    <n v="20.826236724853501"/>
    <n v="-9.9898986816406303"/>
    <x v="970"/>
  </r>
  <r>
    <n v="28.207410812377901"/>
    <n v="21.452278137206999"/>
    <x v="971"/>
  </r>
  <r>
    <n v="68.9345703125"/>
    <n v="1.669917345047"/>
    <x v="972"/>
  </r>
  <r>
    <n v="14.483171463012701"/>
    <n v="27.707504272460898"/>
    <x v="973"/>
  </r>
  <r>
    <n v="20.154243469238299"/>
    <n v="41.841171264648402"/>
    <x v="974"/>
  </r>
  <r>
    <n v="17.319017410278299"/>
    <n v="108.13418579101599"/>
    <x v="975"/>
  </r>
  <r>
    <n v="36.613658905029297"/>
    <n v="15.034665107727101"/>
    <x v="976"/>
  </r>
  <r>
    <n v="24.840662002563501"/>
    <n v="30.614223480224599"/>
    <x v="977"/>
  </r>
  <r>
    <n v="14.2525548934937"/>
    <n v="56.145076751708999"/>
    <x v="978"/>
  </r>
  <r>
    <n v="25.298364639282202"/>
    <n v="-7.0253820419311497"/>
    <x v="979"/>
  </r>
  <r>
    <n v="31.4429607391357"/>
    <n v="22.4474182128906"/>
    <x v="980"/>
  </r>
  <r>
    <n v="37.844264984130902"/>
    <n v="29.950626373291001"/>
    <x v="981"/>
  </r>
  <r>
    <n v="6.2887024879455602"/>
    <n v="9.1301231384277308"/>
    <x v="982"/>
  </r>
  <r>
    <n v="30.878662109375"/>
    <n v="-4.7608828544616699"/>
    <x v="983"/>
  </r>
  <r>
    <n v="30.325202941894499"/>
    <n v="35.625991821289098"/>
    <x v="984"/>
  </r>
  <r>
    <n v="18.244125366210898"/>
    <n v="46.001705169677699"/>
    <x v="985"/>
  </r>
  <r>
    <n v="23.525508880615199"/>
    <n v="11.2945747375488"/>
    <x v="986"/>
  </r>
  <r>
    <n v="19.8993110656738"/>
    <n v="18.7342014312744"/>
    <x v="987"/>
  </r>
  <r>
    <n v="34.737655639648402"/>
    <n v="13.727043151855501"/>
    <x v="988"/>
  </r>
  <r>
    <n v="20.321647644043001"/>
    <n v="51.286483764648402"/>
    <x v="989"/>
  </r>
  <r>
    <n v="16.8613681793213"/>
    <n v="1.4484965801239"/>
    <x v="990"/>
  </r>
  <r>
    <n v="33.840217590332003"/>
    <n v="40.897670745849602"/>
    <x v="991"/>
  </r>
  <r>
    <n v="17.4091091156006"/>
    <n v="26.617242813110401"/>
    <x v="992"/>
  </r>
  <r>
    <n v="13.2503519058228"/>
    <n v="11.396948814392101"/>
    <x v="993"/>
  </r>
  <r>
    <n v="34.908554077148402"/>
    <n v="35.859458923339801"/>
    <x v="994"/>
  </r>
  <r>
    <n v="14.723177909851101"/>
    <n v="20.7248630523682"/>
    <x v="995"/>
  </r>
  <r>
    <n v="39.420703887939503"/>
    <n v="49.047718048095703"/>
    <x v="996"/>
  </r>
  <r>
    <n v="24.3318996429443"/>
    <n v="29.350572586059599"/>
    <x v="997"/>
  </r>
  <r>
    <n v="25.3154621124268"/>
    <n v="18.863998413085898"/>
    <x v="998"/>
  </r>
  <r>
    <n v="27.917516708373999"/>
    <n v="12.5241651535034"/>
    <x v="999"/>
  </r>
  <r>
    <n v="22.0997638702393"/>
    <n v="0.37874594330787698"/>
    <x v="1000"/>
  </r>
  <r>
    <n v="19.501010894775401"/>
    <n v="18.591213226318398"/>
    <x v="1001"/>
  </r>
  <r>
    <n v="27.095268249511701"/>
    <n v="96.031570434570298"/>
    <x v="1002"/>
  </r>
  <r>
    <n v="34.428779602050803"/>
    <n v="9.8684101104736293"/>
    <x v="1003"/>
  </r>
  <r>
    <n v="24.721969604492202"/>
    <n v="48.088809967041001"/>
    <x v="1004"/>
  </r>
  <r>
    <n v="29.059453964233398"/>
    <n v="85.401931762695298"/>
    <x v="1005"/>
  </r>
  <r>
    <n v="43.818729400634801"/>
    <n v="78.793113708496094"/>
    <x v="1006"/>
  </r>
  <r>
    <n v="29.3354682922363"/>
    <n v="54.827865600585902"/>
    <x v="1007"/>
  </r>
  <r>
    <n v="21.442461013793899"/>
    <n v="12.498791694641101"/>
    <x v="1008"/>
  </r>
  <r>
    <n v="20.8930568695068"/>
    <n v="39.858966827392599"/>
    <x v="1009"/>
  </r>
  <r>
    <n v="23.8211975097656"/>
    <n v="45.147472381591797"/>
    <x v="1010"/>
  </r>
  <r>
    <n v="27.4715976715088"/>
    <n v="9.8611402511596697"/>
    <x v="1011"/>
  </r>
  <r>
    <n v="19.420610427856399"/>
    <n v="39.140743255615199"/>
    <x v="1012"/>
  </r>
  <r>
    <n v="27.4126491546631"/>
    <n v="-5.1133627891540501"/>
    <x v="1013"/>
  </r>
  <r>
    <n v="39.656948089599602"/>
    <n v="-11.6612339019775"/>
    <x v="1014"/>
  </r>
  <r>
    <n v="22.3457546234131"/>
    <n v="34.526233673095703"/>
    <x v="1015"/>
  </r>
  <r>
    <n v="19.525396347045898"/>
    <n v="8.9552125930786097"/>
    <x v="1016"/>
  </r>
  <r>
    <n v="29.562084197998001"/>
    <n v="8.47973728179932"/>
    <x v="1017"/>
  </r>
  <r>
    <n v="10.137189865112299"/>
    <n v="68.115043640136705"/>
    <x v="1018"/>
  </r>
  <r>
    <n v="29.565313339233398"/>
    <n v="5.1826100349426296"/>
    <x v="1019"/>
  </r>
  <r>
    <n v="21.152999877929702"/>
    <n v="1.96542048454285"/>
    <x v="1020"/>
  </r>
  <r>
    <n v="27.661930084228501"/>
    <n v="60.556831359863303"/>
    <x v="1021"/>
  </r>
  <r>
    <n v="22.941162109375"/>
    <n v="6.7560462951660201"/>
    <x v="1022"/>
  </r>
  <r>
    <n v="23.105625152587901"/>
    <n v="12.4680852890015"/>
    <x v="1023"/>
  </r>
  <r>
    <n v="43.961601257324197"/>
    <n v="48.739406585693402"/>
    <x v="1024"/>
  </r>
  <r>
    <n v="24.338823318481399"/>
    <n v="77.186973571777301"/>
    <x v="1025"/>
  </r>
  <r>
    <n v="62.727745056152301"/>
    <n v="-14.408878326416"/>
    <x v="1026"/>
  </r>
  <r>
    <n v="12.836963653564499"/>
    <n v="9.5640230178833008"/>
    <x v="1027"/>
  </r>
  <r>
    <n v="13.763566970825201"/>
    <n v="9.1286592185497298E-2"/>
    <x v="1028"/>
  </r>
  <r>
    <n v="28.026056289672901"/>
    <n v="35.4281005859375"/>
    <x v="1029"/>
  </r>
  <r>
    <n v="22.557155609130898"/>
    <n v="57.627529144287102"/>
    <x v="1030"/>
  </r>
  <r>
    <n v="27.6179599761963"/>
    <n v="22.9759197235107"/>
    <x v="1031"/>
  </r>
  <r>
    <n v="26.634105682373001"/>
    <n v="5.5651159286498997"/>
    <x v="1032"/>
  </r>
  <r>
    <n v="16.444047927856399"/>
    <n v="36.373775482177699"/>
    <x v="1033"/>
  </r>
  <r>
    <n v="25.540626525878899"/>
    <n v="-6.3324437141418501"/>
    <x v="1034"/>
  </r>
  <r>
    <n v="32.485797882080099"/>
    <n v="34.375396728515597"/>
    <x v="1035"/>
  </r>
  <r>
    <n v="33.922279357910199"/>
    <n v="20.764965057373001"/>
    <x v="1036"/>
  </r>
  <r>
    <n v="27.062904357910199"/>
    <n v="-2.6194887161254901"/>
    <x v="1037"/>
  </r>
  <r>
    <n v="18.769552230835"/>
    <n v="9.4490051269531303"/>
    <x v="1038"/>
  </r>
  <r>
    <n v="43.291950225830099"/>
    <n v="15.1912174224854"/>
    <x v="1039"/>
  </r>
  <r>
    <n v="26.310432434081999"/>
    <n v="63.7715454101563"/>
    <x v="1040"/>
  </r>
  <r>
    <n v="13.3369150161743"/>
    <n v="34.918376922607401"/>
    <x v="1041"/>
  </r>
  <r>
    <n v="17.628810882568398"/>
    <n v="10.3885583877563"/>
    <x v="1042"/>
  </r>
  <r>
    <n v="17.105840682983398"/>
    <n v="33.890140533447301"/>
    <x v="1043"/>
  </r>
  <r>
    <n v="27.9865112304688"/>
    <n v="4.7125921249389604"/>
    <x v="1044"/>
  </r>
  <r>
    <n v="31.279281616210898"/>
    <n v="40.498458862304702"/>
    <x v="1045"/>
  </r>
  <r>
    <n v="34.031589508056598"/>
    <n v="17.464624404907202"/>
    <x v="1046"/>
  </r>
  <r>
    <n v="11.8292236328125"/>
    <n v="81.845504760742202"/>
    <x v="1047"/>
  </r>
  <r>
    <n v="16.9868278503418"/>
    <n v="5.8518748283386204"/>
    <x v="1048"/>
  </r>
  <r>
    <n v="35.723728179931598"/>
    <n v="4.7346153259277299"/>
    <x v="1049"/>
  </r>
  <r>
    <n v="16.1111145019531"/>
    <n v="27.521553039550799"/>
    <x v="1050"/>
  </r>
  <r>
    <n v="26.419712066650401"/>
    <n v="48.513523101806598"/>
    <x v="1051"/>
  </r>
  <r>
    <n v="32.915870666503899"/>
    <n v="21.840663909912099"/>
    <x v="1052"/>
  </r>
  <r>
    <n v="22.111038208007798"/>
    <n v="21.0256538391113"/>
    <x v="1053"/>
  </r>
  <r>
    <n v="26.579530715942401"/>
    <n v="1.8014100790023799"/>
    <x v="1054"/>
  </r>
  <r>
    <n v="32.809040069580099"/>
    <n v="10.6119432449341"/>
    <x v="1055"/>
  </r>
  <r>
    <n v="39.008193969726598"/>
    <n v="3.9916474819183398"/>
    <x v="1056"/>
  </r>
  <r>
    <n v="28.532413482666001"/>
    <n v="22.272632598876999"/>
    <x v="1057"/>
  </r>
  <r>
    <n v="20.6441326141357"/>
    <n v="2.8118271827697798"/>
    <x v="1058"/>
  </r>
  <r>
    <n v="23.050228118896499"/>
    <n v="22.555685043335"/>
    <x v="1059"/>
  </r>
  <r>
    <n v="39.8627319335938"/>
    <n v="42.491870880127003"/>
    <x v="1060"/>
  </r>
  <r>
    <n v="14.752534866333001"/>
    <n v="5.9348249435424796"/>
    <x v="1061"/>
  </r>
  <r>
    <n v="16.777612686157202"/>
    <n v="26.992860794067401"/>
    <x v="1062"/>
  </r>
  <r>
    <n v="30.142986297607401"/>
    <n v="69.929939270019503"/>
    <x v="1063"/>
  </r>
  <r>
    <n v="26.4279479980469"/>
    <n v="14.1969556808472"/>
    <x v="1064"/>
  </r>
  <r>
    <n v="20.861961364746101"/>
    <n v="7.6854596138000497"/>
    <x v="1065"/>
  </r>
  <r>
    <n v="18.1102619171143"/>
    <n v="37.084339141845703"/>
    <x v="1066"/>
  </r>
  <r>
    <n v="42.392337799072301"/>
    <n v="11.695213317871101"/>
    <x v="1067"/>
  </r>
  <r>
    <n v="28.990983963012699"/>
    <n v="21.765243530273398"/>
    <x v="1068"/>
  </r>
  <r>
    <n v="22.117223739623999"/>
    <n v="30.035255432128899"/>
    <x v="1069"/>
  </r>
  <r>
    <n v="22.166326522827099"/>
    <n v="22.0306911468506"/>
    <x v="1070"/>
  </r>
  <r>
    <n v="12.467278480529799"/>
    <n v="27.5150051116943"/>
    <x v="1071"/>
  </r>
  <r>
    <n v="21.9147548675537"/>
    <n v="32.630989074707003"/>
    <x v="1072"/>
  </r>
  <r>
    <n v="35.719085693359403"/>
    <n v="9.6924629211425799"/>
    <x v="1073"/>
  </r>
  <r>
    <n v="7.5266294479370099"/>
    <n v="25.601568222045898"/>
    <x v="1074"/>
  </r>
  <r>
    <n v="19.1710529327393"/>
    <n v="31.292829513549801"/>
    <x v="1075"/>
  </r>
  <r>
    <n v="23.962053298950199"/>
    <n v="74.773529052734403"/>
    <x v="1076"/>
  </r>
  <r>
    <n v="19.2095623016357"/>
    <n v="42.380531311035199"/>
    <x v="1077"/>
  </r>
  <r>
    <n v="10.293860435485801"/>
    <n v="35.378746032714801"/>
    <x v="1078"/>
  </r>
  <r>
    <n v="11.390643119811999"/>
    <n v="15.1175899505615"/>
    <x v="1079"/>
  </r>
  <r>
    <n v="16.927087783813501"/>
    <n v="15.6393775939941"/>
    <x v="1080"/>
  </r>
  <r>
    <n v="16.355159759521499"/>
    <n v="14.649441719055201"/>
    <x v="1081"/>
  </r>
  <r>
    <n v="33.433132171630902"/>
    <n v="34.342796325683601"/>
    <x v="1082"/>
  </r>
  <r>
    <n v="32.793632507324197"/>
    <n v="46.864864349365199"/>
    <x v="1083"/>
  </r>
  <r>
    <n v="23.9501838684082"/>
    <n v="41.070556640625"/>
    <x v="1084"/>
  </r>
  <r>
    <n v="23.9471549987793"/>
    <n v="5.4378924369812003"/>
    <x v="1085"/>
  </r>
  <r>
    <n v="28.669385910034201"/>
    <n v="21.214870452880898"/>
    <x v="1086"/>
  </r>
  <r>
    <n v="20.7765712738037"/>
    <n v="9.5182600021362305"/>
    <x v="1087"/>
  </r>
  <r>
    <n v="51.740081787109403"/>
    <n v="32.778831481933601"/>
    <x v="1088"/>
  </r>
  <r>
    <n v="32.835746765136697"/>
    <n v="6.9800968170165998"/>
    <x v="1089"/>
  </r>
  <r>
    <n v="35.852058410644503"/>
    <n v="88.462913513183594"/>
    <x v="1090"/>
  </r>
  <r>
    <n v="19.6616516113281"/>
    <n v="23.9405326843262"/>
    <x v="1091"/>
  </r>
  <r>
    <n v="52.083568572997997"/>
    <n v="31.786592483520501"/>
    <x v="1092"/>
  </r>
  <r>
    <n v="27.797990798950199"/>
    <n v="35.581886291503899"/>
    <x v="1093"/>
  </r>
  <r>
    <n v="38.8017768859863"/>
    <n v="36.927722930908203"/>
    <x v="1094"/>
  </r>
  <r>
    <n v="18.715965270996101"/>
    <n v="14.668866157531699"/>
    <x v="1095"/>
  </r>
  <r>
    <n v="31.310182571411101"/>
    <n v="17.554325103759801"/>
    <x v="1096"/>
  </r>
  <r>
    <n v="10.8961133956909"/>
    <n v="56.201530456542997"/>
    <x v="1097"/>
  </r>
  <r>
    <n v="37.461383819580099"/>
    <n v="15.781685829162599"/>
    <x v="1098"/>
  </r>
  <r>
    <n v="18.882627487182599"/>
    <n v="32.606025695800803"/>
    <x v="1099"/>
  </r>
  <r>
    <n v="23.638765335083001"/>
    <n v="-8.5996770858764595"/>
    <x v="1100"/>
  </r>
  <r>
    <n v="22.712553024291999"/>
    <n v="31.176189422607401"/>
    <x v="1101"/>
  </r>
  <r>
    <n v="38.908390045166001"/>
    <n v="38.569728851318402"/>
    <x v="1102"/>
  </r>
  <r>
    <n v="12.6701755523682"/>
    <n v="59.763298034667997"/>
    <x v="1103"/>
  </r>
  <r>
    <n v="14.377189636230501"/>
    <n v="43.166698455810497"/>
    <x v="1104"/>
  </r>
  <r>
    <n v="32.237979888916001"/>
    <n v="48.168708801269503"/>
    <x v="1105"/>
  </r>
  <r>
    <n v="23.8762817382813"/>
    <n v="58.749034881591797"/>
    <x v="1106"/>
  </r>
  <r>
    <n v="20.076740264892599"/>
    <n v="24.9680690765381"/>
    <x v="1107"/>
  </r>
  <r>
    <n v="15.692557334899901"/>
    <n v="45.329010009765597"/>
    <x v="1108"/>
  </r>
  <r>
    <n v="19.700014114379901"/>
    <n v="0.66019845008850098"/>
    <x v="1109"/>
  </r>
  <r>
    <n v="21.966833114623999"/>
    <n v="39.100582122802699"/>
    <x v="1110"/>
  </r>
  <r>
    <n v="14.232851028442401"/>
    <n v="74.565261840820298"/>
    <x v="1111"/>
  </r>
  <r>
    <n v="25.817432403564499"/>
    <n v="33.663761138916001"/>
    <x v="1112"/>
  </r>
  <r>
    <n v="38.8556518554688"/>
    <n v="15.741046905517599"/>
    <x v="1113"/>
  </r>
  <r>
    <n v="26.148401260376001"/>
    <n v="42.127922058105497"/>
    <x v="1114"/>
  </r>
  <r>
    <n v="30.1603488922119"/>
    <n v="18.752843856811499"/>
    <x v="1115"/>
  </r>
  <r>
    <n v="28.963747024536101"/>
    <n v="36.7795600891113"/>
    <x v="1116"/>
  </r>
  <r>
    <n v="35.3155708312988"/>
    <n v="30.171249389648398"/>
    <x v="1117"/>
  </r>
  <r>
    <n v="12.7591400146484"/>
    <n v="21.4759426116943"/>
    <x v="1118"/>
  </r>
  <r>
    <n v="35.614711761474602"/>
    <n v="-4.9607033729553196"/>
    <x v="1119"/>
  </r>
  <r>
    <n v="15.1697444915771"/>
    <n v="2.1210739612579301"/>
    <x v="1120"/>
  </r>
  <r>
    <n v="23.9338283538818"/>
    <n v="0.95911711454391502"/>
    <x v="1121"/>
  </r>
  <r>
    <n v="27.962469100952099"/>
    <n v="50.444007873535199"/>
    <x v="1122"/>
  </r>
  <r>
    <n v="15.767165184021"/>
    <n v="4.0873513221740696"/>
    <x v="1123"/>
  </r>
  <r>
    <n v="32.457027435302699"/>
    <n v="-0.40334224700927701"/>
    <x v="1124"/>
  </r>
  <r>
    <n v="23.1462917327881"/>
    <n v="7.0224947929382298"/>
    <x v="1125"/>
  </r>
  <r>
    <n v="21.6273097991943"/>
    <n v="-2.6137883663177499"/>
    <x v="1126"/>
  </r>
  <r>
    <n v="34.644626617431598"/>
    <n v="9.7716979980468803"/>
    <x v="1127"/>
  </r>
  <r>
    <n v="28.2786540985107"/>
    <n v="20.375328063964801"/>
    <x v="1128"/>
  </r>
  <r>
    <n v="13.6063022613525"/>
    <n v="80.139755249023395"/>
    <x v="1129"/>
  </r>
  <r>
    <n v="34.741146087646499"/>
    <n v="12.061261177063001"/>
    <x v="1130"/>
  </r>
  <r>
    <n v="13.8372993469238"/>
    <n v="36.2126274108887"/>
    <x v="1131"/>
  </r>
  <r>
    <n v="25.249811172485401"/>
    <n v="9.8738460540771502"/>
    <x v="1132"/>
  </r>
  <r>
    <n v="33.304988861083999"/>
    <n v="31.873249053955099"/>
    <x v="1133"/>
  </r>
  <r>
    <n v="37.107421875"/>
    <n v="-0.78075635433196999"/>
    <x v="1134"/>
  </r>
  <r>
    <n v="32.884960174560497"/>
    <n v="14.7415313720703"/>
    <x v="1135"/>
  </r>
  <r>
    <n v="37.585746765136697"/>
    <n v="13.306232452392599"/>
    <x v="1136"/>
  </r>
  <r>
    <n v="11.4285335540771"/>
    <n v="27.992834091186499"/>
    <x v="1137"/>
  </r>
  <r>
    <n v="18.5802516937256"/>
    <n v="36.642997741699197"/>
    <x v="1138"/>
  </r>
  <r>
    <n v="38.0892524719238"/>
    <n v="4.4745182991027797"/>
    <x v="1139"/>
  </r>
  <r>
    <n v="22.159919738769499"/>
    <n v="5.6701035499572798"/>
    <x v="1140"/>
  </r>
  <r>
    <n v="47.882976531982401"/>
    <n v="1.6172347068786601"/>
    <x v="1141"/>
  </r>
  <r>
    <n v="33.201019287109403"/>
    <n v="13.9163007736206"/>
    <x v="1142"/>
  </r>
  <r>
    <n v="34.556629180908203"/>
    <n v="58.953815460205099"/>
    <x v="1143"/>
  </r>
  <r>
    <n v="34.476394653320298"/>
    <n v="13.7387914657593"/>
    <x v="1144"/>
  </r>
  <r>
    <n v="23.012069702148398"/>
    <n v="55.502613067627003"/>
    <x v="1145"/>
  </r>
  <r>
    <n v="27.082460403442401"/>
    <n v="11.857062339782701"/>
    <x v="1146"/>
  </r>
  <r>
    <n v="23.104406356811499"/>
    <n v="65.215957641601605"/>
    <x v="1147"/>
  </r>
  <r>
    <n v="25.4810180664063"/>
    <n v="16.566696166992202"/>
    <x v="1148"/>
  </r>
  <r>
    <n v="22.191879272460898"/>
    <n v="53.724472045898402"/>
    <x v="1149"/>
  </r>
  <r>
    <n v="15.366590499877899"/>
    <n v="9.5154922455549205E-3"/>
    <x v="1150"/>
  </r>
  <r>
    <n v="25.992851257324201"/>
    <n v="35.068153381347699"/>
    <x v="1151"/>
  </r>
  <r>
    <n v="38.542976379394503"/>
    <n v="14.238797187805201"/>
    <x v="1152"/>
  </r>
  <r>
    <n v="52.899810791015597"/>
    <n v="6.20963382720947"/>
    <x v="1153"/>
  </r>
  <r>
    <n v="25.865486145019499"/>
    <n v="48.776687622070298"/>
    <x v="1154"/>
  </r>
  <r>
    <n v="40.767833709716797"/>
    <n v="12.7333431243896"/>
    <x v="1155"/>
  </r>
  <r>
    <n v="25.569887161254901"/>
    <n v="-16.778907775878899"/>
    <x v="1156"/>
  </r>
  <r>
    <n v="39.278007507324197"/>
    <n v="25.5814723968506"/>
    <x v="1157"/>
  </r>
  <r>
    <n v="26.2268180847168"/>
    <n v="9.5765132904052699"/>
    <x v="1158"/>
  </r>
  <r>
    <n v="12.9962978363037"/>
    <n v="40.076553344726598"/>
    <x v="1159"/>
  </r>
  <r>
    <n v="18.931077957153299"/>
    <n v="16.032157897949201"/>
    <x v="1160"/>
  </r>
  <r>
    <n v="30.0803031921387"/>
    <n v="4.8235934227705002E-2"/>
    <x v="1161"/>
  </r>
  <r>
    <n v="22.9151611328125"/>
    <n v="23.540506362915"/>
    <x v="1162"/>
  </r>
  <r>
    <n v="19.133836746215799"/>
    <n v="2.1198101043701199"/>
    <x v="1163"/>
  </r>
  <r>
    <n v="22.179162979126001"/>
    <n v="90.724342346191406"/>
    <x v="1164"/>
  </r>
  <r>
    <n v="20.566209793090799"/>
    <n v="104.425666809082"/>
    <x v="1165"/>
  </r>
  <r>
    <n v="28.292333602905298"/>
    <n v="22.8250408172607"/>
    <x v="1166"/>
  </r>
  <r>
    <n v="46.539337158203097"/>
    <n v="23.8575744628906"/>
    <x v="1167"/>
  </r>
  <r>
    <n v="34.3809814453125"/>
    <n v="23.4812526702881"/>
    <x v="1168"/>
  </r>
  <r>
    <n v="29.2305698394775"/>
    <n v="26.824062347412099"/>
    <x v="1169"/>
  </r>
  <r>
    <n v="42.641963958740199"/>
    <n v="7.3521370887756303"/>
    <x v="1170"/>
  </r>
  <r>
    <n v="21.607725143432599"/>
    <n v="71.776329040527301"/>
    <x v="1171"/>
  </r>
  <r>
    <n v="14.3622074127197"/>
    <n v="25.441427230835"/>
    <x v="1172"/>
  </r>
  <r>
    <n v="22.740402221679702"/>
    <n v="97.566612243652301"/>
    <x v="1173"/>
  </r>
  <r>
    <n v="18.624849319458001"/>
    <n v="64.088241577148395"/>
    <x v="1174"/>
  </r>
  <r>
    <n v="26.721385955810501"/>
    <n v="34.792232513427699"/>
    <x v="1175"/>
  </r>
  <r>
    <n v="33.997528076171903"/>
    <n v="14.0506935119629"/>
    <x v="1176"/>
  </r>
  <r>
    <n v="7.8343043327331499"/>
    <n v="18.9398708343506"/>
    <x v="1177"/>
  </r>
  <r>
    <n v="35.237030029296903"/>
    <n v="18.08518409729"/>
    <x v="1178"/>
  </r>
  <r>
    <n v="48.278804779052699"/>
    <n v="30.236391067504901"/>
    <x v="1179"/>
  </r>
  <r>
    <n v="26.330265045166001"/>
    <n v="56.266468048095703"/>
    <x v="1180"/>
  </r>
  <r>
    <n v="33.875354766845703"/>
    <n v="16.232437133789102"/>
    <x v="1181"/>
  </r>
  <r>
    <n v="28.195379257202099"/>
    <n v="42.329177856445298"/>
    <x v="1182"/>
  </r>
  <r>
    <n v="28.680149078369102"/>
    <n v="12.4138698577881"/>
    <x v="1183"/>
  </r>
  <r>
    <n v="16.517621994018601"/>
    <n v="55.507133483886697"/>
    <x v="1184"/>
  </r>
  <r>
    <n v="29.4997653961182"/>
    <n v="11.8550510406494"/>
    <x v="1185"/>
  </r>
  <r>
    <n v="42.429908752441399"/>
    <n v="-3.04069256782532"/>
    <x v="1186"/>
  </r>
  <r>
    <n v="16.9093132019043"/>
    <n v="97.8623046875"/>
    <x v="1187"/>
  </r>
  <r>
    <n v="12.8958539962769"/>
    <n v="83.256904602050795"/>
    <x v="1188"/>
  </r>
  <r>
    <n v="42.839309692382798"/>
    <n v="12.964820861816399"/>
    <x v="1189"/>
  </r>
  <r>
    <n v="15.5748853683472"/>
    <n v="48.9847221374512"/>
    <x v="1190"/>
  </r>
  <r>
    <n v="23.2101039886475"/>
    <n v="25.393674850463899"/>
    <x v="1191"/>
  </r>
  <r>
    <n v="25.791204452514599"/>
    <n v="13.177758216857899"/>
    <x v="1192"/>
  </r>
  <r>
    <n v="27.437059402465799"/>
    <n v="63.682064056396499"/>
    <x v="1193"/>
  </r>
  <r>
    <n v="30.884162902831999"/>
    <n v="15.792152404785201"/>
    <x v="1194"/>
  </r>
  <r>
    <n v="37.277660369872997"/>
    <n v="-3.3335494995117201"/>
    <x v="1195"/>
  </r>
  <r>
    <n v="29.629747390747099"/>
    <n v="3.6951551437377899"/>
    <x v="1196"/>
  </r>
  <r>
    <n v="32.990867614746101"/>
    <n v="44.261226654052699"/>
    <x v="1197"/>
  </r>
  <r>
    <n v="16.135353088378899"/>
    <n v="-0.991327345371246"/>
    <x v="1198"/>
  </r>
  <r>
    <n v="8.2107267379760707"/>
    <n v="15.8770141601563"/>
    <x v="1199"/>
  </r>
  <r>
    <n v="20.589017868041999"/>
    <n v="21.088966369628899"/>
    <x v="1200"/>
  </r>
  <r>
    <n v="19.457893371581999"/>
    <n v="15.4059104919434"/>
    <x v="1201"/>
  </r>
  <r>
    <n v="24.932865142822301"/>
    <n v="11.2482089996338"/>
    <x v="1202"/>
  </r>
  <r>
    <n v="22.9519138336182"/>
    <n v="49.534709930419901"/>
    <x v="1203"/>
  </r>
  <r>
    <n v="30.7871284484863"/>
    <n v="15.936912536621101"/>
    <x v="1204"/>
  </r>
  <r>
    <n v="15.2898550033569"/>
    <n v="52.0826416015625"/>
    <x v="1205"/>
  </r>
  <r>
    <n v="31.0347709655762"/>
    <n v="60.622840881347699"/>
    <x v="1206"/>
  </r>
  <r>
    <n v="11.224463462829601"/>
    <n v="28.016033172607401"/>
    <x v="1207"/>
  </r>
  <r>
    <n v="28.816747665405298"/>
    <n v="31.343774795532202"/>
    <x v="1208"/>
  </r>
  <r>
    <n v="25.3803901672363"/>
    <n v="-7.1112480163574201"/>
    <x v="1209"/>
  </r>
  <r>
    <n v="28.521438598632798"/>
    <n v="72.915222167968807"/>
    <x v="1210"/>
  </r>
  <r>
    <n v="23.5173950195313"/>
    <n v="-0.22151139378547699"/>
    <x v="1211"/>
  </r>
  <r>
    <n v="31.324363708496101"/>
    <n v="45.723056793212898"/>
    <x v="1212"/>
  </r>
  <r>
    <n v="27.758668899536101"/>
    <n v="16.137767791748001"/>
    <x v="1213"/>
  </r>
  <r>
    <n v="24.646919250488299"/>
    <n v="-22.385326385498001"/>
    <x v="1214"/>
  </r>
  <r>
    <n v="20.177221298217798"/>
    <n v="17.106622695922901"/>
    <x v="1215"/>
  </r>
  <r>
    <n v="17.613367080688501"/>
    <n v="3.48283743858337"/>
    <x v="1216"/>
  </r>
  <r>
    <n v="32.168052673339801"/>
    <n v="8.3017692565918004"/>
    <x v="1217"/>
  </r>
  <r>
    <n v="24.479198455810501"/>
    <n v="45.448818206787102"/>
    <x v="1218"/>
  </r>
  <r>
    <n v="35.651847839355497"/>
    <n v="78.870536804199205"/>
    <x v="1219"/>
  </r>
  <r>
    <n v="30.638578414916999"/>
    <n v="37.642772674560497"/>
    <x v="1220"/>
  </r>
  <r>
    <n v="26.614038467407202"/>
    <n v="16.1370334625244"/>
    <x v="1221"/>
  </r>
  <r>
    <n v="38.791774749755902"/>
    <n v="24.0431728363037"/>
    <x v="1222"/>
  </r>
  <r>
    <n v="22.047918319702099"/>
    <n v="28.379981994628899"/>
    <x v="1223"/>
  </r>
  <r>
    <n v="34.383590698242202"/>
    <n v="13.855958938598601"/>
    <x v="1224"/>
  </r>
  <r>
    <n v="34.527492523193402"/>
    <n v="73.680694580078097"/>
    <x v="1225"/>
  </r>
  <r>
    <n v="31.8825874328613"/>
    <n v="7.12674856185913"/>
    <x v="1226"/>
  </r>
  <r>
    <n v="18.635330200195298"/>
    <n v="23.598037719726602"/>
    <x v="1227"/>
  </r>
  <r>
    <n v="22.245054244995099"/>
    <n v="100.13917541503901"/>
    <x v="1228"/>
  </r>
  <r>
    <n v="12.541522026061999"/>
    <n v="17.7910041809082"/>
    <x v="1229"/>
  </r>
  <r>
    <n v="28.972709655761701"/>
    <n v="16.8303108215332"/>
    <x v="1230"/>
  </r>
  <r>
    <n v="25.196947097778299"/>
    <n v="22.468034744262699"/>
    <x v="1231"/>
  </r>
  <r>
    <n v="31.051467895507798"/>
    <n v="30.754451751708999"/>
    <x v="1232"/>
  </r>
  <r>
    <n v="21.7397346496582"/>
    <n v="7.7421622276306197"/>
    <x v="1233"/>
  </r>
  <r>
    <n v="27.340703964233398"/>
    <n v="37.208225250244098"/>
    <x v="1234"/>
  </r>
  <r>
    <n v="29.9700736999512"/>
    <n v="60.4488716125488"/>
    <x v="1235"/>
  </r>
  <r>
    <n v="16.858543395996101"/>
    <n v="25.2222003936768"/>
    <x v="1236"/>
  </r>
  <r>
    <n v="23.860595703125"/>
    <n v="1.47424864768982"/>
    <x v="1237"/>
  </r>
  <r>
    <n v="15.481437683105501"/>
    <n v="-5.2663855552673304"/>
    <x v="1238"/>
  </r>
  <r>
    <n v="30.371410369873001"/>
    <n v="73.468574523925795"/>
    <x v="1239"/>
  </r>
  <r>
    <n v="46.194778442382798"/>
    <n v="-18.342449188232401"/>
    <x v="1240"/>
  </r>
  <r>
    <n v="34.964969635009801"/>
    <n v="14.6462745666504"/>
    <x v="1241"/>
  </r>
  <r>
    <n v="23.478746414184599"/>
    <n v="19.597377777099599"/>
    <x v="1242"/>
  </r>
  <r>
    <n v="27.2468070983887"/>
    <n v="21.322626113891602"/>
    <x v="1243"/>
  </r>
  <r>
    <n v="16.404216766357401"/>
    <n v="24.374147415161101"/>
    <x v="1244"/>
  </r>
  <r>
    <n v="21.8016662597656"/>
    <n v="51.832447052002003"/>
    <x v="1245"/>
  </r>
  <r>
    <n v="21.5492057800293"/>
    <n v="9.5385551452636701"/>
    <x v="1246"/>
  </r>
  <r>
    <n v="16.758831024169901"/>
    <n v="0.96132755279541005"/>
    <x v="1247"/>
  </r>
  <r>
    <n v="40.753128051757798"/>
    <n v="18.623497009277301"/>
    <x v="1248"/>
  </r>
  <r>
    <n v="21.689170837402301"/>
    <n v="41.382049560546903"/>
    <x v="1249"/>
  </r>
  <r>
    <n v="17.582391738891602"/>
    <n v="15.946129798889199"/>
    <x v="1250"/>
  </r>
  <r>
    <n v="22.51633644104"/>
    <n v="5.8879046440124503"/>
    <x v="1251"/>
  </r>
  <r>
    <n v="20.5911159515381"/>
    <n v="37.7750434875488"/>
    <x v="1252"/>
  </r>
  <r>
    <n v="28.808658599853501"/>
    <n v="-2.2183161228895201E-2"/>
    <x v="1253"/>
  </r>
  <r>
    <n v="19.8956909179688"/>
    <n v="33.247566223144503"/>
    <x v="1254"/>
  </r>
  <r>
    <n v="40.074275970458999"/>
    <n v="11.026475906372101"/>
    <x v="1255"/>
  </r>
  <r>
    <n v="23.5566291809082"/>
    <n v="35.645793914794901"/>
    <x v="1256"/>
  </r>
  <r>
    <n v="48.6120414733887"/>
    <n v="76.915878295898395"/>
    <x v="1257"/>
  </r>
  <r>
    <n v="21.203294754028299"/>
    <n v="8.7650241851806605"/>
    <x v="1258"/>
  </r>
  <r>
    <n v="48.355201721191399"/>
    <n v="19.5724086761475"/>
    <x v="1259"/>
  </r>
  <r>
    <n v="13.846346855163601"/>
    <n v="-1.06091785430908"/>
    <x v="1260"/>
  </r>
  <r>
    <n v="25.302116394043001"/>
    <n v="7.6438336372375497"/>
    <x v="1261"/>
  </r>
  <r>
    <n v="33.5880317687988"/>
    <n v="-0.32322776317596402"/>
    <x v="1262"/>
  </r>
  <r>
    <n v="48.804481506347699"/>
    <n v="1.13986420631409"/>
    <x v="1263"/>
  </r>
  <r>
    <n v="5.6246023178100604"/>
    <n v="-16.029275894165"/>
    <x v="1264"/>
  </r>
  <r>
    <n v="15.2495269775391"/>
    <n v="-21.323856353759801"/>
    <x v="1265"/>
  </r>
  <r>
    <n v="20.545557022094702"/>
    <n v="42.987071990966797"/>
    <x v="1266"/>
  </r>
  <r>
    <n v="37.387477874755902"/>
    <n v="17.609159469604499"/>
    <x v="1267"/>
  </r>
  <r>
    <n v="31.7492866516113"/>
    <n v="11.2196159362793"/>
    <x v="1268"/>
  </r>
  <r>
    <n v="33.704063415527301"/>
    <n v="10.782595634460399"/>
    <x v="1269"/>
  </r>
  <r>
    <n v="21.5974235534668"/>
    <n v="75.056861877441406"/>
    <x v="1270"/>
  </r>
  <r>
    <n v="34.405666351318402"/>
    <n v="39.660427093505902"/>
    <x v="1271"/>
  </r>
  <r>
    <n v="34.2536430358887"/>
    <n v="73.217231750488295"/>
    <x v="1272"/>
  </r>
  <r>
    <n v="20.767940521240199"/>
    <n v="11.034914016723601"/>
    <x v="1273"/>
  </r>
  <r>
    <n v="32.180812835693402"/>
    <n v="8.4891681671142596"/>
    <x v="1274"/>
  </r>
  <r>
    <n v="17.3505668640137"/>
    <n v="14.450239181518601"/>
    <x v="1275"/>
  </r>
  <r>
    <n v="8.7676143646240199"/>
    <n v="23.8198642730713"/>
    <x v="1276"/>
  </r>
  <r>
    <n v="35.541194915771499"/>
    <n v="27.8292045593262"/>
    <x v="1277"/>
  </r>
  <r>
    <n v="12.1589708328247"/>
    <n v="15.9128150939941"/>
    <x v="1278"/>
  </r>
  <r>
    <n v="24.1492919921875"/>
    <n v="59.938030242919901"/>
    <x v="1279"/>
  </r>
  <r>
    <n v="28.109388351440401"/>
    <n v="10.499051094055201"/>
    <x v="1280"/>
  </r>
  <r>
    <n v="36.782238006591797"/>
    <n v="27.931978225708001"/>
    <x v="1281"/>
  </r>
  <r>
    <n v="33.581867218017599"/>
    <n v="65.568328857421903"/>
    <x v="1282"/>
  </r>
  <r>
    <n v="17.989933013916001"/>
    <n v="61.965530395507798"/>
    <x v="1283"/>
  </r>
  <r>
    <n v="32.0983695983887"/>
    <n v="14.325029373168899"/>
    <x v="1284"/>
  </r>
  <r>
    <n v="33.2225151062012"/>
    <n v="14.1272125244141"/>
    <x v="1285"/>
  </r>
  <r>
    <n v="20.667407989501999"/>
    <n v="6.22943162918091"/>
    <x v="1286"/>
  </r>
  <r>
    <n v="27.0143013000488"/>
    <n v="13.672238349914601"/>
    <x v="1287"/>
  </r>
  <r>
    <n v="35.5792045593262"/>
    <n v="31.336694717407202"/>
    <x v="1288"/>
  </r>
  <r>
    <n v="21.453691482543899"/>
    <n v="27.474071502685501"/>
    <x v="1289"/>
  </r>
  <r>
    <n v="25.6394653320313"/>
    <n v="20.9952487945557"/>
    <x v="1290"/>
  </r>
  <r>
    <n v="31.719396591186499"/>
    <n v="12.4313907623291"/>
    <x v="1291"/>
  </r>
  <r>
    <n v="33.930057525634801"/>
    <n v="23.984401702880898"/>
    <x v="1292"/>
  </r>
  <r>
    <n v="14.3484840393066"/>
    <n v="25.426160812377901"/>
    <x v="1293"/>
  </r>
  <r>
    <n v="27.217758178710898"/>
    <n v="20.732421875"/>
    <x v="1294"/>
  </r>
  <r>
    <n v="19.110643386840799"/>
    <n v="38.975475311279297"/>
    <x v="1295"/>
  </r>
  <r>
    <n v="25.903497695922901"/>
    <n v="6.55541896820068"/>
    <x v="1296"/>
  </r>
  <r>
    <n v="35.352363586425803"/>
    <n v="17.616380691528299"/>
    <x v="1297"/>
  </r>
  <r>
    <n v="27.605127334594702"/>
    <n v="25.277366638183601"/>
    <x v="1298"/>
  </r>
  <r>
    <n v="29.610813140869102"/>
    <n v="12.075264930725099"/>
    <x v="1299"/>
  </r>
  <r>
    <n v="20.8722133636475"/>
    <n v="40.853431701660199"/>
    <x v="1300"/>
  </r>
  <r>
    <n v="20.160272598266602"/>
    <n v="24.6883869171143"/>
    <x v="1301"/>
  </r>
  <r>
    <n v="43.185028076171903"/>
    <n v="71.415481567382798"/>
    <x v="1302"/>
  </r>
  <r>
    <n v="40.908367156982401"/>
    <n v="81.648811340332003"/>
    <x v="1303"/>
  </r>
  <r>
    <n v="19.726615905761701"/>
    <n v="10.3335561752319"/>
    <x v="1304"/>
  </r>
  <r>
    <n v="24.698106765747099"/>
    <n v="54.320468902587898"/>
    <x v="1305"/>
  </r>
  <r>
    <n v="24.6497611999512"/>
    <n v="47.360179901122997"/>
    <x v="1306"/>
  </r>
  <r>
    <n v="17.2263507843018"/>
    <n v="6.2660832405090297"/>
    <x v="1307"/>
  </r>
  <r>
    <n v="34.251602172851598"/>
    <n v="21.034795761108398"/>
    <x v="1308"/>
  </r>
  <r>
    <n v="43.402359008789098"/>
    <n v="-6.7695903778076199"/>
    <x v="1309"/>
  </r>
  <r>
    <n v="9.7093811035156303"/>
    <n v="46.689559936523402"/>
    <x v="1310"/>
  </r>
  <r>
    <n v="19.604860305786101"/>
    <n v="33.881786346435497"/>
    <x v="1311"/>
  </r>
  <r>
    <n v="31.325017929077099"/>
    <n v="58.444107055664098"/>
    <x v="1312"/>
  </r>
  <r>
    <n v="21.3646545410156"/>
    <n v="-1.3697254657745399"/>
    <x v="1313"/>
  </r>
  <r>
    <n v="16.456375122070298"/>
    <n v="-3.2778189182281499"/>
    <x v="1314"/>
  </r>
  <r>
    <n v="32.219181060791001"/>
    <n v="41.3863716125488"/>
    <x v="1315"/>
  </r>
  <r>
    <n v="18.439088821411101"/>
    <n v="29.480340957641602"/>
    <x v="1316"/>
  </r>
  <r>
    <n v="23.7496128082275"/>
    <n v="121.92498016357401"/>
    <x v="1317"/>
  </r>
  <r>
    <n v="45.558757781982401"/>
    <n v="10.315904617309601"/>
    <x v="1318"/>
  </r>
  <r>
    <n v="35.741039276122997"/>
    <n v="7.5917158126831099"/>
    <x v="1319"/>
  </r>
  <r>
    <n v="15.9038953781128"/>
    <n v="53.532642364502003"/>
    <x v="1320"/>
  </r>
  <r>
    <n v="25.615932464599599"/>
    <n v="15.5966606140137"/>
    <x v="1321"/>
  </r>
  <r>
    <n v="12.898433685302701"/>
    <n v="68.107780456542997"/>
    <x v="1322"/>
  </r>
  <r>
    <n v="35.558628082275398"/>
    <n v="8.8634147644043004"/>
    <x v="1323"/>
  </r>
  <r>
    <n v="9.6761388778686506"/>
    <n v="58.088584899902301"/>
    <x v="1324"/>
  </r>
  <r>
    <n v="28.086563110351602"/>
    <n v="47.770828247070298"/>
    <x v="1325"/>
  </r>
  <r>
    <n v="27.841424942016602"/>
    <n v="20.475746154785199"/>
    <x v="1326"/>
  </r>
  <r>
    <n v="18.4430236816406"/>
    <n v="9.7716102600097692"/>
    <x v="1327"/>
  </r>
  <r>
    <n v="21.4753742218018"/>
    <n v="17.9834308624268"/>
    <x v="1328"/>
  </r>
  <r>
    <n v="13.991305351257299"/>
    <n v="76.574432373046903"/>
    <x v="1329"/>
  </r>
  <r>
    <n v="20.2663898468018"/>
    <n v="1.1435415744781501"/>
    <x v="1330"/>
  </r>
  <r>
    <n v="28.051691055297901"/>
    <n v="14.173555374145501"/>
    <x v="1331"/>
  </r>
  <r>
    <n v="33.533432006835902"/>
    <n v="-22.353796005248999"/>
    <x v="1332"/>
  </r>
  <r>
    <n v="27.3260307312012"/>
    <n v="34.637443542480497"/>
    <x v="1333"/>
  </r>
  <r>
    <n v="25.234104156494102"/>
    <n v="-0.56558221578598"/>
    <x v="1334"/>
  </r>
  <r>
    <n v="41.371269226074197"/>
    <n v="15.9665784835815"/>
    <x v="1335"/>
  </r>
  <r>
    <n v="27.353731155395501"/>
    <n v="62.834629058837898"/>
    <x v="1336"/>
  </r>
  <r>
    <n v="47.924079895019503"/>
    <n v="25.948116302490199"/>
    <x v="1337"/>
  </r>
  <r>
    <n v="17.155231475830099"/>
    <n v="14.4363460540771"/>
    <x v="1338"/>
  </r>
  <r>
    <n v="21.4042358398438"/>
    <n v="-1.71296405792236"/>
    <x v="1339"/>
  </r>
  <r>
    <n v="33.831127166747997"/>
    <n v="29.999607086181602"/>
    <x v="1340"/>
  </r>
  <r>
    <n v="28.335691452026399"/>
    <n v="22.864294052123999"/>
    <x v="1341"/>
  </r>
  <r>
    <n v="21.1049900054932"/>
    <n v="12.767524719238301"/>
    <x v="1342"/>
  </r>
  <r>
    <n v="10.3216333389282"/>
    <n v="60.319908142089801"/>
    <x v="1343"/>
  </r>
  <r>
    <n v="28.460029602050799"/>
    <n v="52.879066467285199"/>
    <x v="1344"/>
  </r>
  <r>
    <n v="15.2479801177979"/>
    <n v="37.456722259521499"/>
    <x v="1345"/>
  </r>
  <r>
    <n v="23.660741806030298"/>
    <n v="40.505912780761697"/>
    <x v="1346"/>
  </r>
  <r>
    <n v="27.966865539550799"/>
    <n v="-9.6650714874267596"/>
    <x v="1347"/>
  </r>
  <r>
    <n v="24.4974555969238"/>
    <n v="7.6969056129455602"/>
    <x v="1348"/>
  </r>
  <r>
    <n v="42.924114227294901"/>
    <n v="47.8590278625488"/>
    <x v="1349"/>
  </r>
  <r>
    <n v="15.3989419937134"/>
    <n v="47.130947113037102"/>
    <x v="1350"/>
  </r>
  <r>
    <n v="15.1612949371338"/>
    <n v="39.828578948974602"/>
    <x v="1351"/>
  </r>
  <r>
    <n v="12.392647743225099"/>
    <n v="-1.4318090677261399"/>
    <x v="1352"/>
  </r>
  <r>
    <n v="26.218635559081999"/>
    <n v="4.1033892631530797"/>
    <x v="1353"/>
  </r>
  <r>
    <n v="16.4123725891113"/>
    <n v="41.729053497314503"/>
    <x v="1354"/>
  </r>
  <r>
    <n v="23.0510864257813"/>
    <n v="23.123653411865199"/>
    <x v="1355"/>
  </r>
  <r>
    <n v="22.4539279937744"/>
    <n v="4.8629603385925302"/>
    <x v="1356"/>
  </r>
  <r>
    <n v="19.932245254516602"/>
    <n v="44.543643951416001"/>
    <x v="1357"/>
  </r>
  <r>
    <n v="28.286958694458001"/>
    <n v="93.081222534179702"/>
    <x v="1358"/>
  </r>
  <r>
    <n v="29.558788299560501"/>
    <n v="20.868383407592798"/>
    <x v="1359"/>
  </r>
  <r>
    <n v="35.144996643066399"/>
    <n v="52.7886352539063"/>
    <x v="1360"/>
  </r>
  <r>
    <n v="19.883506774902301"/>
    <n v="14.533471107482899"/>
    <x v="1361"/>
  </r>
  <r>
    <n v="31.420167922973601"/>
    <n v="-6.2705121040344203"/>
    <x v="1362"/>
  </r>
  <r>
    <n v="29.262922286987301"/>
    <n v="20.252883911132798"/>
    <x v="1363"/>
  </r>
  <r>
    <n v="23.7534370422363"/>
    <n v="67.32958984375"/>
    <x v="1364"/>
  </r>
  <r>
    <n v="14.354172706604"/>
    <n v="-1.92054331302643"/>
    <x v="1365"/>
  </r>
  <r>
    <n v="20.223386764526399"/>
    <n v="45.5199584960938"/>
    <x v="1366"/>
  </r>
  <r>
    <n v="17.089796066284201"/>
    <n v="18.969718933105501"/>
    <x v="1367"/>
  </r>
  <r>
    <n v="29.985857009887699"/>
    <n v="38.799083709716797"/>
    <x v="1368"/>
  </r>
  <r>
    <n v="24.719245910644499"/>
    <n v="37.605766296386697"/>
    <x v="1369"/>
  </r>
  <r>
    <n v="19.7281494140625"/>
    <n v="53.0569877624512"/>
    <x v="1370"/>
  </r>
  <r>
    <n v="39.540973663330099"/>
    <n v="20.837022781372099"/>
    <x v="1371"/>
  </r>
  <r>
    <n v="24.015968322753899"/>
    <n v="14.9128580093384"/>
    <x v="1372"/>
  </r>
  <r>
    <n v="9.8945283889770508"/>
    <n v="7.8761391639709499"/>
    <x v="1373"/>
  </r>
  <r>
    <n v="32.376071929931598"/>
    <n v="-0.21202749013900801"/>
    <x v="1374"/>
  </r>
  <r>
    <n v="30.0119323730469"/>
    <n v="33.248931884765597"/>
    <x v="1375"/>
  </r>
  <r>
    <n v="35.816947937011697"/>
    <n v="10.561938285827599"/>
    <x v="1376"/>
  </r>
  <r>
    <n v="16.538423538208001"/>
    <n v="18.9489345550537"/>
    <x v="1377"/>
  </r>
  <r>
    <n v="5.6272869110107404"/>
    <n v="18.403112411498999"/>
    <x v="1378"/>
  </r>
  <r>
    <n v="5.8891787528991699"/>
    <n v="15.879529953002899"/>
    <x v="1379"/>
  </r>
  <r>
    <n v="26.8202095031738"/>
    <n v="9.6124124526977504"/>
    <x v="1380"/>
  </r>
  <r>
    <n v="22.5756511688232"/>
    <n v="59.039539337158203"/>
    <x v="1381"/>
  </r>
  <r>
    <n v="32.737533569335902"/>
    <n v="13.5550289154053"/>
    <x v="1382"/>
  </r>
  <r>
    <n v="28.303117752075199"/>
    <n v="-4.1506218910217303"/>
    <x v="1383"/>
  </r>
  <r>
    <n v="32.682594299316399"/>
    <n v="-9.3120679855346697"/>
    <x v="1384"/>
  </r>
  <r>
    <n v="16.986265182495099"/>
    <n v="49.428058624267599"/>
    <x v="1385"/>
  </r>
  <r>
    <n v="37.322216033935497"/>
    <n v="8.3960075378418004"/>
    <x v="1386"/>
  </r>
  <r>
    <n v="22.7469177246094"/>
    <n v="44.603229522705099"/>
    <x v="1387"/>
  </r>
  <r>
    <n v="16.8381156921387"/>
    <n v="0.45534816384315502"/>
    <x v="1388"/>
  </r>
  <r>
    <n v="21.986179351806602"/>
    <n v="14.318107604980501"/>
    <x v="1389"/>
  </r>
  <r>
    <n v="29.2636909484863"/>
    <n v="26.707708358764599"/>
    <x v="1390"/>
  </r>
  <r>
    <n v="13.6093635559082"/>
    <n v="26.733619689941399"/>
    <x v="1391"/>
  </r>
  <r>
    <n v="31.877622604370099"/>
    <n v="-2.9033837318420401"/>
    <x v="1392"/>
  </r>
  <r>
    <n v="32.772499084472699"/>
    <n v="42.9664497375488"/>
    <x v="1393"/>
  </r>
  <r>
    <n v="32.036746978759801"/>
    <n v="13.873908042907701"/>
    <x v="1394"/>
  </r>
  <r>
    <n v="18.929523468017599"/>
    <n v="28.09104347229"/>
    <x v="1395"/>
  </r>
  <r>
    <n v="39.862720489502003"/>
    <n v="1.2528178691864"/>
    <x v="1396"/>
  </r>
  <r>
    <n v="19.487392425537099"/>
    <n v="45.631790161132798"/>
    <x v="1397"/>
  </r>
  <r>
    <n v="38.798957824707003"/>
    <n v="41.620365142822301"/>
    <x v="1398"/>
  </r>
  <r>
    <n v="40.274276733398402"/>
    <n v="17.417078018188501"/>
    <x v="1399"/>
  </r>
  <r>
    <n v="29.913171768188501"/>
    <n v="37.006237030029297"/>
    <x v="1400"/>
  </r>
  <r>
    <n v="36.443885803222699"/>
    <n v="39.100353240966797"/>
    <x v="1401"/>
  </r>
  <r>
    <n v="23.0521640777588"/>
    <n v="10.100380897521999"/>
    <x v="1402"/>
  </r>
  <r>
    <n v="39.400497436523402"/>
    <n v="-1.4974422454834"/>
    <x v="1403"/>
  </r>
  <r>
    <n v="38.672794342041001"/>
    <n v="61.212848663330099"/>
    <x v="1404"/>
  </r>
  <r>
    <n v="23.467134475708001"/>
    <n v="-1.2716429233551001"/>
    <x v="1405"/>
  </r>
  <r>
    <n v="17.576366424560501"/>
    <n v="47.875812530517599"/>
    <x v="1406"/>
  </r>
  <r>
    <n v="20.639743804931602"/>
    <n v="35.573089599609403"/>
    <x v="1407"/>
  </r>
  <r>
    <n v="21.740240097045898"/>
    <n v="27.248121261596701"/>
    <x v="1408"/>
  </r>
  <r>
    <n v="20.5886631011963"/>
    <n v="26.2874050140381"/>
    <x v="1409"/>
  </r>
  <r>
    <n v="19.9930515289307"/>
    <n v="25.678268432617202"/>
    <x v="1410"/>
  </r>
  <r>
    <n v="18.158668518066399"/>
    <n v="40.877887725830099"/>
    <x v="1411"/>
  </r>
  <r>
    <n v="26.2503967285156"/>
    <n v="46.680736541747997"/>
    <x v="1412"/>
  </r>
  <r>
    <n v="13.3769187927246"/>
    <n v="80.4404296875"/>
    <x v="1413"/>
  </r>
  <r>
    <n v="18.275596618652301"/>
    <n v="13.4375295639038"/>
    <x v="1414"/>
  </r>
  <r>
    <n v="20.5226230621338"/>
    <n v="-2.7420654296875"/>
    <x v="1415"/>
  </r>
  <r>
    <n v="33.073680877685497"/>
    <n v="18.740472793579102"/>
    <x v="1416"/>
  </r>
  <r>
    <n v="37.017726898193402"/>
    <n v="6.1480307579040501"/>
    <x v="1417"/>
  </r>
  <r>
    <n v="12.702308654785201"/>
    <n v="29.655143737793001"/>
    <x v="1418"/>
  </r>
  <r>
    <n v="22.286460876464801"/>
    <n v="17.3701057434082"/>
    <x v="1419"/>
  </r>
  <r>
    <n v="17.396100997924801"/>
    <n v="-3.9095528125762899"/>
    <x v="1420"/>
  </r>
  <r>
    <n v="17.999794006347699"/>
    <n v="-3.8660013675689702"/>
    <x v="1421"/>
  </r>
  <r>
    <n v="35.618686676025398"/>
    <n v="19.363075256347699"/>
    <x v="1422"/>
  </r>
  <r>
    <n v="16.117118835449201"/>
    <n v="22.387779235839801"/>
    <x v="1423"/>
  </r>
  <r>
    <n v="24.5665187835693"/>
    <n v="50.576663970947301"/>
    <x v="1424"/>
  </r>
  <r>
    <n v="19.472023010253899"/>
    <n v="24.225858688354499"/>
    <x v="1425"/>
  </r>
  <r>
    <n v="19.4207439422607"/>
    <n v="-4.2284708023071298"/>
    <x v="1426"/>
  </r>
  <r>
    <n v="25.883104324340799"/>
    <n v="41.145622253417997"/>
    <x v="1427"/>
  </r>
  <r>
    <n v="12.2524147033691"/>
    <n v="12.709718704223601"/>
    <x v="1428"/>
  </r>
  <r>
    <n v="35.587448120117202"/>
    <n v="2.76612448692322"/>
    <x v="1429"/>
  </r>
  <r>
    <n v="32.030082702636697"/>
    <n v="7.3242130279540998"/>
    <x v="1430"/>
  </r>
  <r>
    <n v="18.6943683624268"/>
    <n v="35.293678283691399"/>
    <x v="1431"/>
  </r>
  <r>
    <n v="21.965970993041999"/>
    <n v="16.731340408325199"/>
    <x v="1432"/>
  </r>
  <r>
    <n v="21.006584167480501"/>
    <n v="24.294124603271499"/>
    <x v="1433"/>
  </r>
  <r>
    <n v="28.759027481079102"/>
    <n v="9.3538179397583008"/>
    <x v="1434"/>
  </r>
  <r>
    <n v="41.308567047119098"/>
    <n v="14.8237867355347"/>
    <x v="1435"/>
  </r>
  <r>
    <n v="20.906131744384801"/>
    <n v="27.4063911437988"/>
    <x v="1436"/>
  </r>
  <r>
    <n v="28.390537261962901"/>
    <n v="55.881538391113303"/>
    <x v="1437"/>
  </r>
  <r>
    <n v="21.595535278320298"/>
    <n v="-9.3400440216064506"/>
    <x v="1438"/>
  </r>
  <r>
    <n v="27.508882522583001"/>
    <n v="35.328258514404297"/>
    <x v="1439"/>
  </r>
  <r>
    <n v="27.936262130737301"/>
    <n v="-12.298092842102101"/>
    <x v="1440"/>
  </r>
  <r>
    <n v="31.090021133422901"/>
    <n v="39.608699798583999"/>
    <x v="1441"/>
  </r>
  <r>
    <n v="32.658748626708999"/>
    <n v="27.670194625854499"/>
    <x v="1442"/>
  </r>
  <r>
    <n v="22.845136642456101"/>
    <n v="12.9951057434082"/>
    <x v="1443"/>
  </r>
  <r>
    <n v="18.528699874877901"/>
    <n v="24.4329509735107"/>
    <x v="1444"/>
  </r>
  <r>
    <n v="15.4916219711304"/>
    <n v="40.6725883483887"/>
    <x v="1445"/>
  </r>
  <r>
    <n v="23.263938903808601"/>
    <n v="12.072675704956101"/>
    <x v="1446"/>
  </r>
  <r>
    <n v="26.569557189941399"/>
    <n v="60.059898376464801"/>
    <x v="1447"/>
  </r>
  <r>
    <n v="29.552595138549801"/>
    <n v="4.5425605773925799"/>
    <x v="1448"/>
  </r>
  <r>
    <n v="26.41796875"/>
    <n v="10.6901092529297"/>
    <x v="1449"/>
  </r>
  <r>
    <n v="25.0680046081543"/>
    <n v="43.585636138916001"/>
    <x v="1450"/>
  </r>
  <r>
    <n v="17.425090789794901"/>
    <n v="-5.70485162734985"/>
    <x v="1451"/>
  </r>
  <r>
    <n v="19.233751296997099"/>
    <n v="19.266508102416999"/>
    <x v="1452"/>
  </r>
  <r>
    <n v="21.484107971191399"/>
    <n v="-1.7508225440978999"/>
    <x v="1453"/>
  </r>
  <r>
    <n v="24.573448181152301"/>
    <n v="-2.0025043487548801"/>
    <x v="1454"/>
  </r>
  <r>
    <n v="39.066986083984403"/>
    <n v="35.296424865722699"/>
    <x v="1455"/>
  </r>
  <r>
    <n v="25.590110778808601"/>
    <n v="16.244554519653299"/>
    <x v="1456"/>
  </r>
  <r>
    <n v="27.802015304565401"/>
    <n v="31.8617553710938"/>
    <x v="1457"/>
  </r>
  <r>
    <n v="22.140510559081999"/>
    <n v="16.997911453247099"/>
    <x v="1458"/>
  </r>
  <r>
    <n v="37.968624114990199"/>
    <n v="50.384807586669901"/>
    <x v="1459"/>
  </r>
  <r>
    <n v="20.048997879028299"/>
    <n v="10.0390281677246"/>
    <x v="1460"/>
  </r>
  <r>
    <n v="21.791221618652301"/>
    <n v="2.63419842720032"/>
    <x v="1461"/>
  </r>
  <r>
    <n v="24.12522315979"/>
    <n v="76.541770935058594"/>
    <x v="1462"/>
  </r>
  <r>
    <n v="18.232336044311499"/>
    <n v="18.097038269043001"/>
    <x v="1463"/>
  </r>
  <r>
    <n v="30.8043518066406"/>
    <n v="4.8058161735534703"/>
    <x v="1464"/>
  </r>
  <r>
    <n v="29.604850769043001"/>
    <n v="1.6301029920578001"/>
    <x v="1465"/>
  </r>
  <r>
    <n v="34.466136932372997"/>
    <n v="55.278465270996101"/>
    <x v="1466"/>
  </r>
  <r>
    <n v="26.2696228027344"/>
    <n v="17.693824768066399"/>
    <x v="1467"/>
  </r>
  <r>
    <n v="30.1053352355957"/>
    <n v="75.698928833007798"/>
    <x v="1468"/>
  </r>
  <r>
    <n v="48.781227111816399"/>
    <n v="19.239843368530298"/>
    <x v="1469"/>
  </r>
  <r>
    <n v="34.757133483886697"/>
    <n v="34.160312652587898"/>
    <x v="1470"/>
  </r>
  <r>
    <n v="28.853124618530298"/>
    <n v="4.9435472488403303"/>
    <x v="1471"/>
  </r>
  <r>
    <n v="15.449633598327599"/>
    <n v="6.4923601150512704"/>
    <x v="1472"/>
  </r>
  <r>
    <n v="32.868316650390597"/>
    <n v="33.481998443603501"/>
    <x v="1473"/>
  </r>
  <r>
    <n v="27.958229064941399"/>
    <n v="13.497114181518601"/>
    <x v="1474"/>
  </r>
  <r>
    <n v="27.555759429931602"/>
    <n v="44.37939453125"/>
    <x v="1475"/>
  </r>
  <r>
    <n v="23.7935676574707"/>
    <n v="-3.56794357299805"/>
    <x v="1476"/>
  </r>
  <r>
    <n v="19.994308471679702"/>
    <n v="-17.452032089233398"/>
    <x v="1477"/>
  </r>
  <r>
    <n v="40.216243743896499"/>
    <n v="9.1540279388427699"/>
    <x v="1478"/>
  </r>
  <r>
    <n v="30.754552841186499"/>
    <n v="26.865312576293899"/>
    <x v="1479"/>
  </r>
  <r>
    <n v="19.340044021606399"/>
    <n v="25.677646636962901"/>
    <x v="1480"/>
  </r>
  <r>
    <n v="36.882167816162102"/>
    <n v="6.5774192810058603"/>
    <x v="1481"/>
  </r>
  <r>
    <n v="32.904304504394503"/>
    <n v="14.106273651123001"/>
    <x v="1482"/>
  </r>
  <r>
    <n v="28.3599853515625"/>
    <n v="13.334766387939499"/>
    <x v="1483"/>
  </r>
  <r>
    <n v="31.74880027771"/>
    <n v="-10.689765930175801"/>
    <x v="1484"/>
  </r>
  <r>
    <n v="29.797269821166999"/>
    <n v="13.1565341949463"/>
    <x v="1485"/>
  </r>
  <r>
    <n v="23.047897338867202"/>
    <n v="23.351648330688501"/>
    <x v="1486"/>
  </r>
  <r>
    <n v="20.457738876342798"/>
    <n v="30.2779216766357"/>
    <x v="1487"/>
  </r>
  <r>
    <n v="29.086225509643601"/>
    <n v="16.734828948974599"/>
    <x v="1488"/>
  </r>
  <r>
    <n v="24.5919399261475"/>
    <n v="15.419953346252401"/>
    <x v="1489"/>
  </r>
  <r>
    <n v="30.887020111083999"/>
    <n v="20.307331085205099"/>
    <x v="1490"/>
  </r>
  <r>
    <n v="25.878511428833001"/>
    <n v="8.3480482101440394"/>
    <x v="1491"/>
  </r>
  <r>
    <n v="20.924116134643601"/>
    <n v="37.7898139953613"/>
    <x v="1492"/>
  </r>
  <r>
    <n v="40.943000793457003"/>
    <n v="25.5940036773682"/>
    <x v="1493"/>
  </r>
  <r>
    <n v="26.475986480712901"/>
    <n v="32.570457458496101"/>
    <x v="1494"/>
  </r>
  <r>
    <n v="36.543319702148402"/>
    <n v="14.046369552612299"/>
    <x v="1495"/>
  </r>
  <r>
    <n v="15.4804840087891"/>
    <n v="35.823917388916001"/>
    <x v="1496"/>
  </r>
  <r>
    <n v="9.68810939788818"/>
    <n v="55.226188659667997"/>
    <x v="1497"/>
  </r>
  <r>
    <n v="40.788017272949197"/>
    <n v="42.047374725341797"/>
    <x v="1498"/>
  </r>
  <r>
    <n v="35.250774383544901"/>
    <n v="26.661239624023398"/>
    <x v="1499"/>
  </r>
  <r>
    <n v="21.809066772460898"/>
    <n v="35.634788513183601"/>
    <x v="1500"/>
  </r>
  <r>
    <n v="33.991603851318402"/>
    <n v="27.745790481567401"/>
    <x v="1501"/>
  </r>
  <r>
    <n v="25.471845626831101"/>
    <n v="28.844030380248999"/>
    <x v="1502"/>
  </r>
  <r>
    <n v="16.9695129394531"/>
    <n v="53.596122741699197"/>
    <x v="1503"/>
  </r>
  <r>
    <n v="20.233203887939499"/>
    <n v="54.494625091552699"/>
    <x v="1504"/>
  </r>
  <r>
    <n v="16.3541145324707"/>
    <n v="8.1177148818969709"/>
    <x v="1505"/>
  </r>
  <r>
    <n v="19.149585723876999"/>
    <n v="32.256465911865199"/>
    <x v="1506"/>
  </r>
  <r>
    <n v="25.281030654907202"/>
    <n v="32.319801330566399"/>
    <x v="1507"/>
  </r>
  <r>
    <n v="44.902099609375"/>
    <n v="35.086223602294901"/>
    <x v="1508"/>
  </r>
  <r>
    <n v="37.969997406005902"/>
    <n v="41.902603149414098"/>
    <x v="1509"/>
  </r>
  <r>
    <n v="49.720535278320298"/>
    <n v="-1.3460173606872601"/>
    <x v="1510"/>
  </r>
  <r>
    <n v="24.700248718261701"/>
    <n v="19.895586013793899"/>
    <x v="1511"/>
  </r>
  <r>
    <n v="54.265373229980497"/>
    <n v="43.132823944091797"/>
    <x v="1512"/>
  </r>
  <r>
    <n v="13.986645698547401"/>
    <n v="0.37154290080070501"/>
    <x v="1513"/>
  </r>
  <r>
    <n v="33.168033599853501"/>
    <n v="34.268783569335902"/>
    <x v="1514"/>
  </r>
  <r>
    <n v="16.271631240844702"/>
    <n v="46.893440246582003"/>
    <x v="1515"/>
  </r>
  <r>
    <n v="26.310621261596701"/>
    <n v="26.380405426025401"/>
    <x v="1516"/>
  </r>
  <r>
    <n v="20.3707485198975"/>
    <n v="24.234918594360401"/>
    <x v="1517"/>
  </r>
  <r>
    <n v="25.434371948242202"/>
    <n v="3.1365768909454301"/>
    <x v="1518"/>
  </r>
  <r>
    <n v="64.616386413574205"/>
    <n v="21.5246486663818"/>
    <x v="1519"/>
  </r>
  <r>
    <n v="32.804492950439503"/>
    <n v="27.354455947876001"/>
    <x v="1520"/>
  </r>
  <r>
    <n v="21.850854873657202"/>
    <n v="5.0362873077392596"/>
    <x v="1521"/>
  </r>
  <r>
    <n v="22.979612350463899"/>
    <n v="63.097888946533203"/>
    <x v="1522"/>
  </r>
  <r>
    <n v="15.283719062805201"/>
    <n v="60.482639312744098"/>
    <x v="1523"/>
  </r>
  <r>
    <n v="27.765304565429702"/>
    <n v="36.4588012695313"/>
    <x v="1524"/>
  </r>
  <r>
    <n v="20.790662765502901"/>
    <n v="7.54441213607788"/>
    <x v="1525"/>
  </r>
  <r>
    <n v="22.148607254028299"/>
    <n v="50.384803771972699"/>
    <x v="1526"/>
  </r>
  <r>
    <n v="33.200557708740199"/>
    <n v="-7.0583419799804696"/>
    <x v="1527"/>
  </r>
  <r>
    <n v="39.634559631347699"/>
    <n v="22.462499618530298"/>
    <x v="1528"/>
  </r>
  <r>
    <n v="17.819787979126001"/>
    <n v="-9.788818359375"/>
    <x v="1529"/>
  </r>
  <r>
    <n v="27.539024353027301"/>
    <n v="39.787513732910199"/>
    <x v="1530"/>
  </r>
  <r>
    <n v="18.220258712768601"/>
    <n v="-4.6452221870422399"/>
    <x v="1531"/>
  </r>
  <r>
    <n v="28.315626144409201"/>
    <n v="52.085453033447301"/>
    <x v="1532"/>
  </r>
  <r>
    <n v="21.7282829284668"/>
    <n v="15.2591600418091"/>
    <x v="1533"/>
  </r>
  <r>
    <n v="17.336309432983398"/>
    <n v="35.375831604003899"/>
    <x v="1534"/>
  </r>
  <r>
    <n v="26.881637573242202"/>
    <n v="37.533336639404297"/>
    <x v="1535"/>
  </r>
  <r>
    <n v="36.827438354492202"/>
    <n v="23.974323272705099"/>
    <x v="1536"/>
  </r>
  <r>
    <n v="18.8003120422363"/>
    <n v="5.32472944259644"/>
    <x v="1537"/>
  </r>
  <r>
    <n v="16.181316375732401"/>
    <n v="-9.2249212265014595"/>
    <x v="1538"/>
  </r>
  <r>
    <n v="36.259376525878899"/>
    <n v="7.5806155204772896"/>
    <x v="1539"/>
  </r>
  <r>
    <n v="26.879823684692401"/>
    <n v="35.979652404785199"/>
    <x v="1540"/>
  </r>
  <r>
    <n v="26.590154647827099"/>
    <n v="4.5567598342895499"/>
    <x v="1541"/>
  </r>
  <r>
    <n v="18.433595657348601"/>
    <n v="1.52354848384857"/>
    <x v="1542"/>
  </r>
  <r>
    <n v="24.919589996337901"/>
    <n v="-2.6998088359832799"/>
    <x v="1543"/>
  </r>
  <r>
    <n v="14.3895111083984"/>
    <n v="4.3651189804077104"/>
    <x v="1544"/>
  </r>
  <r>
    <n v="20.897537231445298"/>
    <n v="4.41652631759644"/>
    <x v="1545"/>
  </r>
  <r>
    <n v="13.881263732910201"/>
    <n v="39.242942810058601"/>
    <x v="1546"/>
  </r>
  <r>
    <n v="8.7657508850097692"/>
    <n v="2.5112521648407"/>
    <x v="1547"/>
  </r>
  <r>
    <n v="10.340612411499"/>
    <n v="10.1947584152222"/>
    <x v="1548"/>
  </r>
  <r>
    <n v="20.559730529785199"/>
    <n v="10.654829025268601"/>
    <x v="1549"/>
  </r>
  <r>
    <n v="15.3633737564087"/>
    <n v="62.318290710449197"/>
    <x v="1550"/>
  </r>
  <r>
    <n v="13.317507743835399"/>
    <n v="14.672650337219199"/>
    <x v="1551"/>
  </r>
  <r>
    <n v="29.102218627929702"/>
    <n v="8.5241556167602504"/>
    <x v="1552"/>
  </r>
  <r>
    <n v="18.708662033081101"/>
    <n v="22.642024993896499"/>
    <x v="1553"/>
  </r>
  <r>
    <n v="30.208625793456999"/>
    <n v="53.9172172546387"/>
    <x v="1554"/>
  </r>
  <r>
    <n v="35.125373840332003"/>
    <n v="15.8344993591309"/>
    <x v="1555"/>
  </r>
  <r>
    <n v="20.958332061767599"/>
    <n v="0.24936972558498399"/>
    <x v="1556"/>
  </r>
  <r>
    <n v="27.263252258300799"/>
    <n v="9.9954185485839808"/>
    <x v="1557"/>
  </r>
  <r>
    <n v="34.870563507080099"/>
    <n v="54.424495697021499"/>
    <x v="1558"/>
  </r>
  <r>
    <n v="19.892847061157202"/>
    <n v="6.1077327728271502"/>
    <x v="1559"/>
  </r>
  <r>
    <n v="48.360202789306598"/>
    <n v="23.806829452514599"/>
    <x v="1560"/>
  </r>
  <r>
    <n v="13.5275230407715"/>
    <n v="15.3484964370728"/>
    <x v="1561"/>
  </r>
  <r>
    <n v="25.357700347900401"/>
    <n v="7.3869709968566903"/>
    <x v="1562"/>
  </r>
  <r>
    <n v="16.973720550537099"/>
    <n v="-16.620903015136701"/>
    <x v="1563"/>
  </r>
  <r>
    <n v="47.179866790771499"/>
    <n v="-14.423672676086399"/>
    <x v="1564"/>
  </r>
  <r>
    <n v="35.760169982910199"/>
    <n v="-27.8931179046631"/>
    <x v="1565"/>
  </r>
  <r>
    <n v="24.726295471191399"/>
    <n v="32.824851989746101"/>
    <x v="1566"/>
  </r>
  <r>
    <n v="28.333106994628899"/>
    <n v="11.8836994171143"/>
    <x v="1567"/>
  </r>
  <r>
    <n v="45.166042327880902"/>
    <n v="21.259794235229499"/>
    <x v="1568"/>
  </r>
  <r>
    <n v="20.673618316650401"/>
    <n v="50.133380889892599"/>
    <x v="1569"/>
  </r>
  <r>
    <n v="20.8872680664063"/>
    <n v="11.7788496017456"/>
    <x v="1570"/>
  </r>
  <r>
    <n v="14.678053855896"/>
    <n v="3.02111721038818"/>
    <x v="1571"/>
  </r>
  <r>
    <n v="38.226455688476598"/>
    <n v="66.625640869140597"/>
    <x v="1572"/>
  </r>
  <r>
    <n v="46.953849792480497"/>
    <n v="27.615129470825199"/>
    <x v="1573"/>
  </r>
  <r>
    <n v="29.205005645751999"/>
    <n v="23.6275730133057"/>
    <x v="1574"/>
  </r>
  <r>
    <n v="26.6084175109863"/>
    <n v="110.651733398438"/>
    <x v="1575"/>
  </r>
  <r>
    <n v="32.089626312255902"/>
    <n v="37.5618896484375"/>
    <x v="1576"/>
  </r>
  <r>
    <n v="24.4391479492188"/>
    <n v="-2.5360441207885702"/>
    <x v="1577"/>
  </r>
  <r>
    <n v="33.389533996582003"/>
    <n v="49.697132110595703"/>
    <x v="1578"/>
  </r>
  <r>
    <n v="28.161756515502901"/>
    <n v="35.520702362060497"/>
    <x v="1579"/>
  </r>
  <r>
    <n v="45.540462493896499"/>
    <n v="3.6628375053405802"/>
    <x v="1580"/>
  </r>
  <r>
    <n v="27.2474555969238"/>
    <n v="43.402809143066399"/>
    <x v="1581"/>
  </r>
  <r>
    <n v="28.825220108032202"/>
    <n v="24.488489151001001"/>
    <x v="1582"/>
  </r>
  <r>
    <n v="20.7606391906738"/>
    <n v="26.975965499877901"/>
    <x v="1583"/>
  </r>
  <r>
    <n v="27.2327976226807"/>
    <n v="7.5711522102356001"/>
    <x v="1584"/>
  </r>
  <r>
    <n v="32.821212768554702"/>
    <n v="48.678886413574197"/>
    <x v="1585"/>
  </r>
  <r>
    <n v="19.723443984985401"/>
    <n v="38.640911102294901"/>
    <x v="1586"/>
  </r>
  <r>
    <n v="21.481887817382798"/>
    <n v="30.860410690307599"/>
    <x v="1587"/>
  </r>
  <r>
    <n v="17.594255447387699"/>
    <n v="5.2185940742492702"/>
    <x v="1588"/>
  </r>
  <r>
    <n v="41.704246520996101"/>
    <n v="3.76313996315002"/>
    <x v="1589"/>
  </r>
  <r>
    <n v="29.165336608886701"/>
    <n v="12.770880699157701"/>
    <x v="1590"/>
  </r>
  <r>
    <n v="15.6124725341797"/>
    <n v="23.419374465942401"/>
    <x v="1591"/>
  </r>
  <r>
    <n v="36.749645233154297"/>
    <n v="48.436901092529297"/>
    <x v="1592"/>
  </r>
  <r>
    <n v="17.282558441162099"/>
    <n v="33.372112274169901"/>
    <x v="1593"/>
  </r>
  <r>
    <n v="22.5787563323975"/>
    <n v="-9.0323743820190394"/>
    <x v="1594"/>
  </r>
  <r>
    <n v="34.275726318359403"/>
    <n v="6.2134122848510698"/>
    <x v="1595"/>
  </r>
  <r>
    <n v="21.714937210083001"/>
    <n v="45.904464721679702"/>
    <x v="1596"/>
  </r>
  <r>
    <n v="21.504453659057599"/>
    <n v="12.596755027771"/>
    <x v="1597"/>
  </r>
  <r>
    <n v="17.158067703247099"/>
    <n v="15.031003952026399"/>
    <x v="1598"/>
  </r>
  <r>
    <n v="10.639406204223601"/>
    <n v="9.1368827819824201"/>
    <x v="1599"/>
  </r>
  <r>
    <n v="31.3533744812012"/>
    <n v="10.4505939483643"/>
    <x v="1600"/>
  </r>
  <r>
    <n v="20.837938308715799"/>
    <n v="28.025804519653299"/>
    <x v="1601"/>
  </r>
  <r>
    <n v="22.483766555786101"/>
    <n v="34.286922454833999"/>
    <x v="1602"/>
  </r>
  <r>
    <n v="19.141016006469702"/>
    <n v="11.953825950622599"/>
    <x v="1603"/>
  </r>
  <r>
    <n v="18.603843688964801"/>
    <n v="28.250740051269499"/>
    <x v="1604"/>
  </r>
  <r>
    <n v="31.484043121337901"/>
    <n v="24.480361938476602"/>
    <x v="1605"/>
  </r>
  <r>
    <n v="52.279598236083999"/>
    <n v="26.329114913940401"/>
    <x v="1606"/>
  </r>
  <r>
    <n v="32.2028198242188"/>
    <n v="3.1503002643585201"/>
    <x v="1607"/>
  </r>
  <r>
    <n v="19.033302307128899"/>
    <n v="12.2648763656616"/>
    <x v="1608"/>
  </r>
  <r>
    <n v="18.9988918304443"/>
    <n v="37.621700286865199"/>
    <x v="1609"/>
  </r>
  <r>
    <n v="30.6382541656494"/>
    <n v="11.6400499343872"/>
    <x v="1610"/>
  </r>
  <r>
    <n v="35.8913764953613"/>
    <n v="14.650688171386699"/>
    <x v="1611"/>
  </r>
  <r>
    <n v="46.488685607910199"/>
    <n v="20.571355819702099"/>
    <x v="1612"/>
  </r>
  <r>
    <n v="30.031417846679702"/>
    <n v="7.8011393547058097"/>
    <x v="1613"/>
  </r>
  <r>
    <n v="30.857986450195298"/>
    <n v="20.8139533996582"/>
    <x v="1614"/>
  </r>
  <r>
    <n v="28.692499160766602"/>
    <n v="1.4364151954650899"/>
    <x v="1615"/>
  </r>
  <r>
    <n v="34.707462310791001"/>
    <n v="52.612144470214801"/>
    <x v="1616"/>
  </r>
  <r>
    <n v="19.140342712402301"/>
    <n v="35.157047271728501"/>
    <x v="1617"/>
  </r>
  <r>
    <n v="24.219741821289102"/>
    <n v="12.847642898559601"/>
    <x v="1618"/>
  </r>
  <r>
    <n v="16.4610385894775"/>
    <n v="52.580158233642599"/>
    <x v="1619"/>
  </r>
  <r>
    <n v="19.732418060302699"/>
    <n v="11.5758714675903"/>
    <x v="1620"/>
  </r>
  <r>
    <n v="35.285251617431598"/>
    <n v="53.499309539794901"/>
    <x v="1621"/>
  </r>
  <r>
    <n v="16.874982833862301"/>
    <n v="24.3384799957275"/>
    <x v="1622"/>
  </r>
  <r>
    <n v="30.752382278442401"/>
    <n v="15.812085151672401"/>
    <x v="1623"/>
  </r>
  <r>
    <n v="30.878829956054702"/>
    <n v="5.8051438331604004"/>
    <x v="1624"/>
  </r>
  <r>
    <n v="14.388329505920399"/>
    <n v="7.3399977684020996"/>
    <x v="1625"/>
  </r>
  <r>
    <n v="20.477514266967798"/>
    <n v="77.481910705566406"/>
    <x v="1626"/>
  </r>
  <r>
    <n v="28.388160705566399"/>
    <n v="3.8934955596923801"/>
    <x v="1627"/>
  </r>
  <r>
    <n v="20.83544921875"/>
    <n v="25.590196609497099"/>
    <x v="1628"/>
  </r>
  <r>
    <n v="26.90403175354"/>
    <n v="22.321250915527301"/>
    <x v="1629"/>
  </r>
  <r>
    <n v="39.582015991210902"/>
    <n v="16.803531646728501"/>
    <x v="1630"/>
  </r>
  <r>
    <n v="39.514198303222699"/>
    <n v="17.008956909179702"/>
    <x v="1631"/>
  </r>
  <r>
    <n v="31.4798889160156"/>
    <n v="2.1028378009796098"/>
    <x v="1632"/>
  </r>
  <r>
    <n v="12.0096597671509"/>
    <n v="-9.0012674331665004"/>
    <x v="1633"/>
  </r>
  <r>
    <n v="34.401554107666001"/>
    <n v="27.549547195434599"/>
    <x v="1634"/>
  </r>
  <r>
    <n v="24.933799743652301"/>
    <n v="-6.7756834030151403"/>
    <x v="1635"/>
  </r>
  <r>
    <n v="59.087276458740199"/>
    <n v="-3.1926965713500999"/>
    <x v="1636"/>
  </r>
  <r>
    <n v="20.290723800659201"/>
    <n v="24.155359268188501"/>
    <x v="1637"/>
  </r>
  <r>
    <n v="29.271062850952099"/>
    <n v="43.448352813720703"/>
    <x v="1638"/>
  </r>
  <r>
    <n v="10.5325469970703"/>
    <n v="43.240276336669901"/>
    <x v="1639"/>
  </r>
  <r>
    <n v="28.169939041137699"/>
    <n v="30.091415405273398"/>
    <x v="1640"/>
  </r>
  <r>
    <n v="29.586887359619102"/>
    <n v="26.852392196655298"/>
    <x v="1641"/>
  </r>
  <r>
    <n v="28.9598999023438"/>
    <n v="51.705036163330099"/>
    <x v="1642"/>
  </r>
  <r>
    <n v="19.154321670532202"/>
    <n v="48.669647216796903"/>
    <x v="1643"/>
  </r>
  <r>
    <n v="14.4427852630615"/>
    <n v="39.750534057617202"/>
    <x v="1644"/>
  </r>
  <r>
    <n v="27.733169555664102"/>
    <n v="20.821607589721701"/>
    <x v="1645"/>
  </r>
  <r>
    <n v="21.2747192382813"/>
    <n v="12.9023780822754"/>
    <x v="1646"/>
  </r>
  <r>
    <n v="33.696125030517599"/>
    <n v="23.733089447021499"/>
    <x v="1647"/>
  </r>
  <r>
    <n v="12.622638702392599"/>
    <n v="10.9993810653687"/>
    <x v="1648"/>
  </r>
  <r>
    <n v="19.1580295562744"/>
    <n v="0.72946310043335005"/>
    <x v="1649"/>
  </r>
  <r>
    <n v="20.265356063842798"/>
    <n v="23.835233688354499"/>
    <x v="1650"/>
  </r>
  <r>
    <n v="13.672401428222701"/>
    <n v="12.8351392745972"/>
    <x v="1651"/>
  </r>
  <r>
    <n v="16.5776767730713"/>
    <n v="4.2567024230956996"/>
    <x v="1652"/>
  </r>
  <r>
    <n v="30.221826553344702"/>
    <n v="0.57897919416427601"/>
    <x v="1653"/>
  </r>
  <r>
    <n v="31.829545974731399"/>
    <n v="11.4812879562378"/>
    <x v="1654"/>
  </r>
  <r>
    <n v="36.266365051269503"/>
    <n v="15.0128679275513"/>
    <x v="1655"/>
  </r>
  <r>
    <n v="24.046142578125"/>
    <n v="49.821094512939503"/>
    <x v="1656"/>
  </r>
  <r>
    <n v="30.567844390869102"/>
    <n v="39.335159301757798"/>
    <x v="1657"/>
  </r>
  <r>
    <n v="23.1317138671875"/>
    <n v="36.2677612304688"/>
    <x v="1658"/>
  </r>
  <r>
    <n v="16.495088577270501"/>
    <n v="25.116252899169901"/>
    <x v="1659"/>
  </r>
  <r>
    <n v="26.8561096191406"/>
    <n v="31.399513244628899"/>
    <x v="1660"/>
  </r>
  <r>
    <n v="36.229885101318402"/>
    <n v="2.97285079956055"/>
    <x v="1661"/>
  </r>
  <r>
    <n v="14.2033576965332"/>
    <n v="56.6174125671387"/>
    <x v="1662"/>
  </r>
  <r>
    <n v="32.282558441162102"/>
    <n v="-4.6699190139770499"/>
    <x v="1663"/>
  </r>
  <r>
    <n v="18.361387252807599"/>
    <n v="16.7046508789063"/>
    <x v="1664"/>
  </r>
  <r>
    <n v="39.601112365722699"/>
    <n v="4.5903205871581996"/>
    <x v="1665"/>
  </r>
  <r>
    <n v="25.6546020507813"/>
    <n v="0.65302002429962203"/>
    <x v="1666"/>
  </r>
  <r>
    <n v="30.5551147460938"/>
    <n v="23.797061920166001"/>
    <x v="1667"/>
  </r>
  <r>
    <n v="29.208076477050799"/>
    <n v="12.4592504501343"/>
    <x v="1668"/>
  </r>
  <r>
    <n v="22.408115386962901"/>
    <n v="23.944105148315401"/>
    <x v="1669"/>
  </r>
  <r>
    <n v="52.5743408203125"/>
    <n v="21.980939865112301"/>
    <x v="1670"/>
  </r>
  <r>
    <n v="20.117603302001999"/>
    <n v="51.668220520019503"/>
    <x v="1671"/>
  </r>
  <r>
    <n v="14.1438140869141"/>
    <n v="32.7620239257813"/>
    <x v="1672"/>
  </r>
  <r>
    <n v="19.037767410278299"/>
    <n v="59.350490570068402"/>
    <x v="1673"/>
  </r>
  <r>
    <n v="26.338619232177699"/>
    <n v="36.183170318603501"/>
    <x v="1674"/>
  </r>
  <r>
    <n v="27.545335769653299"/>
    <n v="0.63669592142105103"/>
    <x v="1675"/>
  </r>
  <r>
    <n v="19.070375442504901"/>
    <n v="41.345550537109403"/>
    <x v="1676"/>
  </r>
  <r>
    <n v="32.992488861083999"/>
    <n v="23.416633605956999"/>
    <x v="1677"/>
  </r>
  <r>
    <n v="25.203058242797901"/>
    <n v="40.148670196533203"/>
    <x v="1678"/>
  </r>
  <r>
    <n v="22.269750595092798"/>
    <n v="12.255617141723601"/>
    <x v="1679"/>
  </r>
  <r>
    <n v="17.424337387085"/>
    <n v="-4.7341475486755398"/>
    <x v="1680"/>
  </r>
  <r>
    <n v="39.149986267089801"/>
    <n v="14.697807312011699"/>
    <x v="1681"/>
  </r>
  <r>
    <n v="18.4432773590088"/>
    <n v="10.0711936950684"/>
    <x v="1682"/>
  </r>
  <r>
    <n v="29.249101638793899"/>
    <n v="28.1917114257813"/>
    <x v="1683"/>
  </r>
  <r>
    <n v="11.5995578765869"/>
    <n v="3.9694902896881099"/>
    <x v="1684"/>
  </r>
  <r>
    <n v="25.700366973876999"/>
    <n v="44.215007781982401"/>
    <x v="1685"/>
  </r>
  <r>
    <n v="21.816038131713899"/>
    <n v="5.2951822280883798"/>
    <x v="1686"/>
  </r>
  <r>
    <n v="13.113832473754901"/>
    <n v="16.490180969238299"/>
    <x v="1687"/>
  </r>
  <r>
    <n v="18.8322238922119"/>
    <n v="22.180210113525401"/>
    <x v="1688"/>
  </r>
  <r>
    <n v="10.836256980896"/>
    <n v="66.033363342285199"/>
    <x v="1689"/>
  </r>
  <r>
    <n v="26.101488113403299"/>
    <n v="17.795940399169901"/>
    <x v="1690"/>
  </r>
  <r>
    <n v="28.1906833648682"/>
    <n v="23.1479682922363"/>
    <x v="1691"/>
  </r>
  <r>
    <n v="11.9235029220581"/>
    <n v="38.264404296875"/>
    <x v="1692"/>
  </r>
  <r>
    <n v="41.058483123779297"/>
    <n v="0.52060204744339"/>
    <x v="1693"/>
  </r>
  <r>
    <n v="42.440830230712898"/>
    <n v="1.31969630718231"/>
    <x v="1694"/>
  </r>
  <r>
    <n v="9.7238807678222692"/>
    <n v="22.289501190185501"/>
    <x v="1695"/>
  </r>
  <r>
    <n v="22.382562637329102"/>
    <n v="159.59027099609401"/>
    <x v="1696"/>
  </r>
  <r>
    <n v="20.7079372406006"/>
    <n v="-7.7095022201538104"/>
    <x v="1697"/>
  </r>
  <r>
    <n v="37.3171997070313"/>
    <n v="17.6008605957031"/>
    <x v="1698"/>
  </r>
  <r>
    <n v="18.535549163818398"/>
    <n v="8.7892475128173793"/>
    <x v="1699"/>
  </r>
  <r>
    <n v="34.982700347900398"/>
    <n v="31.793279647827099"/>
    <x v="1700"/>
  </r>
  <r>
    <n v="44.8390922546387"/>
    <n v="19.316452026367202"/>
    <x v="1701"/>
  </r>
  <r>
    <n v="40.380706787109403"/>
    <n v="40.977783203125"/>
    <x v="1702"/>
  </r>
  <r>
    <n v="19.4332485198975"/>
    <n v="22.706306457519499"/>
    <x v="1703"/>
  </r>
  <r>
    <n v="23.406478881835898"/>
    <n v="7.0968222618103001"/>
    <x v="1704"/>
  </r>
  <r>
    <n v="15.344301223754901"/>
    <n v="-8.6294746398925799"/>
    <x v="1705"/>
  </r>
  <r>
    <n v="34.147830963134801"/>
    <n v="35.974159240722699"/>
    <x v="1706"/>
  </r>
  <r>
    <n v="17.5119514465332"/>
    <n v="25.002534866333001"/>
    <x v="1707"/>
  </r>
  <r>
    <n v="28.941648483276399"/>
    <n v="6.9164705276489302"/>
    <x v="1708"/>
  </r>
  <r>
    <n v="60.214317321777301"/>
    <n v="5.2568411827087402"/>
    <x v="1709"/>
  </r>
  <r>
    <n v="11.078766822814901"/>
    <n v="60.596797943115199"/>
    <x v="1710"/>
  </r>
  <r>
    <n v="17.5873908996582"/>
    <n v="-13.4751062393188"/>
    <x v="1711"/>
  </r>
  <r>
    <n v="35.079185485839801"/>
    <n v="3.8077983856201199"/>
    <x v="1712"/>
  </r>
  <r>
    <n v="19.493270874023398"/>
    <n v="34.886394500732401"/>
    <x v="1713"/>
  </r>
  <r>
    <n v="27.895250320434599"/>
    <n v="-36.559406280517599"/>
    <x v="1714"/>
  </r>
  <r>
    <n v="16.951013565063501"/>
    <n v="44.221645355224602"/>
    <x v="1715"/>
  </r>
  <r>
    <n v="30.4201564788818"/>
    <n v="3.38988137245178"/>
    <x v="1716"/>
  </r>
  <r>
    <n v="28.1270046234131"/>
    <n v="10.878497123718301"/>
    <x v="1717"/>
  </r>
  <r>
    <n v="27.176000595092798"/>
    <n v="36.633716583252003"/>
    <x v="1718"/>
  </r>
  <r>
    <n v="17.0370578765869"/>
    <n v="53.652561187744098"/>
    <x v="1719"/>
  </r>
  <r>
    <n v="21.917362213134801"/>
    <n v="36.167507171630902"/>
    <x v="1720"/>
  </r>
  <r>
    <n v="12.570197105407701"/>
    <n v="42.2568550109863"/>
    <x v="1721"/>
  </r>
  <r>
    <n v="22.195877075195298"/>
    <n v="18.8949871063232"/>
    <x v="1722"/>
  </r>
  <r>
    <n v="27.784255981445298"/>
    <n v="22.4258003234863"/>
    <x v="1723"/>
  </r>
  <r>
    <n v="31.888502120971701"/>
    <n v="15.444237709045399"/>
    <x v="1724"/>
  </r>
  <r>
    <n v="14.2333927154541"/>
    <n v="89.625885009765597"/>
    <x v="1725"/>
  </r>
  <r>
    <n v="13.9436502456665"/>
    <n v="19.7593078613281"/>
    <x v="1726"/>
  </r>
  <r>
    <n v="19.315742492675799"/>
    <n v="44.464958190917997"/>
    <x v="1727"/>
  </r>
  <r>
    <n v="12.2748804092407"/>
    <n v="49.355068206787102"/>
    <x v="1728"/>
  </r>
  <r>
    <n v="22.8884086608887"/>
    <n v="24.224342346191399"/>
    <x v="1729"/>
  </r>
  <r>
    <n v="28.287767410278299"/>
    <n v="15.8476886749268"/>
    <x v="1730"/>
  </r>
  <r>
    <n v="19.513532638549801"/>
    <n v="9.4518222808837908"/>
    <x v="1731"/>
  </r>
  <r>
    <n v="29.004545211791999"/>
    <n v="9.7343101501464808"/>
    <x v="1732"/>
  </r>
  <r>
    <n v="26.519105911254901"/>
    <n v="-10.0691814422607"/>
    <x v="1733"/>
  </r>
  <r>
    <n v="24.8873615264893"/>
    <n v="30.804164886474599"/>
    <x v="1734"/>
  </r>
  <r>
    <n v="15.394850730896"/>
    <n v="39.117557525634801"/>
    <x v="1735"/>
  </r>
  <r>
    <n v="34.421688079833999"/>
    <n v="-6.5598344802856401"/>
    <x v="1736"/>
  </r>
  <r>
    <n v="34.702350616455099"/>
    <n v="-5.7972111701965297"/>
    <x v="1737"/>
  </r>
  <r>
    <n v="32.687347412109403"/>
    <n v="0.72221440076828003"/>
    <x v="1738"/>
  </r>
  <r>
    <n v="14.6933441162109"/>
    <n v="13.5414838790894"/>
    <x v="1739"/>
  </r>
  <r>
    <n v="12.496432304382299"/>
    <n v="7.8915920257568404"/>
    <x v="1740"/>
  </r>
  <r>
    <n v="37.791744232177699"/>
    <n v="67.454299926757798"/>
    <x v="1741"/>
  </r>
  <r>
    <n v="26.393104553222699"/>
    <n v="90.634452819824205"/>
    <x v="1742"/>
  </r>
  <r>
    <n v="16.6654758453369"/>
    <n v="66.642601013183594"/>
    <x v="1743"/>
  </r>
  <r>
    <n v="9.5444431304931605"/>
    <n v="55.735206604003899"/>
    <x v="1744"/>
  </r>
  <r>
    <n v="14.563961029052701"/>
    <n v="34.584953308105497"/>
    <x v="1745"/>
  </r>
  <r>
    <n v="27.462587356567401"/>
    <n v="7.7789654731750497"/>
    <x v="1746"/>
  </r>
  <r>
    <n v="36.639602661132798"/>
    <n v="41.259300231933601"/>
    <x v="1747"/>
  </r>
  <r>
    <n v="30.440029144287099"/>
    <n v="39.362014770507798"/>
    <x v="1748"/>
  </r>
  <r>
    <n v="31.691352844238299"/>
    <n v="9.14935207366943"/>
    <x v="1749"/>
  </r>
  <r>
    <n v="38.679168701171903"/>
    <n v="36.024349212646499"/>
    <x v="1750"/>
  </r>
  <r>
    <n v="19.734817504882798"/>
    <n v="27.461442947387699"/>
    <x v="1751"/>
  </r>
  <r>
    <n v="40.389595031738303"/>
    <n v="0.37690377235412598"/>
    <x v="1752"/>
  </r>
  <r>
    <n v="42.007652282714801"/>
    <n v="37.941646575927699"/>
    <x v="1753"/>
  </r>
  <r>
    <n v="24.413314819335898"/>
    <n v="21.320102691650401"/>
    <x v="1754"/>
  </r>
  <r>
    <n v="27.533138275146499"/>
    <n v="-2.4014334678649898"/>
    <x v="1755"/>
  </r>
  <r>
    <n v="19.5877380371094"/>
    <n v="20.462894439697301"/>
    <x v="1756"/>
  </r>
  <r>
    <n v="29.2341003417969"/>
    <n v="38.013881683349602"/>
    <x v="1757"/>
  </r>
  <r>
    <n v="36.266300201416001"/>
    <n v="3.8820354938507098"/>
    <x v="1758"/>
  </r>
  <r>
    <n v="22.982425689697301"/>
    <n v="74.166038513183594"/>
    <x v="1759"/>
  </r>
  <r>
    <n v="28.936531066894499"/>
    <n v="4.2140364646911603"/>
    <x v="1760"/>
  </r>
  <r>
    <n v="17.242475509643601"/>
    <n v="52.603935241699197"/>
    <x v="1761"/>
  </r>
  <r>
    <n v="23.754711151123001"/>
    <n v="8.4329471588134801"/>
    <x v="1762"/>
  </r>
  <r>
    <n v="29.535804748535199"/>
    <n v="8.4632873535156303"/>
    <x v="1763"/>
  </r>
  <r>
    <n v="26.106542587280298"/>
    <n v="21.206361770629901"/>
    <x v="1764"/>
  </r>
  <r>
    <n v="32.802089691162102"/>
    <n v="-3.2022414207458501"/>
    <x v="1765"/>
  </r>
  <r>
    <n v="46.768386840820298"/>
    <n v="5.6339259147643999"/>
    <x v="1766"/>
  </r>
  <r>
    <n v="14.0680799484253"/>
    <n v="39.364814758300803"/>
    <x v="1767"/>
  </r>
  <r>
    <n v="27.0831203460693"/>
    <n v="25.006261825561499"/>
    <x v="1768"/>
  </r>
  <r>
    <n v="25.662775039672901"/>
    <n v="7.6405763626098597"/>
    <x v="1769"/>
  </r>
  <r>
    <n v="26.9399013519287"/>
    <n v="-21.963134765625"/>
    <x v="1770"/>
  </r>
  <r>
    <n v="8.6307630538940394"/>
    <n v="15.3669996261597"/>
    <x v="1771"/>
  </r>
  <r>
    <n v="15.8818864822388"/>
    <n v="-29.2212028503418"/>
    <x v="1772"/>
  </r>
  <r>
    <n v="24.017898559570298"/>
    <n v="33.6334419250488"/>
    <x v="1773"/>
  </r>
  <r>
    <n v="44.472454071044901"/>
    <n v="37.897529602050803"/>
    <x v="1774"/>
  </r>
  <r>
    <n v="11.7628993988037"/>
    <n v="10.087988853454601"/>
    <x v="1775"/>
  </r>
  <r>
    <n v="18.871875762939499"/>
    <n v="15.4885549545288"/>
    <x v="1776"/>
  </r>
  <r>
    <n v="36.396247863769503"/>
    <n v="10.8028450012207"/>
    <x v="1777"/>
  </r>
  <r>
    <n v="32.000675201416001"/>
    <n v="17.997501373291001"/>
    <x v="1778"/>
  </r>
  <r>
    <n v="29.627580642700199"/>
    <n v="34.010551452636697"/>
    <x v="1779"/>
  </r>
  <r>
    <n v="34.528759002685497"/>
    <n v="61.834098815917997"/>
    <x v="1780"/>
  </r>
  <r>
    <n v="24.207929611206101"/>
    <n v="-12.38010597229"/>
    <x v="1781"/>
  </r>
  <r>
    <n v="20.635093688964801"/>
    <n v="3.4826705455779998"/>
    <x v="1782"/>
  </r>
  <r>
    <n v="45.347728729247997"/>
    <n v="18.726642608642599"/>
    <x v="1783"/>
  </r>
  <r>
    <n v="26.498020172119102"/>
    <n v="-10.597243309021"/>
    <x v="1784"/>
  </r>
  <r>
    <n v="21.546077728271499"/>
    <n v="1.4887788295745901"/>
    <x v="1785"/>
  </r>
  <r>
    <n v="24.905717849731399"/>
    <n v="42.261684417724602"/>
    <x v="1786"/>
  </r>
  <r>
    <n v="38.352005004882798"/>
    <n v="0.53212815523147605"/>
    <x v="1787"/>
  </r>
  <r>
    <n v="32.442298889160199"/>
    <n v="42.601467132568402"/>
    <x v="1788"/>
  </r>
  <r>
    <n v="29.5466499328613"/>
    <n v="6.9985771179199201"/>
    <x v="1789"/>
  </r>
  <r>
    <n v="19.9415988922119"/>
    <n v="17.8747463226318"/>
    <x v="1790"/>
  </r>
  <r>
    <n v="28.450006484985401"/>
    <n v="24.7635593414307"/>
    <x v="1791"/>
  </r>
  <r>
    <n v="30.230033874511701"/>
    <n v="115.86408233642599"/>
    <x v="1792"/>
  </r>
  <r>
    <n v="15.418596267700201"/>
    <n v="8.2076826095581108"/>
    <x v="1793"/>
  </r>
  <r>
    <n v="17.554389953613299"/>
    <n v="71.143035888671903"/>
    <x v="1794"/>
  </r>
  <r>
    <n v="13.7713356018066"/>
    <n v="21.328912734985401"/>
    <x v="1795"/>
  </r>
  <r>
    <n v="11.4792680740356"/>
    <n v="53.514083862304702"/>
    <x v="1796"/>
  </r>
  <r>
    <n v="27.010135650634801"/>
    <n v="46.189723968505902"/>
    <x v="1797"/>
  </r>
  <r>
    <n v="28.297269821166999"/>
    <n v="46.169403076171903"/>
    <x v="1798"/>
  </r>
  <r>
    <n v="48.517524719238303"/>
    <n v="11.0378160476685"/>
    <x v="1799"/>
  </r>
  <r>
    <n v="45.220539093017599"/>
    <n v="33.222103118896499"/>
    <x v="1800"/>
  </r>
  <r>
    <n v="33.522670745849602"/>
    <n v="39.688068389892599"/>
    <x v="1801"/>
  </r>
  <r>
    <n v="25.724370956420898"/>
    <n v="7.7798361778259304"/>
    <x v="1802"/>
  </r>
  <r>
    <n v="29.783811569213899"/>
    <n v="7.0418624877929696"/>
    <x v="1803"/>
  </r>
  <r>
    <n v="16.3741054534912"/>
    <n v="8.1758623123168892"/>
    <x v="1804"/>
  </r>
  <r>
    <n v="16.920961380004901"/>
    <n v="39.681392669677699"/>
    <x v="1805"/>
  </r>
  <r>
    <n v="50.550926208496101"/>
    <n v="145.39938354492199"/>
    <x v="1806"/>
  </r>
  <r>
    <n v="19.358739852905298"/>
    <n v="23.807926177978501"/>
    <x v="1807"/>
  </r>
  <r>
    <n v="38.513923645019503"/>
    <n v="52.558692932128899"/>
    <x v="1808"/>
  </r>
  <r>
    <n v="15.639240264892599"/>
    <n v="9.8144693374633807"/>
    <x v="1809"/>
  </r>
  <r>
    <n v="21.784671783447301"/>
    <n v="3.65799140930176"/>
    <x v="1810"/>
  </r>
  <r>
    <n v="17.361688613891602"/>
    <n v="19.722864151001001"/>
    <x v="1811"/>
  </r>
  <r>
    <n v="8.4767513275146502"/>
    <n v="18.943336486816399"/>
    <x v="1812"/>
  </r>
  <r>
    <n v="35.681106567382798"/>
    <n v="40.864086151122997"/>
    <x v="1813"/>
  </r>
  <r>
    <n v="23.460504531860401"/>
    <n v="19.809619903564499"/>
    <x v="1814"/>
  </r>
  <r>
    <n v="19.992847442626999"/>
    <n v="18.0901279449463"/>
    <x v="1815"/>
  </r>
  <r>
    <n v="28.514518737793001"/>
    <n v="66.157546997070298"/>
    <x v="1816"/>
  </r>
  <r>
    <n v="17.645940780639599"/>
    <n v="34.368476867675803"/>
    <x v="1817"/>
  </r>
  <r>
    <n v="10.2537298202515"/>
    <n v="29.8595085144043"/>
    <x v="1818"/>
  </r>
  <r>
    <n v="23.8662014007568"/>
    <n v="14.8321027755737"/>
    <x v="1819"/>
  </r>
  <r>
    <n v="21.208969116210898"/>
    <n v="21.165575027465799"/>
    <x v="1820"/>
  </r>
  <r>
    <n v="38.601062774658203"/>
    <n v="11.620735168456999"/>
    <x v="1821"/>
  </r>
  <r>
    <n v="16.881813049316399"/>
    <n v="47.8124809265137"/>
    <x v="1822"/>
  </r>
  <r>
    <n v="24.159997940063501"/>
    <n v="0.14768256247043601"/>
    <x v="1823"/>
  </r>
  <r>
    <n v="31.658302307128899"/>
    <n v="7.2336440086364702"/>
    <x v="1824"/>
  </r>
  <r>
    <n v="23.819837570190401"/>
    <n v="0.14923545718193101"/>
    <x v="1825"/>
  </r>
  <r>
    <n v="9.9603595733642596"/>
    <n v="44.2203559875488"/>
    <x v="1826"/>
  </r>
  <r>
    <n v="24.076011657714801"/>
    <n v="25.706249237060501"/>
    <x v="1827"/>
  </r>
  <r>
    <n v="42.316482543945298"/>
    <n v="6.3916435241699201"/>
    <x v="1828"/>
  </r>
  <r>
    <n v="26.2701930999756"/>
    <n v="19.981571197509801"/>
    <x v="1829"/>
  </r>
  <r>
    <n v="41.151493072509801"/>
    <n v="4.2535285949706996"/>
    <x v="1830"/>
  </r>
  <r>
    <n v="35.003391265869098"/>
    <n v="20.538064956665"/>
    <x v="1831"/>
  </r>
  <r>
    <n v="18.4839782714844"/>
    <n v="37.092975616455099"/>
    <x v="1832"/>
  </r>
  <r>
    <n v="51.652828216552699"/>
    <n v="34.865631103515597"/>
    <x v="1833"/>
  </r>
  <r>
    <n v="20.439043045043899"/>
    <n v="4.0317821502685502"/>
    <x v="1834"/>
  </r>
  <r>
    <n v="20.398235321044901"/>
    <n v="36.0690727233887"/>
    <x v="1835"/>
  </r>
  <r>
    <n v="29.307149887085"/>
    <n v="39.608036041259801"/>
    <x v="1836"/>
  </r>
  <r>
    <n v="14.6800785064697"/>
    <n v="3.08571577072144"/>
    <x v="1837"/>
  </r>
  <r>
    <n v="50.765647888183601"/>
    <n v="6.4014005661010698"/>
    <x v="1838"/>
  </r>
  <r>
    <n v="32.487831115722699"/>
    <n v="31.513689041137699"/>
    <x v="1839"/>
  </r>
  <r>
    <n v="21.654840469360401"/>
    <n v="12.2802677154541"/>
    <x v="1840"/>
  </r>
  <r>
    <n v="18.032966613769499"/>
    <n v="25.431398391723601"/>
    <x v="1841"/>
  </r>
  <r>
    <n v="38.386516571044901"/>
    <n v="47.418495178222699"/>
    <x v="1842"/>
  </r>
  <r>
    <n v="19.138898849487301"/>
    <n v="31.584323883056602"/>
    <x v="1843"/>
  </r>
  <r>
    <n v="21.08837890625"/>
    <n v="19.462163925170898"/>
    <x v="1844"/>
  </r>
  <r>
    <n v="43.656028747558601"/>
    <n v="104.14003753662099"/>
    <x v="1845"/>
  </r>
  <r>
    <n v="20.786537170410199"/>
    <n v="36.424171447753899"/>
    <x v="1846"/>
  </r>
  <r>
    <n v="34.807815551757798"/>
    <n v="1.5485476255416899"/>
    <x v="1847"/>
  </r>
  <r>
    <n v="27.820390701293899"/>
    <n v="19.720619201660199"/>
    <x v="1848"/>
  </r>
  <r>
    <n v="43.379962921142599"/>
    <n v="81.930564880371094"/>
    <x v="1849"/>
  </r>
  <r>
    <n v="20.803819656372099"/>
    <n v="-8.20464992523193"/>
    <x v="1850"/>
  </r>
  <r>
    <n v="17.2847385406494"/>
    <n v="41.7513236999512"/>
    <x v="1851"/>
  </r>
  <r>
    <n v="30.036949157714801"/>
    <n v="17.223564147949201"/>
    <x v="1852"/>
  </r>
  <r>
    <n v="41.420970916747997"/>
    <n v="57.926643371582003"/>
    <x v="1853"/>
  </r>
  <r>
    <n v="16.9836330413818"/>
    <n v="5.5318665504455602"/>
    <x v="1854"/>
  </r>
  <r>
    <n v="49.751861572265597"/>
    <n v="12.890067100524901"/>
    <x v="1855"/>
  </r>
  <r>
    <n v="23.938230514526399"/>
    <n v="11.207236289978001"/>
    <x v="1856"/>
  </r>
  <r>
    <n v="49.485122680664098"/>
    <n v="1.22680628299713"/>
    <x v="1857"/>
  </r>
  <r>
    <n v="33.500473022460902"/>
    <n v="27.116622924804702"/>
    <x v="1858"/>
  </r>
  <r>
    <n v="15.247922897338899"/>
    <n v="73.894790649414105"/>
    <x v="1859"/>
  </r>
  <r>
    <n v="40.236412048339801"/>
    <n v="17.538558959960898"/>
    <x v="1860"/>
  </r>
  <r>
    <n v="5.20896291732788"/>
    <n v="37.497112274169901"/>
    <x v="1861"/>
  </r>
  <r>
    <n v="13.3343496322632"/>
    <n v="15.156584739685099"/>
    <x v="1862"/>
  </r>
  <r>
    <n v="34.257778167724602"/>
    <n v="2.89547514915466"/>
    <x v="1863"/>
  </r>
  <r>
    <n v="19.814924240112301"/>
    <n v="6.0149440765380904"/>
    <x v="1864"/>
  </r>
  <r>
    <n v="44.068771362304702"/>
    <n v="53.858684539794901"/>
    <x v="1865"/>
  </r>
  <r>
    <n v="37.434734344482401"/>
    <n v="57.745777130127003"/>
    <x v="1866"/>
  </r>
  <r>
    <n v="42.748794555664098"/>
    <n v="1.6811426877975499"/>
    <x v="1867"/>
  </r>
  <r>
    <n v="21.668788909912099"/>
    <n v="59.7876167297363"/>
    <x v="1868"/>
  </r>
  <r>
    <n v="23.652593612670898"/>
    <n v="7.8686432838439897"/>
    <x v="1869"/>
  </r>
  <r>
    <n v="27.660131454467798"/>
    <n v="-6.5293335914611799"/>
    <x v="1870"/>
  </r>
  <r>
    <n v="35.648387908935497"/>
    <n v="42.8554077148438"/>
    <x v="1871"/>
  </r>
  <r>
    <n v="19.562883377075199"/>
    <n v="47.253280639648402"/>
    <x v="1872"/>
  </r>
  <r>
    <n v="7.5658745765686"/>
    <n v="6.5191063880920401"/>
    <x v="1873"/>
  </r>
  <r>
    <n v="24.561782836914102"/>
    <n v="75.464889526367202"/>
    <x v="1874"/>
  </r>
  <r>
    <n v="19.081455230712901"/>
    <n v="8.3407983779907209"/>
    <x v="1875"/>
  </r>
  <r>
    <n v="34.958591461181598"/>
    <n v="15.221393585205099"/>
    <x v="1876"/>
  </r>
  <r>
    <n v="25.5807209014893"/>
    <n v="-3.9128851890564"/>
    <x v="1877"/>
  </r>
  <r>
    <n v="20.537296295166001"/>
    <n v="8.6922407150268608"/>
    <x v="1878"/>
  </r>
  <r>
    <n v="37.787994384765597"/>
    <n v="32.178993225097699"/>
    <x v="1879"/>
  </r>
  <r>
    <n v="28.8193969726563"/>
    <n v="2.6257231235504199"/>
    <x v="1880"/>
  </r>
  <r>
    <n v="49.4435844421387"/>
    <n v="15.462618827819799"/>
    <x v="1881"/>
  </r>
  <r>
    <n v="32.353111267089801"/>
    <n v="38.275913238525398"/>
    <x v="1882"/>
  </r>
  <r>
    <n v="23.573081970214801"/>
    <n v="8.83740329742432"/>
    <x v="1883"/>
  </r>
  <r>
    <n v="24.5346775054932"/>
    <n v="62.552463531494098"/>
    <x v="1884"/>
  </r>
  <r>
    <n v="36.463008880615199"/>
    <n v="18.286008834838899"/>
    <x v="1885"/>
  </r>
  <r>
    <n v="20.614221572876001"/>
    <n v="30.388114929199201"/>
    <x v="1886"/>
  </r>
  <r>
    <n v="52.190765380859403"/>
    <n v="31.260232925415"/>
    <x v="1887"/>
  </r>
  <r>
    <n v="15.686001777648899"/>
    <n v="39.347900390625"/>
    <x v="1888"/>
  </r>
  <r>
    <n v="19.5558071136475"/>
    <n v="6.5283145904540998"/>
    <x v="1889"/>
  </r>
  <r>
    <n v="41.350883483886697"/>
    <n v="44.0141410827637"/>
    <x v="1890"/>
  </r>
  <r>
    <n v="26.858404159545898"/>
    <n v="32.1816215515137"/>
    <x v="1891"/>
  </r>
  <r>
    <n v="35.7963256835938"/>
    <n v="52.4897651672363"/>
    <x v="1892"/>
  </r>
  <r>
    <n v="16.880884170532202"/>
    <n v="71.046600341796903"/>
    <x v="1893"/>
  </r>
  <r>
    <n v="36.430622100830099"/>
    <n v="0.88465052843093905"/>
    <x v="1894"/>
  </r>
  <r>
    <n v="22.705814361572301"/>
    <n v="-5.0361623764038104"/>
    <x v="1895"/>
  </r>
  <r>
    <n v="36.695308685302699"/>
    <n v="63.081531524658203"/>
    <x v="1896"/>
  </r>
  <r>
    <n v="20.891036987304702"/>
    <n v="27.81325340271"/>
    <x v="1897"/>
  </r>
  <r>
    <n v="22.0541172027588"/>
    <n v="29.682373046875"/>
    <x v="1898"/>
  </r>
  <r>
    <n v="23.368129730224599"/>
    <n v="56.715946197509801"/>
    <x v="1899"/>
  </r>
  <r>
    <n v="26.7784118652344"/>
    <n v="-28.420701980590799"/>
    <x v="1900"/>
  </r>
  <r>
    <n v="32.575416564941399"/>
    <n v="44.585315704345703"/>
    <x v="1901"/>
  </r>
  <r>
    <n v="25.997562408447301"/>
    <n v="10.3427839279175"/>
    <x v="1902"/>
  </r>
  <r>
    <n v="15.797833442688001"/>
    <n v="43.742458343505902"/>
    <x v="1903"/>
  </r>
  <r>
    <n v="38.5946235656738"/>
    <n v="38.479305267333999"/>
    <x v="1904"/>
  </r>
  <r>
    <n v="24.130468368530298"/>
    <n v="55.8422660827637"/>
    <x v="1905"/>
  </r>
  <r>
    <n v="33.721145629882798"/>
    <n v="9.8871488571166992"/>
    <x v="1906"/>
  </r>
  <r>
    <n v="20.137495040893601"/>
    <n v="27.0982990264893"/>
    <x v="1907"/>
  </r>
  <r>
    <n v="25.360052108764599"/>
    <n v="31.4966850280762"/>
    <x v="1908"/>
  </r>
  <r>
    <n v="20.750423431396499"/>
    <n v="21.280767440795898"/>
    <x v="1909"/>
  </r>
  <r>
    <n v="17.2861442565918"/>
    <n v="21.960594177246101"/>
    <x v="1910"/>
  </r>
  <r>
    <n v="32.603282928466797"/>
    <n v="28.028852462768601"/>
    <x v="1911"/>
  </r>
  <r>
    <n v="39.782356262207003"/>
    <n v="12.137887001037599"/>
    <x v="1912"/>
  </r>
  <r>
    <n v="39.733566284179702"/>
    <n v="54.575416564941399"/>
    <x v="1913"/>
  </r>
  <r>
    <n v="39.352592468261697"/>
    <n v="-6.3806862831115696"/>
    <x v="1914"/>
  </r>
  <r>
    <n v="29.838459014892599"/>
    <n v="31.338695526123001"/>
    <x v="1915"/>
  </r>
  <r>
    <n v="33.485889434814503"/>
    <n v="-1.2137912511825599"/>
    <x v="1916"/>
  </r>
  <r>
    <n v="32.748649597167997"/>
    <n v="6.5828080177307102"/>
    <x v="1917"/>
  </r>
  <r>
    <n v="27.734737396240199"/>
    <n v="20.6105060577393"/>
    <x v="1918"/>
  </r>
  <r>
    <n v="13.5224809646606"/>
    <n v="48.155921936035199"/>
    <x v="1919"/>
  </r>
  <r>
    <n v="25.445930480956999"/>
    <n v="9.6723737716674805"/>
    <x v="1920"/>
  </r>
  <r>
    <n v="24.184862136840799"/>
    <n v="50.145175933837898"/>
    <x v="1921"/>
  </r>
  <r>
    <n v="31.636409759521499"/>
    <n v="31.030113220214801"/>
    <x v="1922"/>
  </r>
  <r>
    <n v="13.025245666503899"/>
    <n v="0.19572399556636799"/>
    <x v="1923"/>
  </r>
  <r>
    <n v="14.0499563217163"/>
    <n v="13.978700637817401"/>
    <x v="1924"/>
  </r>
  <r>
    <n v="28.995670318603501"/>
    <n v="55.573360443115199"/>
    <x v="1925"/>
  </r>
  <r>
    <n v="11.568595886230501"/>
    <n v="49.036323547363303"/>
    <x v="1926"/>
  </r>
  <r>
    <n v="20.2099094390869"/>
    <n v="63.320564270019503"/>
    <x v="1927"/>
  </r>
  <r>
    <n v="34.750816345214801"/>
    <n v="-15.8358306884766"/>
    <x v="1928"/>
  </r>
  <r>
    <n v="29.1820583343506"/>
    <n v="13.3236351013184"/>
    <x v="1929"/>
  </r>
  <r>
    <n v="40.2177925109863"/>
    <n v="22.854167938232401"/>
    <x v="1930"/>
  </r>
  <r>
    <n v="39.516944885253899"/>
    <n v="12.3448638916016"/>
    <x v="1931"/>
  </r>
  <r>
    <n v="18.065366744995099"/>
    <n v="28.347812652587901"/>
    <x v="1932"/>
  </r>
  <r>
    <n v="47.9671020507813"/>
    <n v="27.958560943603501"/>
    <x v="1933"/>
  </r>
  <r>
    <n v="41.2349853515625"/>
    <n v="-9.15938764810562E-2"/>
    <x v="1934"/>
  </r>
  <r>
    <n v="26.107069015502901"/>
    <n v="100.953201293945"/>
    <x v="1935"/>
  </r>
  <r>
    <n v="21.9173908233643"/>
    <n v="-8.2311973571777308"/>
    <x v="1936"/>
  </r>
  <r>
    <n v="24.4539089202881"/>
    <n v="81.0736083984375"/>
    <x v="1937"/>
  </r>
  <r>
    <n v="15.288409233093301"/>
    <n v="43.7066650390625"/>
    <x v="1938"/>
  </r>
  <r>
    <n v="35.384193420410199"/>
    <n v="91.088630676269503"/>
    <x v="1939"/>
  </r>
  <r>
    <n v="16.051078796386701"/>
    <n v="53.0613822937012"/>
    <x v="1940"/>
  </r>
  <r>
    <n v="22.981184005737301"/>
    <n v="10.5564823150635"/>
    <x v="1941"/>
  </r>
  <r>
    <n v="33.633018493652301"/>
    <n v="-8.8745260238647496"/>
    <x v="1942"/>
  </r>
  <r>
    <n v="31.726545333862301"/>
    <n v="-4.5033903121948198"/>
    <x v="1943"/>
  </r>
  <r>
    <n v="15.8957967758179"/>
    <n v="-0.188854560256004"/>
    <x v="1944"/>
  </r>
  <r>
    <n v="18.631446838378899"/>
    <n v="-4.8871498107910201"/>
    <x v="1945"/>
  </r>
  <r>
    <n v="33.053134918212898"/>
    <n v="-5.6377100944518999"/>
    <x v="1946"/>
  </r>
  <r>
    <n v="10.3138065338135"/>
    <n v="43.478477478027301"/>
    <x v="1947"/>
  </r>
  <r>
    <n v="45.207241058349602"/>
    <n v="8.6088933944702095"/>
    <x v="1948"/>
  </r>
  <r>
    <n v="16.8261814117432"/>
    <n v="22.492118835449201"/>
    <x v="1949"/>
  </r>
  <r>
    <n v="31.9922485351563"/>
    <n v="-1.66108930110931"/>
    <x v="1950"/>
  </r>
  <r>
    <n v="29.948850631713899"/>
    <n v="30.990644454956101"/>
    <x v="1951"/>
  </r>
  <r>
    <n v="26.3676433563232"/>
    <n v="32.9324340820313"/>
    <x v="1952"/>
  </r>
  <r>
    <n v="21.1605625152588"/>
    <n v="65.391632080078097"/>
    <x v="1953"/>
  </r>
  <r>
    <n v="29.934715270996101"/>
    <n v="35.798599243164098"/>
    <x v="1954"/>
  </r>
  <r>
    <n v="21.170253753662099"/>
    <n v="23.8275547027588"/>
    <x v="1955"/>
  </r>
  <r>
    <n v="30.148511886596701"/>
    <n v="53.438728332519503"/>
    <x v="1956"/>
  </r>
  <r>
    <n v="28.811077117919901"/>
    <n v="6.2728037834167498"/>
    <x v="1957"/>
  </r>
  <r>
    <n v="26.287563323974599"/>
    <n v="6.0714001655578604"/>
    <x v="1958"/>
  </r>
  <r>
    <n v="29.438665390014599"/>
    <n v="26.102491378784201"/>
    <x v="1959"/>
  </r>
  <r>
    <n v="22.861749649047901"/>
    <n v="71.713294982910199"/>
    <x v="1960"/>
  </r>
  <r>
    <n v="21.5796794891357"/>
    <n v="4.4457430839538601"/>
    <x v="1961"/>
  </r>
  <r>
    <n v="31.711683273315401"/>
    <n v="34.182323455810497"/>
    <x v="1962"/>
  </r>
  <r>
    <n v="18.3688659667969"/>
    <n v="7.0546517372131303"/>
    <x v="1963"/>
  </r>
  <r>
    <n v="19.408199310302699"/>
    <n v="41.938568115234403"/>
    <x v="1964"/>
  </r>
  <r>
    <n v="34.375656127929702"/>
    <n v="25.0022792816162"/>
    <x v="1965"/>
  </r>
  <r>
    <n v="24.3011989593506"/>
    <n v="33.870689392089801"/>
    <x v="1966"/>
  </r>
  <r>
    <n v="25.940544128418001"/>
    <n v="23.573194503784201"/>
    <x v="1967"/>
  </r>
  <r>
    <n v="30.911811828613299"/>
    <n v="9.6729421615600604"/>
    <x v="1968"/>
  </r>
  <r>
    <n v="17.623682022094702"/>
    <n v="16.884597778320298"/>
    <x v="1969"/>
  </r>
  <r>
    <n v="29.828842163085898"/>
    <n v="31.5025749206543"/>
    <x v="1970"/>
  </r>
  <r>
    <n v="19.0053825378418"/>
    <n v="16.170021057128899"/>
    <x v="1971"/>
  </r>
  <r>
    <n v="28.027091979980501"/>
    <n v="8.2661886215209996"/>
    <x v="1972"/>
  </r>
  <r>
    <n v="29.3604946136475"/>
    <n v="30.360364913940401"/>
    <x v="1973"/>
  </r>
  <r>
    <n v="34.387622833252003"/>
    <n v="32.056789398193402"/>
    <x v="1974"/>
  </r>
  <r>
    <n v="18.232934951782202"/>
    <n v="68.366279602050795"/>
    <x v="1975"/>
  </r>
  <r>
    <n v="13.912462234497101"/>
    <n v="41.8814888000488"/>
    <x v="1976"/>
  </r>
  <r>
    <n v="51.424530029296903"/>
    <n v="36.387260437011697"/>
    <x v="1977"/>
  </r>
  <r>
    <n v="13.554012298584"/>
    <n v="49.137603759765597"/>
    <x v="1978"/>
  </r>
  <r>
    <n v="21.6007175445557"/>
    <n v="12.429537773132299"/>
    <x v="1979"/>
  </r>
  <r>
    <n v="17.6865634918213"/>
    <n v="47.318019866943402"/>
    <x v="1980"/>
  </r>
  <r>
    <n v="26.097835540771499"/>
    <n v="68.567008972167997"/>
    <x v="1981"/>
  </r>
  <r>
    <n v="24.3293132781982"/>
    <n v="23.808832168579102"/>
    <x v="1982"/>
  </r>
  <r>
    <n v="20.4743041992188"/>
    <n v="74.508689880371094"/>
    <x v="1983"/>
  </r>
  <r>
    <n v="17.972434997558601"/>
    <n v="43.790477752685497"/>
    <x v="1984"/>
  </r>
  <r>
    <n v="40.475547790527301"/>
    <n v="20.596126556396499"/>
    <x v="1985"/>
  </r>
  <r>
    <n v="45.913478851318402"/>
    <n v="122.788619995117"/>
    <x v="1986"/>
  </r>
  <r>
    <n v="35.825077056884801"/>
    <n v="-2.79308009147644"/>
    <x v="1987"/>
  </r>
  <r>
    <n v="32.8729858398438"/>
    <n v="33.4676322937012"/>
    <x v="1988"/>
  </r>
  <r>
    <n v="27.892362594604499"/>
    <n v="35.417160034179702"/>
    <x v="1989"/>
  </r>
  <r>
    <n v="36.085727691650398"/>
    <n v="18.979120254516602"/>
    <x v="1990"/>
  </r>
  <r>
    <n v="15.0723886489868"/>
    <n v="36.900352478027301"/>
    <x v="1991"/>
  </r>
  <r>
    <n v="16.034358978271499"/>
    <n v="48.5833549499512"/>
    <x v="1992"/>
  </r>
  <r>
    <n v="8.8723649978637695"/>
    <n v="39.9165649414063"/>
    <x v="1993"/>
  </r>
  <r>
    <n v="14.8348741531372"/>
    <n v="19.893791198730501"/>
    <x v="1994"/>
  </r>
  <r>
    <n v="20.4779949188232"/>
    <n v="-9.3453149795532209"/>
    <x v="1995"/>
  </r>
  <r>
    <n v="26.735673904418899"/>
    <n v="21.6605625152588"/>
    <x v="1996"/>
  </r>
  <r>
    <n v="35.8882446289063"/>
    <n v="54.070037841796903"/>
    <x v="1997"/>
  </r>
  <r>
    <n v="53.114662170410199"/>
    <n v="3.10257887840271"/>
    <x v="1998"/>
  </r>
  <r>
    <n v="20.3365077972412"/>
    <n v="29.355991363525401"/>
    <x v="1999"/>
  </r>
  <r>
    <n v="22.022121429443398"/>
    <n v="3.25098323822021"/>
    <x v="2000"/>
  </r>
  <r>
    <n v="29.220905303955099"/>
    <n v="8.7807855606079102"/>
    <x v="2001"/>
  </r>
  <r>
    <n v="19.671586990356399"/>
    <n v="2.2814161777496298"/>
    <x v="2002"/>
  </r>
  <r>
    <n v="18.254854202270501"/>
    <n v="95.801124572753906"/>
    <x v="2003"/>
  </r>
  <r>
    <n v="17.018894195556602"/>
    <n v="19.4079074859619"/>
    <x v="2004"/>
  </r>
  <r>
    <n v="15.980517387390099"/>
    <n v="37.164260864257798"/>
    <x v="2005"/>
  </r>
  <r>
    <n v="19.535783767700199"/>
    <n v="42.209304809570298"/>
    <x v="2006"/>
  </r>
  <r>
    <n v="32.812435150146499"/>
    <n v="90.090347290039105"/>
    <x v="2007"/>
  </r>
  <r>
    <n v="33.329898834228501"/>
    <n v="19.976497650146499"/>
    <x v="2008"/>
  </r>
  <r>
    <n v="24.2401638031006"/>
    <n v="79.072738647460895"/>
    <x v="2009"/>
  </r>
  <r>
    <n v="35.069091796875"/>
    <n v="32.340778350830099"/>
    <x v="2010"/>
  </r>
  <r>
    <n v="37.075241088867202"/>
    <n v="40.319431304931598"/>
    <x v="2011"/>
  </r>
  <r>
    <n v="18.023605346679702"/>
    <n v="27.798719406127901"/>
    <x v="2012"/>
  </r>
  <r>
    <n v="32.538639068603501"/>
    <n v="33.302280426025398"/>
    <x v="2013"/>
  </r>
  <r>
    <n v="26.885501861572301"/>
    <n v="8.8422517776489293"/>
    <x v="2014"/>
  </r>
  <r>
    <n v="35.223194122314503"/>
    <n v="31.115179061889599"/>
    <x v="2015"/>
  </r>
  <r>
    <n v="19.0142116546631"/>
    <n v="16.208984375"/>
    <x v="2016"/>
  </r>
  <r>
    <n v="24.551517486572301"/>
    <n v="32.709785461425803"/>
    <x v="2017"/>
  </r>
  <r>
    <n v="37.594089508056598"/>
    <n v="-0.82832878828048695"/>
    <x v="2018"/>
  </r>
  <r>
    <n v="28.9731750488281"/>
    <n v="59.999698638916001"/>
    <x v="2019"/>
  </r>
  <r>
    <n v="21.873836517333999"/>
    <n v="60.382003784179702"/>
    <x v="2020"/>
  </r>
  <r>
    <n v="22.0106315612793"/>
    <n v="54.220516204833999"/>
    <x v="2021"/>
  </r>
  <r>
    <n v="31.2803955078125"/>
    <n v="-2.97235012054443"/>
    <x v="2022"/>
  </r>
  <r>
    <n v="16.622220993041999"/>
    <n v="13.8618822097778"/>
    <x v="2023"/>
  </r>
  <r>
    <n v="21.470222473144499"/>
    <n v="29.268110275268601"/>
    <x v="2024"/>
  </r>
  <r>
    <n v="31.5001010894775"/>
    <n v="8.5160608291625994"/>
    <x v="2025"/>
  </r>
  <r>
    <n v="16.448839187622099"/>
    <n v="2.4251577854156499"/>
    <x v="2026"/>
  </r>
  <r>
    <n v="34.3032836914063"/>
    <n v="72.618011474609403"/>
    <x v="2027"/>
  </r>
  <r>
    <n v="15.7421779632568"/>
    <n v="57.015335083007798"/>
    <x v="2028"/>
  </r>
  <r>
    <n v="38.231620788574197"/>
    <n v="33.1505317687988"/>
    <x v="2029"/>
  </r>
  <r>
    <n v="34.783077239990199"/>
    <n v="1.7377758026123"/>
    <x v="2030"/>
  </r>
  <r>
    <n v="34.500637054443402"/>
    <n v="21.7465000152588"/>
    <x v="2031"/>
  </r>
  <r>
    <n v="16.530359268188501"/>
    <n v="22.908988952636701"/>
    <x v="2032"/>
  </r>
  <r>
    <n v="24.404394149780298"/>
    <n v="14.056373596191399"/>
    <x v="2033"/>
  </r>
  <r>
    <n v="23.257244110107401"/>
    <n v="35.874176025390597"/>
    <x v="2034"/>
  </r>
  <r>
    <n v="18.7620754241943"/>
    <n v="42.6801567077637"/>
    <x v="2035"/>
  </r>
  <r>
    <n v="25.7975158691406"/>
    <n v="31.9469318389893"/>
    <x v="2036"/>
  </r>
  <r>
    <n v="26.148344039916999"/>
    <n v="15.5450382232666"/>
    <x v="2037"/>
  </r>
  <r>
    <n v="40.446247100830099"/>
    <n v="29.036758422851602"/>
    <x v="2038"/>
  </r>
  <r>
    <n v="16.502080917358398"/>
    <n v="4.0604376792907697"/>
    <x v="2039"/>
  </r>
  <r>
    <n v="15.143526077270501"/>
    <n v="10.146577835083001"/>
    <x v="2040"/>
  </r>
  <r>
    <n v="16.5079135894775"/>
    <n v="58.165241241455099"/>
    <x v="2041"/>
  </r>
  <r>
    <n v="10.798814773559601"/>
    <n v="7.0665416717529297"/>
    <x v="2042"/>
  </r>
  <r>
    <n v="29.1259651184082"/>
    <n v="-2.3420648574829102"/>
    <x v="2043"/>
  </r>
  <r>
    <n v="21.764362335205099"/>
    <n v="2.6796319484710698"/>
    <x v="2044"/>
  </r>
  <r>
    <n v="26.6229248046875"/>
    <n v="10.010917663574199"/>
    <x v="2045"/>
  </r>
  <r>
    <n v="18.552921295166001"/>
    <n v="11.309771537780801"/>
    <x v="2046"/>
  </r>
  <r>
    <n v="41.391288757324197"/>
    <n v="8.2378587722778303"/>
    <x v="2047"/>
  </r>
  <r>
    <n v="38.310665130615199"/>
    <n v="6.7924680709838903"/>
    <x v="2048"/>
  </r>
  <r>
    <n v="22.2526035308838"/>
    <n v="15.4568643569946"/>
    <x v="2049"/>
  </r>
  <r>
    <n v="28.150892257690401"/>
    <n v="13.113317489624"/>
    <x v="2050"/>
  </r>
  <r>
    <n v="18.787040710449201"/>
    <n v="28.427524566650401"/>
    <x v="2051"/>
  </r>
  <r>
    <n v="41.728561401367202"/>
    <n v="2.93396019935608"/>
    <x v="2052"/>
  </r>
  <r>
    <n v="25.069292068481399"/>
    <n v="28.6534729003906"/>
    <x v="2053"/>
  </r>
  <r>
    <n v="20.950883865356399"/>
    <n v="21.1737766265869"/>
    <x v="2054"/>
  </r>
  <r>
    <n v="30.364120483398398"/>
    <n v="19.5956516265869"/>
    <x v="2055"/>
  </r>
  <r>
    <n v="30.390050888061499"/>
    <n v="49.601230621337898"/>
    <x v="2056"/>
  </r>
  <r>
    <n v="22.625310897827099"/>
    <n v="3.1228461265564"/>
    <x v="2057"/>
  </r>
  <r>
    <n v="24.951179504394499"/>
    <n v="0.60147988796234098"/>
    <x v="2058"/>
  </r>
  <r>
    <n v="16.315797805786101"/>
    <n v="6.3977241516113299"/>
    <x v="2059"/>
  </r>
  <r>
    <n v="4.6150145530700701"/>
    <n v="12.4371643066406"/>
    <x v="2060"/>
  </r>
  <r>
    <n v="20.231977462768601"/>
    <n v="31.494722366333001"/>
    <x v="2061"/>
  </r>
  <r>
    <n v="27.7734985351563"/>
    <n v="51.045345306396499"/>
    <x v="2062"/>
  </r>
  <r>
    <n v="25.401140213012699"/>
    <n v="14.564263343811"/>
    <x v="2063"/>
  </r>
  <r>
    <n v="36.183322906494098"/>
    <n v="18.090736389160199"/>
    <x v="2064"/>
  </r>
  <r>
    <n v="35.962856292724602"/>
    <n v="13.3659610748291"/>
    <x v="2065"/>
  </r>
  <r>
    <n v="30.373783111572301"/>
    <n v="26.011837005615199"/>
    <x v="2066"/>
  </r>
  <r>
    <n v="45.874649047851598"/>
    <n v="39.669578552246101"/>
    <x v="2067"/>
  </r>
  <r>
    <n v="54.099868774414098"/>
    <n v="91.252273559570298"/>
    <x v="2068"/>
  </r>
  <r>
    <n v="41.015491485595703"/>
    <n v="-10.5886936187744"/>
    <x v="2069"/>
  </r>
  <r>
    <n v="15.685016632080099"/>
    <n v="101.09921264648401"/>
    <x v="2070"/>
  </r>
  <r>
    <n v="18.610155105590799"/>
    <n v="68.360366821289105"/>
    <x v="2071"/>
  </r>
  <r>
    <n v="24.042575836181602"/>
    <n v="54.284873962402301"/>
    <x v="2072"/>
  </r>
  <r>
    <n v="18.976739883422901"/>
    <n v="28.880098342895501"/>
    <x v="2073"/>
  </r>
  <r>
    <n v="22.087999343872099"/>
    <n v="85.214622497558594"/>
    <x v="2074"/>
  </r>
  <r>
    <n v="26.732484817504901"/>
    <n v="36.805961608886697"/>
    <x v="2075"/>
  </r>
  <r>
    <n v="21.163618087768601"/>
    <n v="33.977455139160199"/>
    <x v="2076"/>
  </r>
  <r>
    <n v="23.730510711669901"/>
    <n v="1.1303417682647701"/>
    <x v="2077"/>
  </r>
  <r>
    <n v="29.747251510620099"/>
    <n v="-0.15625961124897"/>
    <x v="2078"/>
  </r>
  <r>
    <n v="28.845634460449201"/>
    <n v="32.051620483398402"/>
    <x v="2079"/>
  </r>
  <r>
    <n v="16.532291412353501"/>
    <n v="20.581802368164102"/>
    <x v="2080"/>
  </r>
  <r>
    <n v="15.0084238052368"/>
    <n v="-26.7686882019043"/>
    <x v="2081"/>
  </r>
  <r>
    <n v="28.0512790679932"/>
    <n v="23.8184490203857"/>
    <x v="2082"/>
  </r>
  <r>
    <n v="24.769264221191399"/>
    <n v="5.6466341018676802"/>
    <x v="2083"/>
  </r>
  <r>
    <n v="20.3645534515381"/>
    <n v="11.8126783370972"/>
    <x v="2084"/>
  </r>
  <r>
    <n v="34.313922882080099"/>
    <n v="5.0641155242919904"/>
    <x v="2085"/>
  </r>
  <r>
    <n v="28.937431335449201"/>
    <n v="-31.894605636596701"/>
    <x v="2086"/>
  </r>
  <r>
    <n v="19.1314888000488"/>
    <n v="1.15092325210571"/>
    <x v="2087"/>
  </r>
  <r>
    <n v="20.550104141235401"/>
    <n v="18.172779083251999"/>
    <x v="2088"/>
  </r>
  <r>
    <n v="14.2283668518066"/>
    <n v="45.284187316894503"/>
    <x v="2089"/>
  </r>
  <r>
    <n v="31.939964294433601"/>
    <n v="22.817930221557599"/>
    <x v="2090"/>
  </r>
  <r>
    <n v="23.123672485351602"/>
    <n v="14.5575609207153"/>
    <x v="2091"/>
  </r>
  <r>
    <n v="24.291267395019499"/>
    <n v="48.360176086425803"/>
    <x v="2092"/>
  </r>
  <r>
    <n v="11.836362838745099"/>
    <n v="-0.626467525959015"/>
    <x v="2093"/>
  </r>
  <r>
    <n v="27.866224288940401"/>
    <n v="6.2381105422973597"/>
    <x v="2094"/>
  </r>
  <r>
    <n v="26.287111282348601"/>
    <n v="6.1419825553893999"/>
    <x v="2095"/>
  </r>
  <r>
    <n v="30.148530960083001"/>
    <n v="11.409031867981"/>
    <x v="2096"/>
  </r>
  <r>
    <n v="32.972496032714801"/>
    <n v="-3.1229503154754599"/>
    <x v="2097"/>
  </r>
  <r>
    <n v="13.9091844558716"/>
    <n v="26.240213394165"/>
    <x v="2098"/>
  </r>
  <r>
    <n v="19.91672706604"/>
    <n v="16.842811584472699"/>
    <x v="2099"/>
  </r>
  <r>
    <n v="14.7742214202881"/>
    <n v="4.0077776908874503"/>
    <x v="2100"/>
  </r>
  <r>
    <n v="35.917274475097699"/>
    <n v="69.975227355957003"/>
    <x v="2101"/>
  </r>
  <r>
    <n v="14.2927026748657"/>
    <n v="49.990688323974602"/>
    <x v="2102"/>
  </r>
  <r>
    <n v="27.8133335113525"/>
    <n v="11.6384601593018"/>
    <x v="2103"/>
  </r>
  <r>
    <n v="21.0652885437012"/>
    <n v="70.750885009765597"/>
    <x v="2104"/>
  </r>
  <r>
    <n v="29.809322357177699"/>
    <n v="38.255599975585902"/>
    <x v="2105"/>
  </r>
  <r>
    <n v="11.475099563598601"/>
    <n v="37.472263336181598"/>
    <x v="2106"/>
  </r>
  <r>
    <n v="19.173599243164102"/>
    <n v="32.530971527099602"/>
    <x v="2107"/>
  </r>
  <r>
    <n v="36.9452934265137"/>
    <n v="57.329044342041001"/>
    <x v="2108"/>
  </r>
  <r>
    <n v="24.217679977416999"/>
    <n v="75.714759826660199"/>
    <x v="2109"/>
  </r>
  <r>
    <n v="24.543214797973601"/>
    <n v="9.8614616394043004"/>
    <x v="2110"/>
  </r>
  <r>
    <n v="15.438347816467299"/>
    <n v="1.7998900413513199"/>
    <x v="2111"/>
  </r>
  <r>
    <n v="25.8312072753906"/>
    <n v="40.891204833984403"/>
    <x v="2112"/>
  </r>
  <r>
    <n v="39.7202758789063"/>
    <n v="21.4013977050781"/>
    <x v="2113"/>
  </r>
  <r>
    <n v="32.138458251953097"/>
    <n v="50.271705627441399"/>
    <x v="2114"/>
  </r>
  <r>
    <n v="17.0661811828613"/>
    <n v="-1.75055956840515"/>
    <x v="2115"/>
  </r>
  <r>
    <n v="27.843952178955099"/>
    <n v="-17.401544570922901"/>
    <x v="2116"/>
  </r>
  <r>
    <n v="40.331245422363303"/>
    <n v="34.2827339172363"/>
    <x v="2117"/>
  </r>
  <r>
    <n v="43.536304473877003"/>
    <n v="39.1945991516113"/>
    <x v="2118"/>
  </r>
  <r>
    <n v="25.1514568328857"/>
    <n v="25.177524566650401"/>
    <x v="2119"/>
  </r>
  <r>
    <n v="25.649580001831101"/>
    <n v="-3.4479663372039799"/>
    <x v="2120"/>
  </r>
  <r>
    <n v="24.219728469848601"/>
    <n v="4.9533786773681596"/>
    <x v="2121"/>
  </r>
  <r>
    <n v="13.2604064941406"/>
    <n v="16.2334079742432"/>
    <x v="2122"/>
  </r>
  <r>
    <n v="29.389768600463899"/>
    <n v="5.6724433898925799"/>
    <x v="2123"/>
  </r>
  <r>
    <n v="40.633041381835902"/>
    <n v="29.945793151855501"/>
    <x v="2124"/>
  </r>
  <r>
    <n v="14.2242889404297"/>
    <n v="9.2142667770385707"/>
    <x v="2125"/>
  </r>
  <r>
    <n v="31.134845733642599"/>
    <n v="15.084082603454601"/>
    <x v="2126"/>
  </r>
  <r>
    <n v="12.271441459655801"/>
    <n v="15.0763597488403"/>
    <x v="2127"/>
  </r>
  <r>
    <n v="26.803001403808601"/>
    <n v="21.6328735351563"/>
    <x v="2128"/>
  </r>
  <r>
    <n v="37.722938537597699"/>
    <n v="27.098123550415"/>
    <x v="2129"/>
  </r>
  <r>
    <n v="29.8420104980469"/>
    <n v="30.604600906372099"/>
    <x v="2130"/>
  </r>
  <r>
    <n v="37.482059478759801"/>
    <n v="49.968425750732401"/>
    <x v="2131"/>
  </r>
  <r>
    <n v="31.461805343627901"/>
    <n v="61.059558868408203"/>
    <x v="2132"/>
  </r>
  <r>
    <n v="32.956260681152301"/>
    <n v="18.5568542480469"/>
    <x v="2133"/>
  </r>
  <r>
    <n v="25.638900756835898"/>
    <n v="53.545940399169901"/>
    <x v="2134"/>
  </r>
  <r>
    <n v="52.975936889648402"/>
    <n v="17.379640579223601"/>
    <x v="2135"/>
  </r>
  <r>
    <n v="19.740198135376001"/>
    <n v="1.0854027271270801"/>
    <x v="2136"/>
  </r>
  <r>
    <n v="16.504859924316399"/>
    <n v="53.380348205566399"/>
    <x v="2137"/>
  </r>
  <r>
    <n v="17.623659133911101"/>
    <n v="48.529678344726598"/>
    <x v="2138"/>
  </r>
  <r>
    <n v="21.075605392456101"/>
    <n v="54.163314819335902"/>
    <x v="2139"/>
  </r>
  <r>
    <n v="39.4298706054688"/>
    <n v="55.099853515625"/>
    <x v="2140"/>
  </r>
  <r>
    <n v="24.961450576782202"/>
    <n v="23.347103118896499"/>
    <x v="2141"/>
  </r>
  <r>
    <n v="19.229509353637699"/>
    <n v="24.263698577880898"/>
    <x v="2142"/>
  </r>
  <r>
    <n v="47.594062805175803"/>
    <n v="36.432762145996101"/>
    <x v="2143"/>
  </r>
  <r>
    <n v="34.204139709472699"/>
    <n v="46.725696563720703"/>
    <x v="2144"/>
  </r>
  <r>
    <n v="40.403053283691399"/>
    <n v="66.387741088867202"/>
    <x v="2145"/>
  </r>
  <r>
    <n v="22.099065780639599"/>
    <n v="14.234214782714799"/>
    <x v="2146"/>
  </r>
  <r>
    <n v="22.940048217773398"/>
    <n v="3.0464115142822301"/>
    <x v="2147"/>
  </r>
  <r>
    <n v="18.304012298583999"/>
    <n v="14.844846725463899"/>
    <x v="2148"/>
  </r>
  <r>
    <n v="34.115955352783203"/>
    <n v="11.1469926834106"/>
    <x v="2149"/>
  </r>
  <r>
    <n v="25.7633876800537"/>
    <n v="34.144088745117202"/>
    <x v="2150"/>
  </r>
  <r>
    <n v="27.691551208496101"/>
    <n v="30.1931037902832"/>
    <x v="2151"/>
  </r>
  <r>
    <n v="19.277389526367202"/>
    <n v="-0.44518238306045499"/>
    <x v="2152"/>
  </r>
  <r>
    <n v="31.376123428344702"/>
    <n v="-12.5284986495972"/>
    <x v="2153"/>
  </r>
  <r>
    <n v="21.2985229492188"/>
    <n v="22.209476470947301"/>
    <x v="2154"/>
  </r>
  <r>
    <n v="29.519008636474599"/>
    <n v="17.432235717773398"/>
    <x v="2155"/>
  </r>
  <r>
    <n v="14.1282749176025"/>
    <n v="19.6313667297363"/>
    <x v="2156"/>
  </r>
  <r>
    <n v="24.097536087036101"/>
    <n v="38.0860404968262"/>
    <x v="2157"/>
  </r>
  <r>
    <n v="16.659032821655298"/>
    <n v="8.2137861251831108"/>
    <x v="2158"/>
  </r>
  <r>
    <n v="45.764102935791001"/>
    <n v="9.6450920104980504"/>
    <x v="2159"/>
  </r>
  <r>
    <n v="24.1510925292969"/>
    <n v="16.335197448730501"/>
    <x v="2160"/>
  </r>
  <r>
    <n v="28.2510986328125"/>
    <n v="3.3395512104034402"/>
    <x v="2161"/>
  </r>
  <r>
    <n v="15.3735265731812"/>
    <n v="18.592739105224599"/>
    <x v="2162"/>
  </r>
  <r>
    <n v="15.198576927185099"/>
    <n v="39.303752899169901"/>
    <x v="2163"/>
  </r>
  <r>
    <n v="33.737251281738303"/>
    <n v="6.6221780776977504"/>
    <x v="2164"/>
  </r>
  <r>
    <n v="30.583311080932599"/>
    <n v="28.165706634521499"/>
    <x v="2165"/>
  </r>
  <r>
    <n v="25.859605789184599"/>
    <n v="24.349708557128899"/>
    <x v="2166"/>
  </r>
  <r>
    <n v="39.826187133789098"/>
    <n v="-3.0524847507476802"/>
    <x v="2167"/>
  </r>
  <r>
    <n v="31.761693954467798"/>
    <n v="34.011112213134801"/>
    <x v="2168"/>
  </r>
  <r>
    <n v="32.867530822753899"/>
    <n v="21.247186660766602"/>
    <x v="2169"/>
  </r>
  <r>
    <n v="24.5026245117188"/>
    <n v="28.6769714355469"/>
    <x v="2170"/>
  </r>
  <r>
    <n v="38.464599609375"/>
    <n v="7.5605511665344203"/>
    <x v="2171"/>
  </r>
  <r>
    <n v="18.228879928588899"/>
    <n v="18.9342136383057"/>
    <x v="2172"/>
  </r>
  <r>
    <n v="30.100053787231399"/>
    <n v="-4.6146426200866699"/>
    <x v="2173"/>
  </r>
  <r>
    <n v="18.344903945922901"/>
    <n v="53.021778106689503"/>
    <x v="2174"/>
  </r>
  <r>
    <n v="25.746667861938501"/>
    <n v="38.732467651367202"/>
    <x v="2175"/>
  </r>
  <r>
    <n v="10.999121665954601"/>
    <n v="2.2662136554718"/>
    <x v="2176"/>
  </r>
  <r>
    <n v="27.673524856567401"/>
    <n v="14.8585119247437"/>
    <x v="2177"/>
  </r>
  <r>
    <n v="52.717540740966797"/>
    <n v="25.8397426605225"/>
    <x v="2178"/>
  </r>
  <r>
    <n v="15.577228546142599"/>
    <n v="-5.2312784194946298"/>
    <x v="2179"/>
  </r>
  <r>
    <n v="38.652969360351598"/>
    <n v="2.3382937908172599"/>
    <x v="2180"/>
  </r>
  <r>
    <n v="37.806594848632798"/>
    <n v="-3.3547525405883798"/>
    <x v="2181"/>
  </r>
  <r>
    <n v="32.046848297119098"/>
    <n v="-18.348123550415"/>
    <x v="2182"/>
  </r>
  <r>
    <n v="16.458206176757798"/>
    <n v="24.94606590271"/>
    <x v="2183"/>
  </r>
  <r>
    <n v="24.538284301757798"/>
    <n v="14.458106040954601"/>
    <x v="2184"/>
  </r>
  <r>
    <n v="30.690631866455099"/>
    <n v="30.754735946655298"/>
    <x v="2185"/>
  </r>
  <r>
    <n v="29.111070632934599"/>
    <n v="17.416444778442401"/>
    <x v="2186"/>
  </r>
  <r>
    <n v="21.517982482910199"/>
    <n v="4.3816246986389196"/>
    <x v="2187"/>
  </r>
  <r>
    <n v="11.6540622711182"/>
    <n v="-1.5888990163803101"/>
    <x v="2188"/>
  </r>
  <r>
    <n v="34.2689819335938"/>
    <n v="-8.3733034133911097"/>
    <x v="2189"/>
  </r>
  <r>
    <n v="30.5995578765869"/>
    <n v="41.223976135253899"/>
    <x v="2190"/>
  </r>
  <r>
    <n v="32.275348663330099"/>
    <n v="13.8523712158203"/>
    <x v="2191"/>
  </r>
  <r>
    <n v="27.620145797729499"/>
    <n v="65.999809265136705"/>
    <x v="2192"/>
  </r>
  <r>
    <n v="37.582508087158203"/>
    <n v="-4.0059957504272496"/>
    <x v="2193"/>
  </r>
  <r>
    <n v="18.962621688842798"/>
    <n v="12.162030220031699"/>
    <x v="2194"/>
  </r>
  <r>
    <n v="48.886871337890597"/>
    <n v="52.733741760253899"/>
    <x v="2195"/>
  </r>
  <r>
    <n v="20.1390285491943"/>
    <n v="23.113225936889599"/>
    <x v="2196"/>
  </r>
  <r>
    <n v="25.981147766113299"/>
    <n v="27.965517044067401"/>
    <x v="2197"/>
  </r>
  <r>
    <n v="13.1324968338013"/>
    <n v="13.2646989822388"/>
    <x v="2198"/>
  </r>
  <r>
    <n v="17.823238372802699"/>
    <n v="31.692836761474599"/>
    <x v="2199"/>
  </r>
  <r>
    <n v="46.643436431884801"/>
    <n v="44.070075988769503"/>
    <x v="2200"/>
  </r>
  <r>
    <n v="24.764186859130898"/>
    <n v="15.312890052795399"/>
    <x v="2201"/>
  </r>
  <r>
    <n v="26.706905364990199"/>
    <n v="-21.735326766967798"/>
    <x v="2202"/>
  </r>
  <r>
    <n v="21.599668502807599"/>
    <n v="5.7560157775878897"/>
    <x v="2203"/>
  </r>
  <r>
    <n v="21.031021118164102"/>
    <n v="16.580493927001999"/>
    <x v="2204"/>
  </r>
  <r>
    <n v="16.428337097168001"/>
    <n v="28.924562454223601"/>
    <x v="2205"/>
  </r>
  <r>
    <n v="24.6814155578613"/>
    <n v="24.809324264526399"/>
    <x v="2206"/>
  </r>
  <r>
    <n v="16.635015487670898"/>
    <n v="-23.293968200683601"/>
    <x v="2207"/>
  </r>
  <r>
    <n v="30.766050338745099"/>
    <n v="-9.4550609588622994"/>
    <x v="2208"/>
  </r>
  <r>
    <n v="23.443784713745099"/>
    <n v="5.0795917510986301"/>
    <x v="2209"/>
  </r>
  <r>
    <n v="24.256175994873001"/>
    <n v="6.5551519393920898"/>
    <x v="2210"/>
  </r>
  <r>
    <n v="15.198172569274901"/>
    <n v="47.085750579833999"/>
    <x v="2211"/>
  </r>
  <r>
    <n v="22.774604797363299"/>
    <n v="88.416419982910199"/>
    <x v="2212"/>
  </r>
  <r>
    <n v="34.045040130615199"/>
    <n v="62.704898834228501"/>
    <x v="2213"/>
  </r>
  <r>
    <n v="42.083251953125"/>
    <n v="46.856937408447301"/>
    <x v="2214"/>
  </r>
  <r>
    <n v="28.4129962921143"/>
    <n v="33.717170715332003"/>
    <x v="2215"/>
  </r>
  <r>
    <n v="26.320606231689499"/>
    <n v="10.320814132690399"/>
    <x v="2216"/>
  </r>
  <r>
    <n v="26.0597629547119"/>
    <n v="27.917779922485401"/>
    <x v="2217"/>
  </r>
  <r>
    <n v="12.671179771423301"/>
    <n v="63.297248840332003"/>
    <x v="2218"/>
  </r>
  <r>
    <n v="13.1846923828125"/>
    <n v="22.074537277221701"/>
    <x v="2219"/>
  </r>
  <r>
    <n v="31.531131744384801"/>
    <n v="8.7348003387451207"/>
    <x v="2220"/>
  </r>
  <r>
    <n v="24.4289226531982"/>
    <n v="9.1968307495117205"/>
    <x v="2221"/>
  </r>
  <r>
    <n v="26.805952072143601"/>
    <n v="6.00726413726807"/>
    <x v="2222"/>
  </r>
  <r>
    <n v="24.657787322998001"/>
    <n v="44.780803680419901"/>
    <x v="2223"/>
  </r>
  <r>
    <n v="31.842626571655298"/>
    <n v="23.123649597168001"/>
    <x v="2224"/>
  </r>
  <r>
    <n v="18.789512634277301"/>
    <n v="15.4322519302368"/>
    <x v="2225"/>
  </r>
  <r>
    <n v="18.855197906494102"/>
    <n v="1.0970990657806401"/>
    <x v="2226"/>
  </r>
  <r>
    <n v="32.419731140136697"/>
    <n v="7.07849025726318"/>
    <x v="2227"/>
  </r>
  <r>
    <n v="20.910839080810501"/>
    <n v="6.8476290702819798"/>
    <x v="2228"/>
  </r>
  <r>
    <n v="9.9489850997924805"/>
    <n v="9.8268232345581108"/>
    <x v="2229"/>
  </r>
  <r>
    <n v="49.979091644287102"/>
    <n v="14.3935804367065"/>
    <x v="2230"/>
  </r>
  <r>
    <n v="14.597058296203601"/>
    <n v="-2.3714907169342001"/>
    <x v="2231"/>
  </r>
  <r>
    <n v="21.809858322143601"/>
    <n v="28.8908500671387"/>
    <x v="2232"/>
  </r>
  <r>
    <n v="29.506872177123999"/>
    <n v="11.670722961425801"/>
    <x v="2233"/>
  </r>
  <r>
    <n v="37.655963897705099"/>
    <n v="4.8592615127563503"/>
    <x v="2234"/>
  </r>
  <r>
    <n v="16.4380493164063"/>
    <n v="12.569329261779799"/>
    <x v="2235"/>
  </r>
  <r>
    <n v="35.202651977539098"/>
    <n v="22.639310836791999"/>
    <x v="2236"/>
  </r>
  <r>
    <n v="12.078102111816399"/>
    <n v="37.068183898925803"/>
    <x v="2237"/>
  </r>
  <r>
    <n v="30.371873855590799"/>
    <n v="55.2950630187988"/>
    <x v="2238"/>
  </r>
  <r>
    <n v="32.108268737792997"/>
    <n v="34.344532012939503"/>
    <x v="2239"/>
  </r>
  <r>
    <n v="15.8030033111572"/>
    <n v="38.160587310791001"/>
    <x v="2240"/>
  </r>
  <r>
    <n v="27.936935424804702"/>
    <n v="1.52952921390533"/>
    <x v="2241"/>
  </r>
  <r>
    <n v="30.036771774291999"/>
    <n v="28.382116317748999"/>
    <x v="2242"/>
  </r>
  <r>
    <n v="17.739965438842798"/>
    <n v="45.651943206787102"/>
    <x v="2243"/>
  </r>
  <r>
    <n v="42.174850463867202"/>
    <n v="62.5323295593262"/>
    <x v="2244"/>
  </r>
  <r>
    <n v="22.329208374023398"/>
    <n v="39.459495544433601"/>
    <x v="2245"/>
  </r>
  <r>
    <n v="17.254562377929702"/>
    <n v="40.500148773193402"/>
    <x v="2246"/>
  </r>
  <r>
    <n v="26.283809661865199"/>
    <n v="30.819339752197301"/>
    <x v="2247"/>
  </r>
  <r>
    <n v="22.717535018920898"/>
    <n v="11.76487159729"/>
    <x v="2248"/>
  </r>
  <r>
    <n v="41.998035430908203"/>
    <n v="31.866039276123001"/>
    <x v="2249"/>
  </r>
  <r>
    <n v="22.4957389831543"/>
    <n v="43.855422973632798"/>
    <x v="2250"/>
  </r>
  <r>
    <n v="14.7251176834106"/>
    <n v="5.1949777603149396"/>
    <x v="2251"/>
  </r>
  <r>
    <n v="50.973827362060497"/>
    <n v="0.18404345214366899"/>
    <x v="2252"/>
  </r>
  <r>
    <n v="18.603183746337901"/>
    <n v="24.780736923217798"/>
    <x v="2253"/>
  </r>
  <r>
    <n v="30.817043304443398"/>
    <n v="17.4399604797363"/>
    <x v="2254"/>
  </r>
  <r>
    <n v="39.349002838134801"/>
    <n v="-9.9669523239135707"/>
    <x v="2255"/>
  </r>
  <r>
    <n v="12.019127845764199"/>
    <n v="29.651679992675799"/>
    <x v="2256"/>
  </r>
  <r>
    <n v="23.852058410644499"/>
    <n v="13.78941822052"/>
    <x v="2257"/>
  </r>
  <r>
    <n v="42.328258514404297"/>
    <n v="20.892763137817401"/>
    <x v="2258"/>
  </r>
  <r>
    <n v="35.302131652832003"/>
    <n v="44.958103179931598"/>
    <x v="2259"/>
  </r>
  <r>
    <n v="41.201229095458999"/>
    <n v="37.523109436035199"/>
    <x v="2260"/>
  </r>
  <r>
    <n v="41.9708862304688"/>
    <n v="33.441871643066399"/>
    <x v="2261"/>
  </r>
  <r>
    <n v="24.860589981079102"/>
    <n v="23.157958984375"/>
    <x v="2262"/>
  </r>
  <r>
    <n v="14.5160665512085"/>
    <n v="36.652950286865199"/>
    <x v="2263"/>
  </r>
  <r>
    <n v="34.882965087890597"/>
    <n v="34.349422454833999"/>
    <x v="2264"/>
  </r>
  <r>
    <n v="23.152338027954102"/>
    <n v="26.811170578002901"/>
    <x v="2265"/>
  </r>
  <r>
    <n v="13.718257904052701"/>
    <n v="18.482603073120099"/>
    <x v="2266"/>
  </r>
  <r>
    <n v="23.593837738037099"/>
    <n v="61.120925903320298"/>
    <x v="2267"/>
  </r>
  <r>
    <n v="38.033908843994098"/>
    <n v="24.4452934265137"/>
    <x v="2268"/>
  </r>
  <r>
    <n v="30.490964889526399"/>
    <n v="24.101865768432599"/>
    <x v="2269"/>
  </r>
  <r>
    <n v="21.329858779907202"/>
    <n v="60.832195281982401"/>
    <x v="2270"/>
  </r>
  <r>
    <n v="14.517432212829601"/>
    <n v="4.0697522163391104"/>
    <x v="2271"/>
  </r>
  <r>
    <n v="20.264915466308601"/>
    <n v="11.120242118835399"/>
    <x v="2272"/>
  </r>
  <r>
    <n v="37.430393218994098"/>
    <n v="31.718259811401399"/>
    <x v="2273"/>
  </r>
  <r>
    <n v="22.500007629394499"/>
    <n v="42.554611206054702"/>
    <x v="2274"/>
  </r>
  <r>
    <n v="24.271133422851602"/>
    <n v="46.901378631591797"/>
    <x v="2275"/>
  </r>
  <r>
    <n v="17.995241165161101"/>
    <n v="38.757564544677699"/>
    <x v="2276"/>
  </r>
  <r>
    <n v="43.413101196289098"/>
    <n v="24.128944396972699"/>
    <x v="2277"/>
  </r>
  <r>
    <n v="41.672283172607401"/>
    <n v="36.219089508056598"/>
    <x v="2278"/>
  </r>
  <r>
    <n v="20.4768466949463"/>
    <n v="30.859718322753899"/>
    <x v="2279"/>
  </r>
  <r>
    <n v="22.789442062377901"/>
    <n v="12.647326469421399"/>
    <x v="2280"/>
  </r>
  <r>
    <n v="22.038005828857401"/>
    <n v="42.621307373046903"/>
    <x v="2281"/>
  </r>
  <r>
    <n v="24.170364379882798"/>
    <n v="9.5008945465087908"/>
    <x v="2282"/>
  </r>
  <r>
    <n v="25.270227432251001"/>
    <n v="5.7438268661498997"/>
    <x v="2283"/>
  </r>
  <r>
    <n v="25.538326263427699"/>
    <n v="4.6623654365539604"/>
    <x v="2284"/>
  </r>
  <r>
    <n v="32.0186157226563"/>
    <n v="36.013622283935497"/>
    <x v="2285"/>
  </r>
  <r>
    <n v="25.1944904327393"/>
    <n v="35.181491851806598"/>
    <x v="2286"/>
  </r>
  <r>
    <n v="29.2559928894043"/>
    <n v="46.580753326416001"/>
    <x v="2287"/>
  </r>
  <r>
    <n v="29.8842449188232"/>
    <n v="66.669296264648395"/>
    <x v="2288"/>
  </r>
  <r>
    <n v="43.352443695068402"/>
    <n v="3.30239605903625"/>
    <x v="2289"/>
  </r>
  <r>
    <n v="30.904563903808601"/>
    <n v="25.4599494934082"/>
    <x v="2290"/>
  </r>
  <r>
    <n v="15.300823211669901"/>
    <n v="42.980354309082003"/>
    <x v="2291"/>
  </r>
  <r>
    <n v="24.970920562744102"/>
    <n v="25.786636352539102"/>
    <x v="2292"/>
  </r>
  <r>
    <n v="22.475614547729499"/>
    <n v="24.909488677978501"/>
    <x v="2293"/>
  </r>
  <r>
    <n v="21.374244689941399"/>
    <n v="88.455146789550795"/>
    <x v="2294"/>
  </r>
  <r>
    <n v="19.311826705932599"/>
    <n v="55.657569885253899"/>
    <x v="2295"/>
  </r>
  <r>
    <n v="23.3205680847168"/>
    <n v="40.031745910644503"/>
    <x v="2296"/>
  </r>
  <r>
    <n v="16.940088272094702"/>
    <n v="-1.3134639263153101"/>
    <x v="2297"/>
  </r>
  <r>
    <n v="48.958251953125"/>
    <n v="49.178455352783203"/>
    <x v="2298"/>
  </r>
  <r>
    <n v="22.292169570922901"/>
    <n v="47.756748199462898"/>
    <x v="2299"/>
  </r>
  <r>
    <n v="24.523035049438501"/>
    <n v="10.027299880981399"/>
    <x v="2300"/>
  </r>
  <r>
    <n v="23.945411682128899"/>
    <n v="2.2768611907959002"/>
    <x v="2301"/>
  </r>
  <r>
    <n v="15.0154209136963"/>
    <n v="-11.179931640625"/>
    <x v="2302"/>
  </r>
  <r>
    <n v="32.731113433837898"/>
    <n v="62.433387756347699"/>
    <x v="2303"/>
  </r>
  <r>
    <n v="38.253833770752003"/>
    <n v="15.7819528579712"/>
    <x v="2304"/>
  </r>
  <r>
    <n v="22.430982589721701"/>
    <n v="36.987312316894503"/>
    <x v="2305"/>
  </r>
  <r>
    <n v="18.9173793792725"/>
    <n v="1.83500480651855"/>
    <x v="2306"/>
  </r>
  <r>
    <n v="25.496049880981399"/>
    <n v="11.4477548599243"/>
    <x v="2307"/>
  </r>
  <r>
    <n v="22.0306072235107"/>
    <n v="26.981073379516602"/>
    <x v="2308"/>
  </r>
  <r>
    <n v="8.3362188339233398"/>
    <n v="34.709873199462898"/>
    <x v="2309"/>
  </r>
  <r>
    <n v="23.311508178710898"/>
    <n v="23.3331298828125"/>
    <x v="2310"/>
  </r>
  <r>
    <n v="21.2421264648438"/>
    <n v="16.0794773101807"/>
    <x v="2311"/>
  </r>
  <r>
    <n v="15.6132144927979"/>
    <n v="39.632186889648402"/>
    <x v="2312"/>
  </r>
  <r>
    <n v="25.8634128570557"/>
    <n v="82.820098876953097"/>
    <x v="2313"/>
  </r>
  <r>
    <n v="46.222480773925803"/>
    <n v="31.735996246337901"/>
    <x v="2314"/>
  </r>
  <r>
    <n v="30.862499237060501"/>
    <n v="18.000799179077099"/>
    <x v="2315"/>
  </r>
  <r>
    <n v="25.921096801757798"/>
    <n v="-0.45873218774795499"/>
    <x v="2316"/>
  </r>
  <r>
    <n v="41.602344512939503"/>
    <n v="11.501148223876999"/>
    <x v="2317"/>
  </r>
  <r>
    <n v="33.389671325683601"/>
    <n v="24.680860519409201"/>
    <x v="2318"/>
  </r>
  <r>
    <n v="18.4921760559082"/>
    <n v="1.0947945117950399"/>
    <x v="2319"/>
  </r>
  <r>
    <n v="23.206041336059599"/>
    <n v="40.728424072265597"/>
    <x v="2320"/>
  </r>
  <r>
    <n v="17.963106155395501"/>
    <n v="36.273097991943402"/>
    <x v="2321"/>
  </r>
  <r>
    <n v="34.481300354003899"/>
    <n v="-3.8838343620300302"/>
    <x v="2322"/>
  </r>
  <r>
    <n v="13.2205457687378"/>
    <n v="18.8427829742432"/>
    <x v="2323"/>
  </r>
  <r>
    <n v="36.396812438964801"/>
    <n v="11.1299848556519"/>
    <x v="2324"/>
  </r>
  <r>
    <n v="31.447391510009801"/>
    <n v="9.7173194885253906"/>
    <x v="2325"/>
  </r>
  <r>
    <n v="15.6100463867188"/>
    <n v="-1.5825843811035201"/>
    <x v="2326"/>
  </r>
  <r>
    <n v="7.5056643486022896"/>
    <n v="38.315555572509801"/>
    <x v="2327"/>
  </r>
  <r>
    <n v="40.266670227050803"/>
    <n v="9.1187162399291992"/>
    <x v="2328"/>
  </r>
  <r>
    <n v="16.394699096679702"/>
    <n v="44.001937866210902"/>
    <x v="2329"/>
  </r>
  <r>
    <n v="24.415510177612301"/>
    <n v="17.631999969482401"/>
    <x v="2330"/>
  </r>
  <r>
    <n v="27.7129421234131"/>
    <n v="12.723131179809601"/>
    <x v="2331"/>
  </r>
  <r>
    <n v="37.998695373535199"/>
    <n v="12.824110031127899"/>
    <x v="2332"/>
  </r>
  <r>
    <n v="28.111148834228501"/>
    <n v="10.7215900421143"/>
    <x v="2333"/>
  </r>
  <r>
    <n v="18.678726196289102"/>
    <n v="23.068717956543001"/>
    <x v="2334"/>
  </r>
  <r>
    <n v="32.045841217041001"/>
    <n v="24.0422477722168"/>
    <x v="2335"/>
  </r>
  <r>
    <n v="27.204879760742202"/>
    <n v="16.6425476074219"/>
    <x v="2336"/>
  </r>
  <r>
    <n v="28.355287551879901"/>
    <n v="12.854626655578601"/>
    <x v="2337"/>
  </r>
  <r>
    <n v="8.3849687576293892"/>
    <n v="19.438024520873999"/>
    <x v="2338"/>
  </r>
  <r>
    <n v="39.3995971679688"/>
    <n v="2.1090526580810498"/>
    <x v="2339"/>
  </r>
  <r>
    <n v="19.843706130981399"/>
    <n v="0.63038879632949796"/>
    <x v="2340"/>
  </r>
  <r>
    <n v="26.961719512939499"/>
    <n v="16.723861694335898"/>
    <x v="2341"/>
  </r>
  <r>
    <n v="25.911991119384801"/>
    <n v="109.521759033203"/>
    <x v="2342"/>
  </r>
  <r>
    <n v="43.123847961425803"/>
    <n v="71.901809692382798"/>
    <x v="2343"/>
  </r>
  <r>
    <n v="34.6130180358887"/>
    <n v="51.982395172119098"/>
    <x v="2344"/>
  </r>
  <r>
    <n v="22.6604404449463"/>
    <n v="82.245491027832003"/>
    <x v="2345"/>
  </r>
  <r>
    <n v="21.0560493469238"/>
    <n v="36.096706390380902"/>
    <x v="2346"/>
  </r>
  <r>
    <n v="23.360784530639599"/>
    <n v="32.780796051025398"/>
    <x v="2347"/>
  </r>
  <r>
    <n v="29.811374664306602"/>
    <n v="31.460767745971701"/>
    <x v="2348"/>
  </r>
  <r>
    <n v="18.364086151123001"/>
    <n v="22.920017242431602"/>
    <x v="2349"/>
  </r>
  <r>
    <n v="42.633819580078097"/>
    <n v="14.663459777831999"/>
    <x v="2350"/>
  </r>
  <r>
    <n v="22.4131774902344"/>
    <n v="-1.2432550191879299"/>
    <x v="2351"/>
  </r>
  <r>
    <n v="31.5455722808838"/>
    <n v="37.9752388000488"/>
    <x v="2352"/>
  </r>
  <r>
    <n v="29.185947418212901"/>
    <n v="13.3139400482178"/>
    <x v="2353"/>
  </r>
  <r>
    <n v="9.3956260681152308"/>
    <n v="31.522750854492202"/>
    <x v="2354"/>
  </r>
  <r>
    <n v="34.724929809570298"/>
    <n v="-22.952022552490199"/>
    <x v="2355"/>
  </r>
  <r>
    <n v="27.9336948394775"/>
    <n v="20.834053039550799"/>
    <x v="2356"/>
  </r>
  <r>
    <n v="12.758597373962401"/>
    <n v="9.7169342041015607"/>
    <x v="2357"/>
  </r>
  <r>
    <n v="40.442024230957003"/>
    <n v="-0.51746785640716597"/>
    <x v="2358"/>
  </r>
  <r>
    <n v="29.312574386596701"/>
    <n v="26.6854763031006"/>
    <x v="2359"/>
  </r>
  <r>
    <n v="23.341121673583999"/>
    <n v="24.987392425537099"/>
    <x v="2360"/>
  </r>
  <r>
    <n v="21.294872283935501"/>
    <n v="9.2331132888793892"/>
    <x v="2361"/>
  </r>
  <r>
    <n v="21.099544525146499"/>
    <n v="-0.31689426302909901"/>
    <x v="2362"/>
  </r>
  <r>
    <n v="9.4655961990356392"/>
    <n v="29.898845672607401"/>
    <x v="2363"/>
  </r>
  <r>
    <n v="18.742967605590799"/>
    <n v="28.208740234375"/>
    <x v="2364"/>
  </r>
  <r>
    <n v="28.412775039672901"/>
    <n v="26.926256179809599"/>
    <x v="2365"/>
  </r>
  <r>
    <n v="49.988513946533203"/>
    <n v="53.208591461181598"/>
    <x v="2366"/>
  </r>
  <r>
    <n v="25.057380676269499"/>
    <n v="12.7893114089966"/>
    <x v="2367"/>
  </r>
  <r>
    <n v="21.804666519165"/>
    <n v="63.248401641845703"/>
    <x v="2368"/>
  </r>
  <r>
    <n v="29.124830245971701"/>
    <n v="7.19820356369019"/>
    <x v="2369"/>
  </r>
  <r>
    <n v="50.164299011230497"/>
    <n v="22.061378479003899"/>
    <x v="2370"/>
  </r>
  <r>
    <n v="15.1508989334106"/>
    <n v="4.9400835037231401"/>
    <x v="2371"/>
  </r>
  <r>
    <n v="27.9966716766357"/>
    <n v="-14.783190727233899"/>
    <x v="2372"/>
  </r>
  <r>
    <n v="21.600538253784201"/>
    <n v="2.61855268478394"/>
    <x v="2373"/>
  </r>
  <r>
    <n v="24.577854156494102"/>
    <n v="22.732149124145501"/>
    <x v="2374"/>
  </r>
  <r>
    <n v="13.323555946350099"/>
    <n v="15.8917045593262"/>
    <x v="2375"/>
  </r>
  <r>
    <n v="19.281990051269499"/>
    <n v="23.296134948730501"/>
    <x v="2376"/>
  </r>
  <r>
    <n v="24.483587265014599"/>
    <n v="23.6924018859863"/>
    <x v="2377"/>
  </r>
  <r>
    <n v="47.484489440917997"/>
    <n v="51.5063667297363"/>
    <x v="2378"/>
  </r>
  <r>
    <n v="22.611356735229499"/>
    <n v="26.866413116455099"/>
    <x v="2379"/>
  </r>
  <r>
    <n v="22.267311096191399"/>
    <n v="17.182672500610401"/>
    <x v="2380"/>
  </r>
  <r>
    <n v="32.122817993164098"/>
    <n v="2.2397794723510702"/>
    <x v="2381"/>
  </r>
  <r>
    <n v="34.164173126220703"/>
    <n v="78.452384948730497"/>
    <x v="2382"/>
  </r>
  <r>
    <n v="26.6462497711182"/>
    <n v="17.798069000244102"/>
    <x v="2383"/>
  </r>
  <r>
    <n v="16.057453155517599"/>
    <n v="-51.43994140625"/>
    <x v="2384"/>
  </r>
  <r>
    <n v="22.015056610107401"/>
    <n v="-9.8471946716308594"/>
    <x v="2385"/>
  </r>
  <r>
    <n v="28.6128120422363"/>
    <n v="2.9547653198242201"/>
    <x v="2386"/>
  </r>
  <r>
    <n v="20.400230407714801"/>
    <n v="85.951004028320298"/>
    <x v="2387"/>
  </r>
  <r>
    <n v="21.6390476226807"/>
    <n v="24.1815280914307"/>
    <x v="2388"/>
  </r>
  <r>
    <n v="13.146064758300801"/>
    <n v="26.2056884765625"/>
    <x v="2389"/>
  </r>
  <r>
    <n v="29.4878635406494"/>
    <n v="34.988014221191399"/>
    <x v="2390"/>
  </r>
  <r>
    <n v="37.239479064941399"/>
    <n v="37.874149322509801"/>
    <x v="2391"/>
  </r>
  <r>
    <n v="37.277332305908203"/>
    <n v="17.6747436523438"/>
    <x v="2392"/>
  </r>
  <r>
    <n v="19.420478820800799"/>
    <n v="48.7569389343262"/>
    <x v="2393"/>
  </r>
  <r>
    <n v="21.973911285400401"/>
    <n v="13.205976486206101"/>
    <x v="2394"/>
  </r>
  <r>
    <n v="26.441398620605501"/>
    <n v="13.0657768249512"/>
    <x v="2395"/>
  </r>
  <r>
    <n v="21.808122634887699"/>
    <n v="18.703634262085"/>
    <x v="2396"/>
  </r>
  <r>
    <n v="21.5013732910156"/>
    <n v="61.316013336181598"/>
    <x v="2397"/>
  </r>
  <r>
    <n v="14.5977125167847"/>
    <n v="23.648797988891602"/>
    <x v="2398"/>
  </r>
  <r>
    <n v="21.540950775146499"/>
    <n v="29.2575588226318"/>
    <x v="2399"/>
  </r>
  <r>
    <n v="19.057136535644499"/>
    <n v="40.219440460205099"/>
    <x v="2400"/>
  </r>
  <r>
    <n v="12.829408645629901"/>
    <n v="14.2653560638428"/>
    <x v="2401"/>
  </r>
  <r>
    <n v="25.9521293640137"/>
    <n v="8.8192481994628906"/>
    <x v="2402"/>
  </r>
  <r>
    <n v="27.065433502197301"/>
    <n v="38.434116363525398"/>
    <x v="2403"/>
  </r>
  <r>
    <n v="32.212047576904297"/>
    <n v="18.680137634277301"/>
    <x v="2404"/>
  </r>
  <r>
    <n v="23.511335372924801"/>
    <n v="37.202449798583999"/>
    <x v="2405"/>
  </r>
  <r>
    <n v="21.073356628418001"/>
    <n v="-5.5010466575622603"/>
    <x v="2406"/>
  </r>
  <r>
    <n v="31.320814132690401"/>
    <n v="-5.3404173851013201"/>
    <x v="2407"/>
  </r>
  <r>
    <n v="16.239973068237301"/>
    <n v="16.424118041992202"/>
    <x v="2408"/>
  </r>
  <r>
    <n v="28.084352493286101"/>
    <n v="4.0934610366821298"/>
    <x v="2409"/>
  </r>
  <r>
    <n v="29.478395462036101"/>
    <n v="-0.24333567917346999"/>
    <x v="2410"/>
  </r>
  <r>
    <n v="9.5270442962646502"/>
    <n v="-11.366548538208001"/>
    <x v="2411"/>
  </r>
  <r>
    <n v="22.8966960906982"/>
    <n v="-1.0010695457458501"/>
    <x v="2412"/>
  </r>
  <r>
    <n v="37.549480438232401"/>
    <n v="18.9104900360107"/>
    <x v="2413"/>
  </r>
  <r>
    <n v="20.384563446044901"/>
    <n v="90.047958374023395"/>
    <x v="2414"/>
  </r>
  <r>
    <n v="29.68528175354"/>
    <n v="-3.6965684890747101"/>
    <x v="2415"/>
  </r>
  <r>
    <n v="22.7809963226318"/>
    <n v="41.172988891601598"/>
    <x v="2416"/>
  </r>
  <r>
    <n v="40.287235260009801"/>
    <n v="16.727983474731399"/>
    <x v="2417"/>
  </r>
  <r>
    <n v="38.891551971435497"/>
    <n v="85.876731872558594"/>
    <x v="2418"/>
  </r>
  <r>
    <n v="21.086257934570298"/>
    <n v="28.9390563964844"/>
    <x v="2419"/>
  </r>
  <r>
    <n v="22.121761322021499"/>
    <n v="24.9500122070313"/>
    <x v="2420"/>
  </r>
  <r>
    <n v="25.199024200439499"/>
    <n v="3.96432304382324"/>
    <x v="2421"/>
  </r>
  <r>
    <n v="59.165824890136697"/>
    <n v="24.0072937011719"/>
    <x v="2422"/>
  </r>
  <r>
    <n v="39.302131652832003"/>
    <n v="50.074882507324197"/>
    <x v="2423"/>
  </r>
  <r>
    <n v="24.1094360351563"/>
    <n v="48.106513977050803"/>
    <x v="2424"/>
  </r>
  <r>
    <n v="25.4572868347168"/>
    <n v="14.3269052505493"/>
    <x v="2425"/>
  </r>
  <r>
    <n v="21.638002395629901"/>
    <n v="22.843666076660199"/>
    <x v="2426"/>
  </r>
  <r>
    <n v="40.429508209228501"/>
    <n v="45.174491882324197"/>
    <x v="2427"/>
  </r>
  <r>
    <n v="20.574184417724599"/>
    <n v="27.486518859863299"/>
    <x v="2428"/>
  </r>
  <r>
    <n v="34.565921783447301"/>
    <n v="10.957746505737299"/>
    <x v="2429"/>
  </r>
  <r>
    <n v="20.861343383789102"/>
    <n v="10.368043899536101"/>
    <x v="2430"/>
  </r>
  <r>
    <n v="27.833904266357401"/>
    <n v="7.3318076133728001"/>
    <x v="2431"/>
  </r>
  <r>
    <n v="15.48317527771"/>
    <n v="67.340904235839801"/>
    <x v="2432"/>
  </r>
  <r>
    <n v="62.607208251953097"/>
    <n v="27.973384857177699"/>
    <x v="2433"/>
  </r>
  <r>
    <n v="17.392530441284201"/>
    <n v="72.110038757324205"/>
    <x v="2434"/>
  </r>
  <r>
    <n v="31.994981765747099"/>
    <n v="39.875633239746101"/>
    <x v="2435"/>
  </r>
  <r>
    <n v="20.2106227874756"/>
    <n v="3.2430274486541699"/>
    <x v="2436"/>
  </r>
  <r>
    <n v="14.9734992980957"/>
    <n v="1.8908896446228001"/>
    <x v="2437"/>
  </r>
  <r>
    <n v="37.274375915527301"/>
    <n v="1.7011536359787001"/>
    <x v="2438"/>
  </r>
  <r>
    <n v="16.547634124755898"/>
    <n v="28.450466156005898"/>
    <x v="2439"/>
  </r>
  <r>
    <n v="39.010280609130902"/>
    <n v="88.269020080566406"/>
    <x v="2440"/>
  </r>
  <r>
    <n v="32.549751281738303"/>
    <n v="16.703069686889599"/>
    <x v="2441"/>
  </r>
  <r>
    <n v="29.482292175293001"/>
    <n v="7.9005179405212402"/>
    <x v="2442"/>
  </r>
  <r>
    <n v="16.755552291870099"/>
    <n v="40.894538879394503"/>
    <x v="2443"/>
  </r>
  <r>
    <n v="31.922279357910199"/>
    <n v="50.923625946044901"/>
    <x v="2444"/>
  </r>
  <r>
    <n v="43.8480033874512"/>
    <n v="-13.416098594665501"/>
    <x v="2445"/>
  </r>
  <r>
    <n v="17.781995773315401"/>
    <n v="25.534814834594702"/>
    <x v="2446"/>
  </r>
  <r>
    <n v="10.1286706924438"/>
    <n v="23.226133346557599"/>
    <x v="2447"/>
  </r>
  <r>
    <n v="23.013973236083999"/>
    <n v="-2.0901796817779501"/>
    <x v="2448"/>
  </r>
  <r>
    <n v="20.838041305541999"/>
    <n v="11.197207450866699"/>
    <x v="2449"/>
  </r>
  <r>
    <n v="22.512414932251001"/>
    <n v="6.5179820060729998"/>
    <x v="2450"/>
  </r>
  <r>
    <n v="44.178791046142599"/>
    <n v="37.669422149658203"/>
    <x v="2451"/>
  </r>
  <r>
    <n v="38.587646484375"/>
    <n v="44.188186645507798"/>
    <x v="2452"/>
  </r>
  <r>
    <n v="31.1501064300537"/>
    <n v="2.5852601528167698"/>
    <x v="2453"/>
  </r>
  <r>
    <n v="14.3019714355469"/>
    <n v="1.99983394145966"/>
    <x v="2454"/>
  </r>
  <r>
    <n v="32.875637054443402"/>
    <n v="47.855754852294901"/>
    <x v="2455"/>
  </r>
  <r>
    <n v="20.253187179565401"/>
    <n v="38.845954895019503"/>
    <x v="2456"/>
  </r>
  <r>
    <n v="14.951845169067401"/>
    <n v="31.857976913452099"/>
    <x v="2457"/>
  </r>
  <r>
    <n v="18.940069198608398"/>
    <n v="25.721336364746101"/>
    <x v="2458"/>
  </r>
  <r>
    <n v="46.452133178710902"/>
    <n v="31.680049896240199"/>
    <x v="2459"/>
  </r>
  <r>
    <n v="26.004697799682599"/>
    <n v="27.218971252441399"/>
    <x v="2460"/>
  </r>
  <r>
    <n v="17.965726852416999"/>
    <n v="-1.7650910615921001"/>
    <x v="2461"/>
  </r>
  <r>
    <n v="13.4049215316772"/>
    <n v="39.134769439697301"/>
    <x v="2462"/>
  </r>
  <r>
    <n v="30.154932022094702"/>
    <n v="10.2266130447388"/>
    <x v="2463"/>
  </r>
  <r>
    <n v="34.037277221679702"/>
    <n v="16.286880493164102"/>
    <x v="2464"/>
  </r>
  <r>
    <n v="23.0921745300293"/>
    <n v="4.2483711242675799"/>
    <x v="2465"/>
  </r>
  <r>
    <n v="15.027473449706999"/>
    <n v="49.848388671875"/>
    <x v="2466"/>
  </r>
  <r>
    <n v="51.6424751281738"/>
    <n v="26.052833557128899"/>
    <x v="2467"/>
  </r>
  <r>
    <n v="26.197374343872099"/>
    <n v="21.482444763183601"/>
    <x v="2468"/>
  </r>
  <r>
    <n v="37.375625610351598"/>
    <n v="8.6240539550781303"/>
    <x v="2469"/>
  </r>
  <r>
    <n v="16.838014602661101"/>
    <n v="35.080272674560497"/>
    <x v="2470"/>
  </r>
  <r>
    <n v="37.428180694580099"/>
    <n v="61.493560791015597"/>
    <x v="2471"/>
  </r>
  <r>
    <n v="15.6168203353882"/>
    <n v="21.723503112793001"/>
    <x v="2472"/>
  </r>
  <r>
    <n v="19.668331146240199"/>
    <n v="57.658294677734403"/>
    <x v="2473"/>
  </r>
  <r>
    <n v="18.235593795776399"/>
    <n v="2.9140458106994598"/>
    <x v="2474"/>
  </r>
  <r>
    <n v="25.67751121521"/>
    <n v="46.395156860351598"/>
    <x v="2475"/>
  </r>
  <r>
    <n v="48.605213165283203"/>
    <n v="11.584169387817401"/>
    <x v="2476"/>
  </r>
  <r>
    <n v="32.911304473877003"/>
    <n v="52.293716430664098"/>
    <x v="2477"/>
  </r>
  <r>
    <n v="42.0250854492188"/>
    <n v="39.899494171142599"/>
    <x v="2478"/>
  </r>
  <r>
    <n v="18.490961074829102"/>
    <n v="-0.33204892277717601"/>
    <x v="2479"/>
  </r>
  <r>
    <n v="15.5371541976929"/>
    <n v="26.9005947113037"/>
    <x v="2480"/>
  </r>
  <r>
    <n v="28.0154418945313"/>
    <n v="24.117357254028299"/>
    <x v="2481"/>
  </r>
  <r>
    <n v="31.970148086547901"/>
    <n v="10.6572885513306"/>
    <x v="2482"/>
  </r>
  <r>
    <n v="25.740423202514599"/>
    <n v="24.225807189941399"/>
    <x v="2483"/>
  </r>
  <r>
    <n v="42.671260833740199"/>
    <n v="2.0615758895874001"/>
    <x v="2484"/>
  </r>
  <r>
    <n v="18.1972980499268"/>
    <n v="-6.5111317634582502"/>
    <x v="2485"/>
  </r>
  <r>
    <n v="25.230598449706999"/>
    <n v="8.6109895706176793"/>
    <x v="2486"/>
  </r>
  <r>
    <n v="18.8829746246338"/>
    <n v="11.551100730896"/>
    <x v="2487"/>
  </r>
  <r>
    <n v="26.7344570159912"/>
    <n v="4.4208793640136701"/>
    <x v="2488"/>
  </r>
  <r>
    <n v="23.154376983642599"/>
    <n v="4.7467131614685103"/>
    <x v="2489"/>
  </r>
  <r>
    <n v="45.392658233642599"/>
    <n v="23.915655136108398"/>
    <x v="2490"/>
  </r>
  <r>
    <n v="13.7449541091919"/>
    <n v="47.701026916503899"/>
    <x v="2491"/>
  </r>
  <r>
    <n v="27.7239589691162"/>
    <n v="65.998527526855497"/>
    <x v="2492"/>
  </r>
  <r>
    <n v="27.700397491455099"/>
    <n v="16.885438919067401"/>
    <x v="2493"/>
  </r>
  <r>
    <n v="16.4312953948975"/>
    <n v="29.490516662597699"/>
    <x v="2494"/>
  </r>
  <r>
    <n v="20.633182525634801"/>
    <n v="14.803731918335"/>
    <x v="2495"/>
  </r>
  <r>
    <n v="35.114288330078097"/>
    <n v="27.5547771453857"/>
    <x v="2496"/>
  </r>
  <r>
    <n v="24.209833145141602"/>
    <n v="10.6918067932129"/>
    <x v="2497"/>
  </r>
  <r>
    <n v="24.230775833129901"/>
    <n v="3.4434013366699201"/>
    <x v="2498"/>
  </r>
  <r>
    <n v="28.048830032348601"/>
    <n v="28.395175933837901"/>
    <x v="2499"/>
  </r>
  <r>
    <n v="27.808153152465799"/>
    <n v="30.3811855316162"/>
    <x v="2500"/>
  </r>
  <r>
    <n v="18.5423908233643"/>
    <n v="14.2267141342163"/>
    <x v="2501"/>
  </r>
  <r>
    <n v="19.172845840454102"/>
    <n v="-9.9211444854736293"/>
    <x v="2502"/>
  </r>
  <r>
    <n v="18.578269958496101"/>
    <n v="78.683013916015597"/>
    <x v="2503"/>
  </r>
  <r>
    <n v="8.8518590927124006"/>
    <n v="-11.738604545593301"/>
    <x v="2504"/>
  </r>
  <r>
    <n v="30.3648471832275"/>
    <n v="88.879814147949205"/>
    <x v="2505"/>
  </r>
  <r>
    <n v="20.295864105224599"/>
    <n v="1.58477866649628"/>
    <x v="2506"/>
  </r>
  <r>
    <n v="49.691219329833999"/>
    <n v="16.3844318389893"/>
    <x v="2507"/>
  </r>
  <r>
    <n v="11.682762145996101"/>
    <n v="44.876873016357401"/>
    <x v="2508"/>
  </r>
  <r>
    <n v="42.132328033447301"/>
    <n v="60.605201721191399"/>
    <x v="2509"/>
  </r>
  <r>
    <n v="17.3559265136719"/>
    <n v="68.923507690429702"/>
    <x v="2510"/>
  </r>
  <r>
    <n v="34.272979736328097"/>
    <n v="27.752782821655298"/>
    <x v="2511"/>
  </r>
  <r>
    <n v="11.482043266296399"/>
    <n v="25.948194503784201"/>
    <x v="2512"/>
  </r>
  <r>
    <n v="28.641994476318398"/>
    <n v="3.8893005847930899"/>
    <x v="2513"/>
  </r>
  <r>
    <n v="31.416254043579102"/>
    <n v="21.043750762939499"/>
    <x v="2514"/>
  </r>
  <r>
    <n v="17.895553588867202"/>
    <n v="31.0013103485107"/>
    <x v="2515"/>
  </r>
  <r>
    <n v="18.823581695556602"/>
    <n v="20.032163619995099"/>
    <x v="2516"/>
  </r>
  <r>
    <n v="24.928407669067401"/>
    <n v="35.9737548828125"/>
    <x v="2517"/>
  </r>
  <r>
    <n v="29.0995769500732"/>
    <n v="27.520462036132798"/>
    <x v="2518"/>
  </r>
  <r>
    <n v="17.9065132141113"/>
    <n v="14.5093784332275"/>
    <x v="2519"/>
  </r>
  <r>
    <n v="27.9079399108887"/>
    <n v="8.3821716308593803"/>
    <x v="2520"/>
  </r>
  <r>
    <n v="26.9614868164063"/>
    <n v="80.863677978515597"/>
    <x v="2521"/>
  </r>
  <r>
    <n v="23.566635131835898"/>
    <n v="21.228376388549801"/>
    <x v="2522"/>
  </r>
  <r>
    <n v="47.619068145752003"/>
    <n v="24.370124816894499"/>
    <x v="2523"/>
  </r>
  <r>
    <n v="28.81227684021"/>
    <n v="29.920120239257798"/>
    <x v="2524"/>
  </r>
  <r>
    <n v="19.433914184570298"/>
    <n v="15.569349288940399"/>
    <x v="2525"/>
  </r>
  <r>
    <n v="26.446428298950199"/>
    <n v="-7.0688567161560103"/>
    <x v="2526"/>
  </r>
  <r>
    <n v="12.796290397644"/>
    <n v="59.549217224121101"/>
    <x v="2527"/>
  </r>
  <r>
    <n v="26.760425567626999"/>
    <n v="4.5301995277404803"/>
    <x v="2528"/>
  </r>
  <r>
    <n v="17.225765228271499"/>
    <n v="38.9367485046387"/>
    <x v="2529"/>
  </r>
  <r>
    <n v="52.734645843505902"/>
    <n v="-3.78993797302246"/>
    <x v="2530"/>
  </r>
  <r>
    <n v="20.21044921875"/>
    <n v="10.386416435241699"/>
    <x v="2531"/>
  </r>
  <r>
    <n v="39.479843139648402"/>
    <n v="30.296550750732401"/>
    <x v="2532"/>
  </r>
  <r>
    <n v="29.9538974761963"/>
    <n v="5.06717777252197"/>
    <x v="2533"/>
  </r>
  <r>
    <n v="28.849992752075199"/>
    <n v="12.094307899475099"/>
    <x v="2534"/>
  </r>
  <r>
    <n v="34.337200164794901"/>
    <n v="-8.4406480789184606"/>
    <x v="2535"/>
  </r>
  <r>
    <n v="26.167566299438501"/>
    <n v="47.982448577880902"/>
    <x v="2536"/>
  </r>
  <r>
    <n v="22.04026222229"/>
    <n v="-3.9869461059570299"/>
    <x v="2537"/>
  </r>
  <r>
    <n v="26.365772247314499"/>
    <n v="8.7198419570922905"/>
    <x v="2538"/>
  </r>
  <r>
    <n v="12.8437337875366"/>
    <n v="5.7411317825317401"/>
    <x v="2539"/>
  </r>
  <r>
    <n v="23.068731307983398"/>
    <n v="16.049999237060501"/>
    <x v="2540"/>
  </r>
  <r>
    <n v="26.321916580200199"/>
    <n v="76.845764160156307"/>
    <x v="2541"/>
  </r>
  <r>
    <n v="21.547479629516602"/>
    <n v="38.1265869140625"/>
    <x v="2542"/>
  </r>
  <r>
    <n v="12.768963813781699"/>
    <n v="7.7119479179382298"/>
    <x v="2543"/>
  </r>
  <r>
    <n v="13.997798919677701"/>
    <n v="4.6937170028686497"/>
    <x v="2544"/>
  </r>
  <r>
    <n v="24.494369506835898"/>
    <n v="21.982631683349599"/>
    <x v="2545"/>
  </r>
  <r>
    <n v="34.892337799072301"/>
    <n v="47.418716430664098"/>
    <x v="2546"/>
  </r>
  <r>
    <n v="32.136974334716797"/>
    <n v="-10.1079874038696"/>
    <x v="2547"/>
  </r>
  <r>
    <n v="20.368314743041999"/>
    <n v="20.7054653167725"/>
    <x v="2548"/>
  </r>
  <r>
    <n v="36.7305717468262"/>
    <n v="46.103870391845703"/>
    <x v="2549"/>
  </r>
  <r>
    <n v="30.282344818115199"/>
    <n v="4.59570407867432"/>
    <x v="2550"/>
  </r>
  <r>
    <n v="12.6560716629028"/>
    <n v="7.0614705085754403"/>
    <x v="2551"/>
  </r>
  <r>
    <n v="20.2577934265137"/>
    <n v="6.6602973937988299"/>
    <x v="2552"/>
  </r>
  <r>
    <n v="26.619615554809599"/>
    <n v="44.908885955810497"/>
    <x v="2553"/>
  </r>
  <r>
    <n v="26.56028175354"/>
    <n v="12.1539459228516"/>
    <x v="2554"/>
  </r>
  <r>
    <n v="39.4448051452637"/>
    <n v="-14.749132156372101"/>
    <x v="2555"/>
  </r>
  <r>
    <n v="23.273683547973601"/>
    <n v="19.0298461914063"/>
    <x v="2556"/>
  </r>
  <r>
    <n v="16.701686859130898"/>
    <n v="36.614021301269503"/>
    <x v="2557"/>
  </r>
  <r>
    <n v="45.379726409912102"/>
    <n v="-22.4786987304688"/>
    <x v="2558"/>
  </r>
  <r>
    <n v="33.3427925109863"/>
    <n v="43.968265533447301"/>
    <x v="2559"/>
  </r>
  <r>
    <n v="30.654228210449201"/>
    <n v="20.1264553070068"/>
    <x v="2560"/>
  </r>
  <r>
    <n v="38.995040893554702"/>
    <n v="3.97195649147034"/>
    <x v="2561"/>
  </r>
  <r>
    <n v="22.459537506103501"/>
    <n v="9.9568777084350604"/>
    <x v="2562"/>
  </r>
  <r>
    <n v="18.718929290771499"/>
    <n v="-14.3864479064941"/>
    <x v="2563"/>
  </r>
  <r>
    <n v="24.265090942382798"/>
    <n v="4.9908747673034703"/>
    <x v="2564"/>
  </r>
  <r>
    <n v="20.3230171203613"/>
    <n v="16.8366374969482"/>
    <x v="2565"/>
  </r>
  <r>
    <n v="38.104366302490199"/>
    <n v="11.4439859390259"/>
    <x v="2566"/>
  </r>
  <r>
    <n v="16.852424621581999"/>
    <n v="7.9270467758178702"/>
    <x v="2567"/>
  </r>
  <r>
    <n v="19.952442169189499"/>
    <n v="1.2405592203140301"/>
    <x v="2568"/>
  </r>
  <r>
    <n v="47.103816986083999"/>
    <n v="-3.8430631160736102"/>
    <x v="2569"/>
  </r>
  <r>
    <n v="25.498468399047901"/>
    <n v="14.0993251800537"/>
    <x v="2570"/>
  </r>
  <r>
    <n v="33.374114990234403"/>
    <n v="13.3358345031738"/>
    <x v="2571"/>
  </r>
  <r>
    <n v="24.069486618041999"/>
    <n v="1.1636309623718299"/>
    <x v="2572"/>
  </r>
  <r>
    <n v="22.337135314941399"/>
    <n v="69.100341796875"/>
    <x v="2573"/>
  </r>
  <r>
    <n v="23.202304840087901"/>
    <n v="17.3839511871338"/>
    <x v="2574"/>
  </r>
  <r>
    <n v="24.526790618896499"/>
    <n v="1.14422655105591"/>
    <x v="2575"/>
  </r>
  <r>
    <n v="21.153053283691399"/>
    <n v="20.052274703979499"/>
    <x v="2576"/>
  </r>
  <r>
    <n v="31.9266357421875"/>
    <n v="12.882971763610801"/>
    <x v="2577"/>
  </r>
  <r>
    <n v="21.097856521606399"/>
    <n v="21.0262546539307"/>
    <x v="2578"/>
  </r>
  <r>
    <n v="17.368900299072301"/>
    <n v="26.942958831787099"/>
    <x v="2579"/>
  </r>
  <r>
    <n v="37.301780700683601"/>
    <n v="13.7206735610962"/>
    <x v="2580"/>
  </r>
  <r>
    <n v="21.003339767456101"/>
    <n v="-0.30819824337959301"/>
    <x v="2581"/>
  </r>
  <r>
    <n v="32.3880004882813"/>
    <n v="22.2788600921631"/>
    <x v="2582"/>
  </r>
  <r>
    <n v="31.364406585693398"/>
    <n v="62.490386962890597"/>
    <x v="2583"/>
  </r>
  <r>
    <n v="33.629062652587898"/>
    <n v="12.386697769165"/>
    <x v="2584"/>
  </r>
  <r>
    <n v="19.3890686035156"/>
    <n v="71.316566467285199"/>
    <x v="2585"/>
  </r>
  <r>
    <n v="28.613578796386701"/>
    <n v="15.477505683898899"/>
    <x v="2586"/>
  </r>
  <r>
    <n v="21.204267501831101"/>
    <n v="23.7273349761963"/>
    <x v="2587"/>
  </r>
  <r>
    <n v="29.064418792724599"/>
    <n v="28.129365921020501"/>
    <x v="2588"/>
  </r>
  <r>
    <n v="41.317073822021499"/>
    <n v="-20.991374969482401"/>
    <x v="2589"/>
  </r>
  <r>
    <n v="20.003841400146499"/>
    <n v="-19.997186660766602"/>
    <x v="2590"/>
  </r>
  <r>
    <n v="28.070796966552699"/>
    <n v="14.3761911392212"/>
    <x v="2591"/>
  </r>
  <r>
    <n v="32.620067596435497"/>
    <n v="36.278003692627003"/>
    <x v="2592"/>
  </r>
  <r>
    <n v="11.391191482543899"/>
    <n v="0.562794148921967"/>
    <x v="2593"/>
  </r>
  <r>
    <n v="27.3850193023682"/>
    <n v="15.323031425476101"/>
    <x v="2594"/>
  </r>
  <r>
    <n v="38.639408111572301"/>
    <n v="32.540477752685497"/>
    <x v="2595"/>
  </r>
  <r>
    <n v="34.0552978515625"/>
    <n v="-50.512619018554702"/>
    <x v="2596"/>
  </r>
  <r>
    <n v="29.047910690307599"/>
    <n v="58.675140380859403"/>
    <x v="2597"/>
  </r>
  <r>
    <n v="32.863365173339801"/>
    <n v="0.449945688247681"/>
    <x v="2598"/>
  </r>
  <r>
    <n v="33.405166625976598"/>
    <n v="67.739433288574205"/>
    <x v="2599"/>
  </r>
  <r>
    <n v="18.768653869628899"/>
    <n v="29.630121231079102"/>
    <x v="2600"/>
  </r>
  <r>
    <n v="26.3952522277832"/>
    <n v="58.757904052734403"/>
    <x v="2601"/>
  </r>
  <r>
    <n v="14.649695396423301"/>
    <n v="31.733852386474599"/>
    <x v="2602"/>
  </r>
  <r>
    <n v="28.303176879882798"/>
    <n v="28.5362033843994"/>
    <x v="2603"/>
  </r>
  <r>
    <n v="33.650844573974602"/>
    <n v="21.591497421264599"/>
    <x v="2604"/>
  </r>
  <r>
    <n v="18.8440246582031"/>
    <n v="47.609188079833999"/>
    <x v="2605"/>
  </r>
  <r>
    <n v="33.860157012939503"/>
    <n v="3.92491483688354"/>
    <x v="2606"/>
  </r>
  <r>
    <n v="23.658189773559599"/>
    <n v="96.833763122558594"/>
    <x v="2607"/>
  </r>
  <r>
    <n v="7.0369286537170401"/>
    <n v="36.086135864257798"/>
    <x v="2608"/>
  </r>
  <r>
    <n v="48.120143890380902"/>
    <n v="10.0541524887085"/>
    <x v="2609"/>
  </r>
  <r>
    <n v="31.044496536254901"/>
    <n v="-24.735488891601602"/>
    <x v="2610"/>
  </r>
  <r>
    <n v="18.93994140625"/>
    <n v="61.433609008789098"/>
    <x v="2611"/>
  </r>
  <r>
    <n v="21.6152439117432"/>
    <n v="14.4250545501709"/>
    <x v="2612"/>
  </r>
  <r>
    <n v="24.090988159179702"/>
    <n v="64.956436157226605"/>
    <x v="2613"/>
  </r>
  <r>
    <n v="22.85231590271"/>
    <n v="19.750202178955099"/>
    <x v="2614"/>
  </r>
  <r>
    <n v="20.5143737792969"/>
    <n v="34.146144866943402"/>
    <x v="2615"/>
  </r>
  <r>
    <n v="16.443271636962901"/>
    <n v="29.474246978759801"/>
    <x v="2616"/>
  </r>
  <r>
    <n v="18.5045471191406"/>
    <n v="31.279420852661101"/>
    <x v="2617"/>
  </r>
  <r>
    <n v="31.971654891967798"/>
    <n v="38.645450592041001"/>
    <x v="2618"/>
  </r>
  <r>
    <n v="24.838790893554702"/>
    <n v="6.4609971046447798"/>
    <x v="2619"/>
  </r>
  <r>
    <n v="31.115207672119102"/>
    <n v="21.212984085083001"/>
    <x v="2620"/>
  </r>
  <r>
    <n v="18.236352920532202"/>
    <n v="47.055389404296903"/>
    <x v="2621"/>
  </r>
  <r>
    <n v="11.380678176879901"/>
    <n v="22.591022491455099"/>
    <x v="2622"/>
  </r>
  <r>
    <n v="16.264463424682599"/>
    <n v="-5.9008111953735396"/>
    <x v="2623"/>
  </r>
  <r>
    <n v="32.698982238769503"/>
    <n v="15.341605186462401"/>
    <x v="2624"/>
  </r>
  <r>
    <n v="21.875202178955099"/>
    <n v="47.955631256103501"/>
    <x v="2625"/>
  </r>
  <r>
    <n v="33.420200347900398"/>
    <n v="51.942310333252003"/>
    <x v="2626"/>
  </r>
  <r>
    <n v="24.083866119384801"/>
    <n v="-33.946159362792997"/>
    <x v="2627"/>
  </r>
  <r>
    <n v="32.261074066162102"/>
    <n v="-13.417778968811"/>
    <x v="2628"/>
  </r>
  <r>
    <n v="26.162590026855501"/>
    <n v="17.9908256530762"/>
    <x v="2629"/>
  </r>
  <r>
    <n v="16.982572555541999"/>
    <n v="2.93411469459534"/>
    <x v="2630"/>
  </r>
  <r>
    <n v="34.325893402099602"/>
    <n v="22.765806198120099"/>
    <x v="2631"/>
  </r>
  <r>
    <n v="21.590883255004901"/>
    <n v="23.206407546997099"/>
    <x v="2632"/>
  </r>
  <r>
    <n v="16.789421081543001"/>
    <n v="15.7896919250488"/>
    <x v="2633"/>
  </r>
  <r>
    <n v="13.171359062194799"/>
    <n v="16.268419265747099"/>
    <x v="2634"/>
  </r>
  <r>
    <n v="14.9840335845947"/>
    <n v="46.709945678710902"/>
    <x v="2635"/>
  </r>
  <r>
    <n v="17.104795455932599"/>
    <n v="-1.50669634342194"/>
    <x v="2636"/>
  </r>
  <r>
    <n v="26.150466918945298"/>
    <n v="20.1767482757568"/>
    <x v="2637"/>
  </r>
  <r>
    <n v="29.631595611572301"/>
    <n v="2.55561351776123"/>
    <x v="2638"/>
  </r>
  <r>
    <n v="19.915868759155298"/>
    <n v="-15.099362373352101"/>
    <x v="2639"/>
  </r>
  <r>
    <n v="25.066595077514599"/>
    <n v="52.468502044677699"/>
    <x v="2640"/>
  </r>
  <r>
    <n v="20.633348464965799"/>
    <n v="-7.6480245590209996"/>
    <x v="2641"/>
  </r>
  <r>
    <n v="30.965072631835898"/>
    <n v="18.115406036376999"/>
    <x v="2642"/>
  </r>
  <r>
    <n v="19.5651149749756"/>
    <n v="-4.2528123855590803"/>
    <x v="2643"/>
  </r>
  <r>
    <n v="20.381607055664102"/>
    <n v="81.807388305664105"/>
    <x v="2644"/>
  </r>
  <r>
    <n v="21.841325759887699"/>
    <n v="0.78397357463836703"/>
    <x v="2645"/>
  </r>
  <r>
    <n v="37.786167144775398"/>
    <n v="-1.9592467546462999"/>
    <x v="2646"/>
  </r>
  <r>
    <n v="26.5332145690918"/>
    <n v="-1.1732581853866599"/>
    <x v="2647"/>
  </r>
  <r>
    <n v="23.254365921020501"/>
    <n v="17.093269348144499"/>
    <x v="2648"/>
  </r>
  <r>
    <n v="46.9466743469238"/>
    <n v="52.0225219726563"/>
    <x v="2649"/>
  </r>
  <r>
    <n v="18.780103683471701"/>
    <n v="41.162200927734403"/>
    <x v="2650"/>
  </r>
  <r>
    <n v="34.269702911377003"/>
    <n v="41.751171112060497"/>
    <x v="2651"/>
  </r>
  <r>
    <n v="23.238458633422901"/>
    <n v="5.7790780067443803"/>
    <x v="2652"/>
  </r>
  <r>
    <n v="9.9348983764648402"/>
    <n v="-10.708814620971699"/>
    <x v="2653"/>
  </r>
  <r>
    <n v="20.388362884521499"/>
    <n v="70.157958984375"/>
    <x v="2654"/>
  </r>
  <r>
    <n v="7.3617005348205602"/>
    <n v="57.238395690917997"/>
    <x v="2655"/>
  </r>
  <r>
    <n v="29.460344314575199"/>
    <n v="48.781806945800803"/>
    <x v="2656"/>
  </r>
  <r>
    <n v="16.231689453125"/>
    <n v="14.2412519454956"/>
    <x v="2657"/>
  </r>
  <r>
    <n v="33.813690185546903"/>
    <n v="21.727420806884801"/>
    <x v="2658"/>
  </r>
  <r>
    <n v="24.737455368041999"/>
    <n v="17.187892913818398"/>
    <x v="2659"/>
  </r>
  <r>
    <n v="35.885448455810497"/>
    <n v="-1.2415020465850799"/>
    <x v="2660"/>
  </r>
  <r>
    <n v="15.356858253479"/>
    <n v="17.767246246337901"/>
    <x v="2661"/>
  </r>
  <r>
    <n v="15.349489212036101"/>
    <n v="13.020745277404799"/>
    <x v="2662"/>
  </r>
  <r>
    <n v="32.483200073242202"/>
    <n v="29.9058513641357"/>
    <x v="2663"/>
  </r>
  <r>
    <n v="28.497514724731399"/>
    <n v="19.894969940185501"/>
    <x v="2664"/>
  </r>
  <r>
    <n v="39.033565521240199"/>
    <n v="1.98010897636414"/>
    <x v="2665"/>
  </r>
  <r>
    <n v="29.620519638061499"/>
    <n v="14.8123331069946"/>
    <x v="2666"/>
  </r>
  <r>
    <n v="30.962499618530298"/>
    <n v="45.882232666015597"/>
    <x v="2667"/>
  </r>
  <r>
    <n v="24.564945220947301"/>
    <n v="4.3041400909423801"/>
    <x v="2668"/>
  </r>
  <r>
    <n v="27.266302108764599"/>
    <n v="10.4113721847534"/>
    <x v="2669"/>
  </r>
  <r>
    <n v="24.244743347168001"/>
    <n v="42.144210815429702"/>
    <x v="2670"/>
  </r>
  <r>
    <n v="24.041294097900401"/>
    <n v="69.449867248535199"/>
    <x v="2671"/>
  </r>
  <r>
    <n v="32.002326965332003"/>
    <n v="17.544977188110401"/>
    <x v="2672"/>
  </r>
  <r>
    <n v="46.452907562255902"/>
    <n v="50.4886474609375"/>
    <x v="2673"/>
  </r>
  <r>
    <n v="54.404850006103501"/>
    <n v="16.695297241210898"/>
    <x v="2674"/>
  </r>
  <r>
    <n v="22.303163528442401"/>
    <n v="72.071296691894503"/>
    <x v="2675"/>
  </r>
  <r>
    <n v="14.609045982360801"/>
    <n v="55.707199096679702"/>
    <x v="2676"/>
  </r>
  <r>
    <n v="34.293846130371101"/>
    <n v="7.7838258743286097"/>
    <x v="2677"/>
  </r>
  <r>
    <n v="33.131526947021499"/>
    <n v="9.3669624328613299"/>
    <x v="2678"/>
  </r>
  <r>
    <n v="38.077724456787102"/>
    <n v="27.011795043945298"/>
    <x v="2679"/>
  </r>
  <r>
    <n v="15.0336399078369"/>
    <n v="27.251010894775401"/>
    <x v="2680"/>
  </r>
  <r>
    <n v="29.687414169311499"/>
    <n v="16.753646850585898"/>
    <x v="2681"/>
  </r>
  <r>
    <n v="43.084625244140597"/>
    <n v="-3.2518064975738499"/>
    <x v="2682"/>
  </r>
  <r>
    <n v="44.135780334472699"/>
    <n v="85.339454650878906"/>
    <x v="2683"/>
  </r>
  <r>
    <n v="40.757808685302699"/>
    <n v="-1.7576986551284799"/>
    <x v="2684"/>
  </r>
  <r>
    <n v="18.302606582641602"/>
    <n v="46.725391387939503"/>
    <x v="2685"/>
  </r>
  <r>
    <n v="23.381227493286101"/>
    <n v="37.058712005615199"/>
    <x v="2686"/>
  </r>
  <r>
    <n v="14.063326835632299"/>
    <n v="8.6501722335815394"/>
    <x v="2687"/>
  </r>
  <r>
    <n v="19.3425617218018"/>
    <n v="1.3398082926869399E-2"/>
    <x v="2688"/>
  </r>
  <r>
    <n v="25.708986282348601"/>
    <n v="-16.326353073120099"/>
    <x v="2689"/>
  </r>
  <r>
    <n v="14.4271593093872"/>
    <n v="1.57136750221252"/>
    <x v="2690"/>
  </r>
  <r>
    <n v="19.592658996581999"/>
    <n v="6.6950531005859402"/>
    <x v="2691"/>
  </r>
  <r>
    <n v="21.532424926757798"/>
    <n v="6.75016117095947"/>
    <x v="2692"/>
  </r>
  <r>
    <n v="30.0740261077881"/>
    <n v="55.978969573974602"/>
    <x v="2693"/>
  </r>
  <r>
    <n v="31.465023040771499"/>
    <n v="-4.6907458305358896"/>
    <x v="2694"/>
  </r>
  <r>
    <n v="30.2837944030762"/>
    <n v="50.920375823974602"/>
    <x v="2695"/>
  </r>
  <r>
    <n v="23.3971843719482"/>
    <n v="23.9885444641113"/>
    <x v="2696"/>
  </r>
  <r>
    <n v="28.966670989990199"/>
    <n v="40.336376190185497"/>
    <x v="2697"/>
  </r>
  <r>
    <n v="32.687328338622997"/>
    <n v="37.528488159179702"/>
    <x v="2698"/>
  </r>
  <r>
    <n v="12.150061607360801"/>
    <n v="68.999122619628906"/>
    <x v="2699"/>
  </r>
  <r>
    <n v="15.3055076599121"/>
    <n v="8.1557741165161097"/>
    <x v="2700"/>
  </r>
  <r>
    <n v="23.880622863769499"/>
    <n v="30.795530319213899"/>
    <x v="2701"/>
  </r>
  <r>
    <n v="28.5649719238281"/>
    <n v="10.9987230300903"/>
    <x v="2702"/>
  </r>
  <r>
    <n v="23.0166721343994"/>
    <n v="14.8131704330444"/>
    <x v="2703"/>
  </r>
  <r>
    <n v="19.7664604187012"/>
    <n v="-10.198431968689"/>
    <x v="2704"/>
  </r>
  <r>
    <n v="29.255195617675799"/>
    <n v="14.864408493041999"/>
    <x v="2705"/>
  </r>
  <r>
    <n v="15.7091217041016"/>
    <n v="2.5571231842040998"/>
    <x v="2706"/>
  </r>
  <r>
    <n v="15.478878974914601"/>
    <n v="-8.3180303573608398"/>
    <x v="2707"/>
  </r>
  <r>
    <n v="32.4170112609863"/>
    <n v="7.5503506660461399"/>
    <x v="2708"/>
  </r>
  <r>
    <n v="28.056760787963899"/>
    <n v="29.069881439208999"/>
    <x v="2709"/>
  </r>
  <r>
    <n v="20.530105590820298"/>
    <n v="3.59880399703979"/>
    <x v="2710"/>
  </r>
  <r>
    <n v="29.748573303222699"/>
    <n v="42.714397430419901"/>
    <x v="2711"/>
  </r>
  <r>
    <n v="23.778079986572301"/>
    <n v="26.326677322387699"/>
    <x v="2712"/>
  </r>
  <r>
    <n v="21.104621887206999"/>
    <n v="39.031742095947301"/>
    <x v="2713"/>
  </r>
  <r>
    <n v="58.636562347412102"/>
    <n v="35.791759490966797"/>
    <x v="2714"/>
  </r>
  <r>
    <n v="24.493024826049801"/>
    <n v="35.061233520507798"/>
    <x v="2715"/>
  </r>
  <r>
    <n v="24.7316570281982"/>
    <n v="-8.3192806243896502"/>
    <x v="2716"/>
  </r>
  <r>
    <n v="23.580175399780298"/>
    <n v="-11.2447319030762"/>
    <x v="2717"/>
  </r>
  <r>
    <n v="21.993299484252901"/>
    <n v="2.2289564609527601"/>
    <x v="2718"/>
  </r>
  <r>
    <n v="20.381633758544901"/>
    <n v="-5.6536278724670401"/>
    <x v="2719"/>
  </r>
  <r>
    <n v="27.606285095214801"/>
    <n v="48.0940551757813"/>
    <x v="2720"/>
  </r>
  <r>
    <n v="20.323310852050799"/>
    <n v="5.4796495437622097"/>
    <x v="2721"/>
  </r>
  <r>
    <n v="28.755128860473601"/>
    <n v="49.622310638427699"/>
    <x v="2722"/>
  </r>
  <r>
    <n v="17.543577194213899"/>
    <n v="103.62612152099599"/>
    <x v="2723"/>
  </r>
  <r>
    <n v="20.753023147583001"/>
    <n v="2.0418992042541499"/>
    <x v="2724"/>
  </r>
  <r>
    <n v="24.1517219543457"/>
    <n v="21.7451992034912"/>
    <x v="2725"/>
  </r>
  <r>
    <n v="12.337663650512701"/>
    <n v="18.107833862304702"/>
    <x v="2726"/>
  </r>
  <r>
    <n v="28.402725219726602"/>
    <n v="-0.61373168230056796"/>
    <x v="2727"/>
  </r>
  <r>
    <n v="27.538660049438501"/>
    <n v="29.983600616455099"/>
    <x v="2728"/>
  </r>
  <r>
    <n v="30.661666870117202"/>
    <n v="16.350519180297901"/>
    <x v="2729"/>
  </r>
  <r>
    <n v="22.318752288818398"/>
    <n v="34.512786865234403"/>
    <x v="2730"/>
  </r>
  <r>
    <n v="33.845985412597699"/>
    <n v="5.0230121612548801"/>
    <x v="2731"/>
  </r>
  <r>
    <n v="17.2028694152832"/>
    <n v="20.7411003112793"/>
    <x v="2732"/>
  </r>
  <r>
    <n v="38.067489624023402"/>
    <n v="34.935962677002003"/>
    <x v="2733"/>
  </r>
  <r>
    <n v="25.649360656738299"/>
    <n v="2.87092185020447"/>
    <x v="2734"/>
  </r>
  <r>
    <n v="12.195599555969199"/>
    <n v="14.493522644043001"/>
    <x v="2735"/>
  </r>
  <r>
    <n v="8.8334035873413104"/>
    <n v="26.030876159668001"/>
    <x v="2736"/>
  </r>
  <r>
    <n v="16.809066772460898"/>
    <n v="16.134639739990199"/>
    <x v="2737"/>
  </r>
  <r>
    <n v="17.171787261962901"/>
    <n v="13.199171066284199"/>
    <x v="2738"/>
  </r>
  <r>
    <n v="24.910692214965799"/>
    <n v="14.040698051452599"/>
    <x v="2739"/>
  </r>
  <r>
    <n v="22.081937789916999"/>
    <n v="9.8430690765380895"/>
    <x v="2740"/>
  </r>
  <r>
    <n v="32.7846488952637"/>
    <n v="59.443763732910199"/>
    <x v="2741"/>
  </r>
  <r>
    <n v="26.0069885253906"/>
    <n v="48.855003356933601"/>
    <x v="2742"/>
  </r>
  <r>
    <n v="15.505695343017599"/>
    <n v="12.120638847351101"/>
    <x v="2743"/>
  </r>
  <r>
    <n v="18.134937286376999"/>
    <n v="32.732128143310497"/>
    <x v="2744"/>
  </r>
  <r>
    <n v="17.394823074340799"/>
    <n v="24.7932014465332"/>
    <x v="2745"/>
  </r>
  <r>
    <n v="36.835983276367202"/>
    <n v="19.797645568847699"/>
    <x v="2746"/>
  </r>
  <r>
    <n v="12.7545776367188"/>
    <n v="-3.1729598045349099"/>
    <x v="2747"/>
  </r>
  <r>
    <n v="20.5042915344238"/>
    <n v="44.514747619628899"/>
    <x v="2748"/>
  </r>
  <r>
    <n v="25.9066867828369"/>
    <n v="5.20404005050659"/>
    <x v="2749"/>
  </r>
  <r>
    <n v="30.1526985168457"/>
    <n v="68.867698669433594"/>
    <x v="2750"/>
  </r>
  <r>
    <n v="30.2001037597656"/>
    <n v="5.2539420127868697"/>
    <x v="2751"/>
  </r>
  <r>
    <n v="21.567743301391602"/>
    <n v="3.0149440765380899"/>
    <x v="2752"/>
  </r>
  <r>
    <n v="31.93044090271"/>
    <n v="95.136314392089801"/>
    <x v="2753"/>
  </r>
  <r>
    <n v="13.390845298767101"/>
    <n v="8.9589424133300799"/>
    <x v="2754"/>
  </r>
  <r>
    <n v="25.393102645873999"/>
    <n v="55.125087738037102"/>
    <x v="2755"/>
  </r>
  <r>
    <n v="24.37912940979"/>
    <n v="2.2467620372772199"/>
    <x v="2756"/>
  </r>
  <r>
    <n v="8.1362190246581996"/>
    <n v="55.516918182372997"/>
    <x v="2757"/>
  </r>
  <r>
    <n v="24.463401794433601"/>
    <n v="41.749446868896499"/>
    <x v="2758"/>
  </r>
  <r>
    <n v="29.4119682312012"/>
    <n v="33.880867004394503"/>
    <x v="2759"/>
  </r>
  <r>
    <n v="18.924558639526399"/>
    <n v="39.007965087890597"/>
    <x v="2760"/>
  </r>
  <r>
    <n v="22.923681259155298"/>
    <n v="9.7497816085815394"/>
    <x v="2761"/>
  </r>
  <r>
    <n v="36.586082458496101"/>
    <n v="8.5201520919799805"/>
    <x v="2762"/>
  </r>
  <r>
    <n v="34.158206939697301"/>
    <n v="35.646724700927699"/>
    <x v="2763"/>
  </r>
  <r>
    <n v="16.765699386596701"/>
    <n v="19.074342727661101"/>
    <x v="2764"/>
  </r>
  <r>
    <n v="52.579753875732401"/>
    <n v="-8.3012771606445295"/>
    <x v="2765"/>
  </r>
  <r>
    <n v="19.781709671020501"/>
    <n v="3.7300097942352299"/>
    <x v="2766"/>
  </r>
  <r>
    <n v="19.161867141723601"/>
    <n v="3.9941494464874299"/>
    <x v="2767"/>
  </r>
  <r>
    <n v="32.334484100341797"/>
    <n v="8.6589927673339808"/>
    <x v="2768"/>
  </r>
  <r>
    <n v="29.591629028320298"/>
    <n v="24.3994750976563"/>
    <x v="2769"/>
  </r>
  <r>
    <n v="23.763877868652301"/>
    <n v="33.32421875"/>
    <x v="2770"/>
  </r>
  <r>
    <n v="41.668609619140597"/>
    <n v="15.9184713363647"/>
    <x v="2771"/>
  </r>
  <r>
    <n v="29.823755264282202"/>
    <n v="88.097198486328097"/>
    <x v="2772"/>
  </r>
  <r>
    <n v="34.299285888671903"/>
    <n v="-1.9121505022048999"/>
    <x v="2773"/>
  </r>
  <r>
    <n v="36.579387664794901"/>
    <n v="65.405036926269503"/>
    <x v="2774"/>
  </r>
  <r>
    <n v="29.069684982299801"/>
    <n v="6.4355716705322301"/>
    <x v="2775"/>
  </r>
  <r>
    <n v="25.3046875"/>
    <n v="10.634713172912599"/>
    <x v="2776"/>
  </r>
  <r>
    <n v="22.344999313354499"/>
    <n v="30.962388992309599"/>
    <x v="2777"/>
  </r>
  <r>
    <n v="28.0118522644043"/>
    <n v="25.8580207824707"/>
    <x v="2778"/>
  </r>
  <r>
    <n v="20.9940280914307"/>
    <n v="31.520797729492202"/>
    <x v="2779"/>
  </r>
  <r>
    <n v="19.590074539184599"/>
    <n v="23.900180816650401"/>
    <x v="2780"/>
  </r>
  <r>
    <n v="43.6314506530762"/>
    <n v="17.738157272338899"/>
    <x v="2781"/>
  </r>
  <r>
    <n v="8.5097579956054705"/>
    <n v="35.139854431152301"/>
    <x v="2782"/>
  </r>
  <r>
    <n v="17.537685394287099"/>
    <n v="11.4386310577393"/>
    <x v="2783"/>
  </r>
  <r>
    <n v="21.577379226684599"/>
    <n v="62.6622505187988"/>
    <x v="2784"/>
  </r>
  <r>
    <n v="30.833934783935501"/>
    <n v="15.3948049545288"/>
    <x v="2785"/>
  </r>
  <r>
    <n v="12.0347747802734"/>
    <n v="97.141525268554702"/>
    <x v="2786"/>
  </r>
  <r>
    <n v="23.239830017089801"/>
    <n v="7.21022272109985"/>
    <x v="2787"/>
  </r>
  <r>
    <n v="16.426963806152301"/>
    <n v="57.648597717285199"/>
    <x v="2788"/>
  </r>
  <r>
    <n v="35.811981201171903"/>
    <n v="60.900417327880902"/>
    <x v="2789"/>
  </r>
  <r>
    <n v="22.8823051452637"/>
    <n v="18.530693054199201"/>
    <x v="2790"/>
  </r>
  <r>
    <n v="32.111202239990199"/>
    <n v="6.5830054283142099"/>
    <x v="2791"/>
  </r>
  <r>
    <n v="28.180803298950199"/>
    <n v="16.6347141265869"/>
    <x v="2792"/>
  </r>
  <r>
    <n v="13.024437904357899"/>
    <n v="10.151089668273899"/>
    <x v="2793"/>
  </r>
  <r>
    <n v="42.217189788818402"/>
    <n v="38.477302551269503"/>
    <x v="2794"/>
  </r>
  <r>
    <n v="30.7700386047363"/>
    <n v="73.178398132324205"/>
    <x v="2795"/>
  </r>
  <r>
    <n v="14.245765686035201"/>
    <n v="7.9468755722045898"/>
    <x v="2796"/>
  </r>
  <r>
    <n v="37.932151794433601"/>
    <n v="3.85987424850464"/>
    <x v="2797"/>
  </r>
  <r>
    <n v="28.081995010376001"/>
    <n v="62.981231689453097"/>
    <x v="2798"/>
  </r>
  <r>
    <n v="35.621837615966797"/>
    <n v="65.510505676269503"/>
    <x v="2799"/>
  </r>
  <r>
    <n v="43.383209228515597"/>
    <n v="20.343885421752901"/>
    <x v="2800"/>
  </r>
  <r>
    <n v="18.163501739501999"/>
    <n v="8.7255649566650408"/>
    <x v="2801"/>
  </r>
  <r>
    <n v="15.0427951812744"/>
    <n v="9.3843975067138707"/>
    <x v="2802"/>
  </r>
  <r>
    <n v="17.022596359252901"/>
    <n v="14.701498985290501"/>
    <x v="2803"/>
  </r>
  <r>
    <n v="18.337617874145501"/>
    <n v="56.861289978027301"/>
    <x v="2804"/>
  </r>
  <r>
    <n v="16.189289093017599"/>
    <n v="-3.1967241764068599"/>
    <x v="2805"/>
  </r>
  <r>
    <n v="19.320367813110401"/>
    <n v="28.396785736083999"/>
    <x v="2806"/>
  </r>
  <r>
    <n v="29.626604080200199"/>
    <n v="43.84716796875"/>
    <x v="2807"/>
  </r>
  <r>
    <n v="14.9063520431519"/>
    <n v="7.2149286270141602"/>
    <x v="2808"/>
  </r>
  <r>
    <n v="22.862060546875"/>
    <n v="18.319759368896499"/>
    <x v="2809"/>
  </r>
  <r>
    <n v="17.137731552123999"/>
    <n v="-1.9968910217285201"/>
    <x v="2810"/>
  </r>
  <r>
    <n v="27.993637084960898"/>
    <n v="12.720466613769499"/>
    <x v="2811"/>
  </r>
  <r>
    <n v="24.949781417846701"/>
    <n v="2.13898754119873"/>
    <x v="2812"/>
  </r>
  <r>
    <n v="19.8855895996094"/>
    <n v="31.974836349487301"/>
    <x v="2813"/>
  </r>
  <r>
    <n v="27.533756256103501"/>
    <n v="11.735013961791999"/>
    <x v="2814"/>
  </r>
  <r>
    <n v="20.4259338378906"/>
    <n v="2.44252276420593"/>
    <x v="2815"/>
  </r>
  <r>
    <n v="13.3529005050659"/>
    <n v="39.911674499511697"/>
    <x v="2816"/>
  </r>
  <r>
    <n v="19.054737091064499"/>
    <n v="63.514072418212898"/>
    <x v="2817"/>
  </r>
  <r>
    <n v="35.698612213134801"/>
    <n v="-2.8548204898834202"/>
    <x v="2818"/>
  </r>
  <r>
    <n v="40.338279724121101"/>
    <n v="55.100208282470703"/>
    <x v="2819"/>
  </r>
  <r>
    <n v="27.3531093597412"/>
    <n v="3.6482963562011701"/>
    <x v="2820"/>
  </r>
  <r>
    <n v="22.314691543579102"/>
    <n v="47.992809295654297"/>
    <x v="2821"/>
  </r>
  <r>
    <n v="38.032997131347699"/>
    <n v="-30.910923004150401"/>
    <x v="2822"/>
  </r>
  <r>
    <n v="32.462551116943402"/>
    <n v="22.3572101593018"/>
    <x v="2823"/>
  </r>
  <r>
    <n v="26.673599243164102"/>
    <n v="14.968677520751999"/>
    <x v="2824"/>
  </r>
  <r>
    <n v="14.9908666610718"/>
    <n v="-1.69718778133392"/>
    <x v="2825"/>
  </r>
  <r>
    <n v="29.386947631835898"/>
    <n v="2.8410739898681601"/>
    <x v="2826"/>
  </r>
  <r>
    <n v="6.6042771339416504"/>
    <n v="1.7626824378967301"/>
    <x v="2827"/>
  </r>
  <r>
    <n v="32.257125854492202"/>
    <n v="15.982902526855501"/>
    <x v="2828"/>
  </r>
  <r>
    <n v="12.3844137191772"/>
    <n v="18.726438522338899"/>
    <x v="2829"/>
  </r>
  <r>
    <n v="35.471260070800803"/>
    <n v="17.279600143432599"/>
    <x v="2830"/>
  </r>
  <r>
    <n v="28.6670532226563"/>
    <n v="30.762939453125"/>
    <x v="2831"/>
  </r>
  <r>
    <n v="34.836456298828097"/>
    <n v="8.8577346801757795"/>
    <x v="2832"/>
  </r>
  <r>
    <n v="41.771434783935497"/>
    <n v="8.7584648132324201"/>
    <x v="2833"/>
  </r>
  <r>
    <n v="28.626466751098601"/>
    <n v="43.889537811279297"/>
    <x v="2834"/>
  </r>
  <r>
    <n v="29.769433975219702"/>
    <n v="29.2804164886475"/>
    <x v="2835"/>
  </r>
  <r>
    <n v="41.350700378417997"/>
    <n v="5.81522464752197"/>
    <x v="2836"/>
  </r>
  <r>
    <n v="20.537214279174801"/>
    <n v="31.128686904907202"/>
    <x v="2837"/>
  </r>
  <r>
    <n v="15.2649040222168"/>
    <n v="56.990707397460902"/>
    <x v="2838"/>
  </r>
  <r>
    <n v="17.6297416687012"/>
    <n v="49.780723571777301"/>
    <x v="2839"/>
  </r>
  <r>
    <n v="29.0551872253418"/>
    <n v="18.931564331054702"/>
    <x v="2840"/>
  </r>
  <r>
    <n v="23.4097785949707"/>
    <n v="-0.239564955234528"/>
    <x v="2841"/>
  </r>
  <r>
    <n v="18.378623962402301"/>
    <n v="8.7507152557372994"/>
    <x v="2842"/>
  </r>
  <r>
    <n v="20.499254226684599"/>
    <n v="-7.0850424766540501"/>
    <x v="2843"/>
  </r>
  <r>
    <n v="20.771673202514599"/>
    <n v="21.008480072021499"/>
    <x v="2844"/>
  </r>
  <r>
    <n v="25.268764495849599"/>
    <n v="11.481691360473601"/>
    <x v="2845"/>
  </r>
  <r>
    <n v="28.5242004394531"/>
    <n v="-26.732963562011701"/>
    <x v="2846"/>
  </r>
  <r>
    <n v="19.280492782592798"/>
    <n v="16.534622192382798"/>
    <x v="2847"/>
  </r>
  <r>
    <n v="33.509391784667997"/>
    <n v="8.6524190902709996"/>
    <x v="2848"/>
  </r>
  <r>
    <n v="13.0785665512085"/>
    <n v="21.173286437988299"/>
    <x v="2849"/>
  </r>
  <r>
    <n v="12.123446464538601"/>
    <n v="65.255035400390597"/>
    <x v="2850"/>
  </r>
  <r>
    <n v="50.240489959716797"/>
    <n v="49.673477172851598"/>
    <x v="2851"/>
  </r>
  <r>
    <n v="22.259468078613299"/>
    <n v="67.791336059570298"/>
    <x v="2852"/>
  </r>
  <r>
    <n v="27.712347030639599"/>
    <n v="33.6715278625488"/>
    <x v="2853"/>
  </r>
  <r>
    <n v="19.7981967926025"/>
    <n v="8.8373947143554705"/>
    <x v="2854"/>
  </r>
  <r>
    <n v="27.367185592651399"/>
    <n v="26.387819290161101"/>
    <x v="2855"/>
  </r>
  <r>
    <n v="23.531318664550799"/>
    <n v="31.935167312622099"/>
    <x v="2856"/>
  </r>
  <r>
    <n v="18.611991882324201"/>
    <n v="23.162269592285199"/>
    <x v="2857"/>
  </r>
  <r>
    <n v="14.390464782714799"/>
    <n v="25.347698211669901"/>
    <x v="2858"/>
  </r>
  <r>
    <n v="29.743846893310501"/>
    <n v="26.360183715820298"/>
    <x v="2859"/>
  </r>
  <r>
    <n v="41.458900451660199"/>
    <n v="4.6515827178955096"/>
    <x v="2860"/>
  </r>
  <r>
    <n v="20.799583435058601"/>
    <n v="28.791109085083001"/>
    <x v="2861"/>
  </r>
  <r>
    <n v="20.279884338378899"/>
    <n v="58.728652954101598"/>
    <x v="2862"/>
  </r>
  <r>
    <n v="28.082696914672901"/>
    <n v="35.218067169189503"/>
    <x v="2863"/>
  </r>
  <r>
    <n v="46.231594085693402"/>
    <n v="15.9677543640137"/>
    <x v="2864"/>
  </r>
  <r>
    <n v="16.8255100250244"/>
    <n v="97.630851745605497"/>
    <x v="2865"/>
  </r>
  <r>
    <n v="40.530746459960902"/>
    <n v="16.623968124389599"/>
    <x v="2866"/>
  </r>
  <r>
    <n v="30.996904373168899"/>
    <n v="5.7151827812194798"/>
    <x v="2867"/>
  </r>
  <r>
    <n v="24.936128616333001"/>
    <n v="9.1889801025390607"/>
    <x v="2868"/>
  </r>
  <r>
    <n v="32.079250335693402"/>
    <n v="43.0131225585938"/>
    <x v="2869"/>
  </r>
  <r>
    <n v="26.5157680511475"/>
    <n v="123.461387634277"/>
    <x v="2870"/>
  </r>
  <r>
    <n v="21.978298187255898"/>
    <n v="-2.17205786705017"/>
    <x v="2871"/>
  </r>
  <r>
    <n v="36.996372222900398"/>
    <n v="-1.4360649585723899"/>
    <x v="2872"/>
  </r>
  <r>
    <n v="26.134305953979499"/>
    <n v="33.855426788330099"/>
    <x v="2873"/>
  </r>
  <r>
    <n v="21.084760665893601"/>
    <n v="68.193382263183594"/>
    <x v="2874"/>
  </r>
  <r>
    <n v="38.571483612060497"/>
    <n v="73.304100036621094"/>
    <x v="2875"/>
  </r>
  <r>
    <n v="24.678953170776399"/>
    <n v="16.058677673339801"/>
    <x v="2876"/>
  </r>
  <r>
    <n v="49.852863311767599"/>
    <n v="25.125638961791999"/>
    <x v="2877"/>
  </r>
  <r>
    <n v="25.103925704956101"/>
    <n v="7.1077728271484402"/>
    <x v="2878"/>
  </r>
  <r>
    <n v="36.930171966552699"/>
    <n v="8.4733753204345703"/>
    <x v="2879"/>
  </r>
  <r>
    <n v="31.770515441894499"/>
    <n v="-7.6307439804077104"/>
    <x v="2880"/>
  </r>
  <r>
    <n v="14.1287574768066"/>
    <n v="9.8389663696289098"/>
    <x v="2881"/>
  </r>
  <r>
    <n v="14.816951751709"/>
    <n v="25.633544921875"/>
    <x v="2882"/>
  </r>
  <r>
    <n v="13.874427795410201"/>
    <n v="51.493736267089801"/>
    <x v="2883"/>
  </r>
  <r>
    <n v="20.6713981628418"/>
    <n v="14.108725547790501"/>
    <x v="2884"/>
  </r>
  <r>
    <n v="16.037353515625"/>
    <n v="4.03287553787231"/>
    <x v="2885"/>
  </r>
  <r>
    <n v="14.679349899291999"/>
    <n v="67.252113342285199"/>
    <x v="2886"/>
  </r>
  <r>
    <n v="16.086000442504901"/>
    <n v="-1.9691358804702801"/>
    <x v="2887"/>
  </r>
  <r>
    <n v="34.142978668212898"/>
    <n v="31.073966979980501"/>
    <x v="2888"/>
  </r>
  <r>
    <n v="33.354156494140597"/>
    <n v="9.5710372924804705"/>
    <x v="2889"/>
  </r>
  <r>
    <n v="16.541801452636701"/>
    <n v="13.5961647033691"/>
    <x v="2890"/>
  </r>
  <r>
    <n v="32.305591583252003"/>
    <n v="33.226959228515597"/>
    <x v="2891"/>
  </r>
  <r>
    <n v="15.4707384109497"/>
    <n v="17.126235961914102"/>
    <x v="2892"/>
  </r>
  <r>
    <n v="19.632675170898398"/>
    <n v="1.4250290393829299"/>
    <x v="2893"/>
  </r>
  <r>
    <n v="20.568170547485401"/>
    <n v="40.445354461669901"/>
    <x v="2894"/>
  </r>
  <r>
    <n v="21.117216110229499"/>
    <n v="-45.0512886047363"/>
    <x v="2895"/>
  </r>
  <r>
    <n v="36.700168609619098"/>
    <n v="24.4499835968018"/>
    <x v="2896"/>
  </r>
  <r>
    <n v="22.478887557983398"/>
    <n v="97.1630859375"/>
    <x v="2897"/>
  </r>
  <r>
    <n v="34.247402191162102"/>
    <n v="18.977582931518601"/>
    <x v="2898"/>
  </r>
  <r>
    <n v="22.335126876831101"/>
    <n v="6.9621486663818404"/>
    <x v="2899"/>
  </r>
  <r>
    <n v="20.606260299682599"/>
    <n v="11.3803157806396"/>
    <x v="2900"/>
  </r>
  <r>
    <n v="37.763477325439503"/>
    <n v="22.1229362487793"/>
    <x v="2901"/>
  </r>
  <r>
    <n v="12.9176731109619"/>
    <n v="1.76695656776428"/>
    <x v="2902"/>
  </r>
  <r>
    <n v="18.831537246704102"/>
    <n v="20.4900302886963"/>
    <x v="2903"/>
  </r>
  <r>
    <n v="28.633499145507798"/>
    <n v="16.7367343902588"/>
    <x v="2904"/>
  </r>
  <r>
    <n v="20.289178848266602"/>
    <n v="-2.5282402038574201"/>
    <x v="2905"/>
  </r>
  <r>
    <n v="35.653121948242202"/>
    <n v="27.022270202636701"/>
    <x v="2906"/>
  </r>
  <r>
    <n v="19.038640975952099"/>
    <n v="3.51695656776428"/>
    <x v="2907"/>
  </r>
  <r>
    <n v="35.196895599365199"/>
    <n v="2.5773561000824001"/>
    <x v="2908"/>
  </r>
  <r>
    <n v="14.4265251159668"/>
    <n v="52.314445495605497"/>
    <x v="2909"/>
  </r>
  <r>
    <n v="26.912824630737301"/>
    <n v="-8.3694562911987305"/>
    <x v="2910"/>
  </r>
  <r>
    <n v="25.163173675537099"/>
    <n v="31.219425201416001"/>
    <x v="2911"/>
  </r>
  <r>
    <n v="20.600914001464801"/>
    <n v="42.115550994872997"/>
    <x v="2912"/>
  </r>
  <r>
    <n v="9.4013299942016602"/>
    <n v="28.613965988159201"/>
    <x v="2913"/>
  </r>
  <r>
    <n v="19.996519088745099"/>
    <n v="8.4804573059081996"/>
    <x v="2914"/>
  </r>
  <r>
    <n v="24.048677444458001"/>
    <n v="31.5316162109375"/>
    <x v="2915"/>
  </r>
  <r>
    <n v="28.779516220092798"/>
    <n v="7.8057446479797399"/>
    <x v="2916"/>
  </r>
  <r>
    <n v="37.732753753662102"/>
    <n v="35.999771118164098"/>
    <x v="2917"/>
  </r>
  <r>
    <n v="20.7235717773438"/>
    <n v="108.597763061523"/>
    <x v="2918"/>
  </r>
  <r>
    <n v="33.850898742675803"/>
    <n v="2.4314105510711701"/>
    <x v="2919"/>
  </r>
  <r>
    <n v="9.7081079483032209"/>
    <n v="31.782728195190401"/>
    <x v="2920"/>
  </r>
  <r>
    <n v="31.358263015747099"/>
    <n v="21.8518886566162"/>
    <x v="2921"/>
  </r>
  <r>
    <n v="26.127040863037099"/>
    <n v="3.6275370121002202"/>
    <x v="2922"/>
  </r>
  <r>
    <n v="18.078809738159201"/>
    <n v="-0.72424817085266102"/>
    <x v="2923"/>
  </r>
  <r>
    <n v="28.153562545776399"/>
    <n v="60.743419647216797"/>
    <x v="2924"/>
  </r>
  <r>
    <n v="21.184869766235401"/>
    <n v="7.7898545265197798"/>
    <x v="2925"/>
  </r>
  <r>
    <n v="18.293087005615199"/>
    <n v="-0.21856716275215099"/>
    <x v="2926"/>
  </r>
  <r>
    <n v="33.548576354980497"/>
    <n v="38.7394828796387"/>
    <x v="2927"/>
  </r>
  <r>
    <n v="26.149305343627901"/>
    <n v="55.511756896972699"/>
    <x v="2928"/>
  </r>
  <r>
    <n v="36.259422302246101"/>
    <n v="-43.770839691162102"/>
    <x v="2929"/>
  </r>
  <r>
    <n v="25.151138305664102"/>
    <n v="58.688808441162102"/>
    <x v="2930"/>
  </r>
  <r>
    <n v="23.903514862060501"/>
    <n v="33.3952445983887"/>
    <x v="2931"/>
  </r>
  <r>
    <n v="15.5541582107544"/>
    <n v="15.4103078842163"/>
    <x v="2932"/>
  </r>
  <r>
    <n v="30.475988388061499"/>
    <n v="22.024171829223601"/>
    <x v="2933"/>
  </r>
  <r>
    <n v="25.894350051879901"/>
    <n v="6.79422807693481"/>
    <x v="2934"/>
  </r>
  <r>
    <n v="25.097724914550799"/>
    <n v="7.2276043891906703"/>
    <x v="2935"/>
  </r>
  <r>
    <n v="14.2960710525513"/>
    <n v="32.769783020019503"/>
    <x v="2936"/>
  </r>
  <r>
    <n v="19.047721862793001"/>
    <n v="43.547203063964801"/>
    <x v="2937"/>
  </r>
  <r>
    <n v="15.2317790985107"/>
    <n v="24.783454895019499"/>
    <x v="2938"/>
  </r>
  <r>
    <n v="27.87038230896"/>
    <n v="28.163599014282202"/>
    <x v="2939"/>
  </r>
  <r>
    <n v="18.324577331543001"/>
    <n v="26.9748935699463"/>
    <x v="2940"/>
  </r>
  <r>
    <n v="20.357931137085"/>
    <n v="52.680675506591797"/>
    <x v="2941"/>
  </r>
  <r>
    <n v="33.515995025634801"/>
    <n v="10.0495386123657"/>
    <x v="2942"/>
  </r>
  <r>
    <n v="8.9461898803710902"/>
    <n v="26.917446136474599"/>
    <x v="2943"/>
  </r>
  <r>
    <n v="23.78391456604"/>
    <n v="72.870391845703097"/>
    <x v="2944"/>
  </r>
  <r>
    <n v="29.109712600708001"/>
    <n v="23.226192474365199"/>
    <x v="2945"/>
  </r>
  <r>
    <n v="24.654359817504901"/>
    <n v="19.329347610473601"/>
    <x v="2946"/>
  </r>
  <r>
    <n v="22.1968288421631"/>
    <n v="2.9172830581664999"/>
    <x v="2947"/>
  </r>
  <r>
    <n v="14.429589271545399"/>
    <n v="53.848033905029297"/>
    <x v="2948"/>
  </r>
  <r>
    <n v="19.2223110198975"/>
    <n v="12.7234039306641"/>
    <x v="2949"/>
  </r>
  <r>
    <n v="23.4991130828857"/>
    <n v="24.505205154418899"/>
    <x v="2950"/>
  </r>
  <r>
    <n v="21.848279953002901"/>
    <n v="46.999801635742202"/>
    <x v="2951"/>
  </r>
  <r>
    <n v="32.554248809814503"/>
    <n v="-39.165672302246101"/>
    <x v="2952"/>
  </r>
  <r>
    <n v="29.062454223632798"/>
    <n v="31.204521179199201"/>
    <x v="2953"/>
  </r>
  <r>
    <n v="19.641088485717798"/>
    <n v="7.5981302261352504"/>
    <x v="2954"/>
  </r>
  <r>
    <n v="16.171190261840799"/>
    <n v="13.8457174301147"/>
    <x v="2955"/>
  </r>
  <r>
    <n v="14.9479427337646"/>
    <n v="42.175552368164098"/>
    <x v="2956"/>
  </r>
  <r>
    <n v="29.437553405761701"/>
    <n v="64.776214599609403"/>
    <x v="2957"/>
  </r>
  <r>
    <n v="19.6718559265137"/>
    <n v="8.8370294570922905"/>
    <x v="2958"/>
  </r>
  <r>
    <n v="22.591903686523398"/>
    <n v="-2.9231598377227801"/>
    <x v="2959"/>
  </r>
  <r>
    <n v="14.312890052795399"/>
    <n v="11.3889417648315"/>
    <x v="2960"/>
  </r>
  <r>
    <n v="18.5133953094482"/>
    <n v="49.391300201416001"/>
    <x v="2961"/>
  </r>
  <r>
    <n v="19.343492507934599"/>
    <n v="37.240756988525398"/>
    <x v="2962"/>
  </r>
  <r>
    <n v="21.948747634887699"/>
    <n v="9.0121822357177699"/>
    <x v="2963"/>
  </r>
  <r>
    <n v="12.090035438537599"/>
    <n v="28.826307296752901"/>
    <x v="2964"/>
  </r>
  <r>
    <n v="29.342330932617202"/>
    <n v="20.8828125"/>
    <x v="2965"/>
  </r>
  <r>
    <n v="8.1124114990234393"/>
    <n v="41.4628715515137"/>
    <x v="2966"/>
  </r>
  <r>
    <n v="11.7213754653931"/>
    <n v="36.314907073974602"/>
    <x v="2967"/>
  </r>
  <r>
    <n v="41.431411743164098"/>
    <n v="63.7708129882813"/>
    <x v="2968"/>
  </r>
  <r>
    <n v="12.6285314559937"/>
    <n v="10.909263610839799"/>
    <x v="2969"/>
  </r>
  <r>
    <n v="11.843310356140099"/>
    <n v="16.8419380187988"/>
    <x v="2970"/>
  </r>
  <r>
    <n v="28.113201141357401"/>
    <n v="18.7112140655518"/>
    <x v="2971"/>
  </r>
  <r>
    <n v="20.875808715820298"/>
    <n v="13.634951591491699"/>
    <x v="2972"/>
  </r>
  <r>
    <n v="16.6471347808838"/>
    <n v="24.828231811523398"/>
    <x v="2973"/>
  </r>
  <r>
    <n v="16.866456985473601"/>
    <n v="74.416595458984403"/>
    <x v="2974"/>
  </r>
  <r>
    <n v="23.9316520690918"/>
    <n v="1.93807601928711"/>
    <x v="2975"/>
  </r>
  <r>
    <n v="13.2209873199463"/>
    <n v="11.8078155517578"/>
    <x v="2976"/>
  </r>
  <r>
    <n v="25.238050460815401"/>
    <n v="3.0873439311981201"/>
    <x v="2977"/>
  </r>
  <r>
    <n v="20.6701774597168"/>
    <n v="4.1533775329589799"/>
    <x v="2978"/>
  </r>
  <r>
    <n v="26.2571105957031"/>
    <n v="0.94780188798904397"/>
    <x v="2979"/>
  </r>
  <r>
    <n v="19.782201766967798"/>
    <n v="0.12866440415382399"/>
    <x v="2980"/>
  </r>
  <r>
    <n v="36.101875305175803"/>
    <n v="32.057468414306598"/>
    <x v="2981"/>
  </r>
  <r>
    <n v="19.97487449646"/>
    <n v="16.955492019653299"/>
    <x v="2982"/>
  </r>
  <r>
    <n v="49.6660346984863"/>
    <n v="24.919715881347699"/>
    <x v="2983"/>
  </r>
  <r>
    <n v="32.880561828613303"/>
    <n v="15.524534225463899"/>
    <x v="2984"/>
  </r>
  <r>
    <n v="9.8993101119995099"/>
    <n v="12.7500772476196"/>
    <x v="2985"/>
  </r>
  <r>
    <n v="24.538000106811499"/>
    <n v="20.0707187652588"/>
    <x v="2986"/>
  </r>
  <r>
    <n v="30.3349094390869"/>
    <n v="33.675136566162102"/>
    <x v="2987"/>
  </r>
  <r>
    <n v="21.831501007080099"/>
    <n v="12.630261421203601"/>
    <x v="2988"/>
  </r>
  <r>
    <n v="21.643583297729499"/>
    <n v="10.338707923889199"/>
    <x v="2989"/>
  </r>
  <r>
    <n v="20.993385314941399"/>
    <n v="5.0156311988830602"/>
    <x v="2990"/>
  </r>
  <r>
    <n v="31.4217834472656"/>
    <n v="38.839206695556598"/>
    <x v="2991"/>
  </r>
  <r>
    <n v="19.7981777191162"/>
    <n v="32.794475555419901"/>
    <x v="2992"/>
  </r>
  <r>
    <n v="33.7004203796387"/>
    <n v="22.771295547485401"/>
    <x v="2993"/>
  </r>
  <r>
    <n v="27.266643524169901"/>
    <n v="4.9768085479736301"/>
    <x v="2994"/>
  </r>
  <r>
    <n v="24.155515670776399"/>
    <n v="50.186458587646499"/>
    <x v="2995"/>
  </r>
  <r>
    <n v="27.027826309204102"/>
    <n v="26.990819931030298"/>
    <x v="2996"/>
  </r>
  <r>
    <n v="26.603776931762699"/>
    <n v="57.018081665039098"/>
    <x v="2997"/>
  </r>
  <r>
    <n v="35.651023864746101"/>
    <n v="20.036624908447301"/>
    <x v="2998"/>
  </r>
  <r>
    <n v="26.846498489379901"/>
    <n v="7.0658645629882804"/>
    <x v="2999"/>
  </r>
  <r>
    <n v="47.477134704589801"/>
    <n v="-7.2134323120117196"/>
    <x v="3000"/>
  </r>
  <r>
    <n v="18.488897323608398"/>
    <n v="20.91774559021"/>
    <x v="3001"/>
  </r>
  <r>
    <n v="31.257518768310501"/>
    <n v="31.463706970214801"/>
    <x v="3002"/>
  </r>
  <r>
    <n v="26.194210052490199"/>
    <n v="-3.94157910346985"/>
    <x v="3003"/>
  </r>
  <r>
    <n v="13.811058044433601"/>
    <n v="43.938499450683601"/>
    <x v="3004"/>
  </r>
  <r>
    <n v="25.2165126800537"/>
    <n v="19.807031631469702"/>
    <x v="3005"/>
  </r>
  <r>
    <n v="25.165721893310501"/>
    <n v="47.220569610595703"/>
    <x v="3006"/>
  </r>
  <r>
    <n v="9.3245286941528303"/>
    <n v="3.46574783325195"/>
    <x v="3007"/>
  </r>
  <r>
    <n v="16.0938816070557"/>
    <n v="18.214096069335898"/>
    <x v="3008"/>
  </r>
  <r>
    <n v="10.2329769134521"/>
    <n v="11.651831626892101"/>
    <x v="3009"/>
  </r>
  <r>
    <n v="25.933122634887699"/>
    <n v="65.077362060546903"/>
    <x v="3010"/>
  </r>
  <r>
    <n v="39.500350952148402"/>
    <n v="18.729225158691399"/>
    <x v="3011"/>
  </r>
  <r>
    <n v="35.9471435546875"/>
    <n v="-5.6222596168518102"/>
    <x v="3012"/>
  </r>
  <r>
    <n v="45.758914947509801"/>
    <n v="-19.008729934692401"/>
    <x v="3013"/>
  </r>
  <r>
    <n v="40.371044158935497"/>
    <n v="18.6474304199219"/>
    <x v="3014"/>
  </r>
  <r>
    <n v="33.902454376220703"/>
    <n v="8.0871992111206108"/>
    <x v="3015"/>
  </r>
  <r>
    <n v="11.904379844665501"/>
    <n v="49.927898406982401"/>
    <x v="3016"/>
  </r>
  <r>
    <n v="25.312444686889599"/>
    <n v="16.588760375976602"/>
    <x v="3017"/>
  </r>
  <r>
    <n v="18.188232421875"/>
    <n v="17.749383926391602"/>
    <x v="3018"/>
  </r>
  <r>
    <n v="23.6795959472656"/>
    <n v="17.529857635498001"/>
    <x v="3019"/>
  </r>
  <r>
    <n v="18.7199401855469"/>
    <n v="8.4732799530029297"/>
    <x v="3020"/>
  </r>
  <r>
    <n v="31.4667854309082"/>
    <n v="6.9939150810241699"/>
    <x v="3021"/>
  </r>
  <r>
    <n v="23.1127624511719"/>
    <n v="95.600883483886705"/>
    <x v="3022"/>
  </r>
  <r>
    <n v="23.2640476226807"/>
    <n v="-27.466606140136701"/>
    <x v="3023"/>
  </r>
  <r>
    <n v="27.429531097412099"/>
    <n v="7.1783070564270002"/>
    <x v="3024"/>
  </r>
  <r>
    <n v="24.3901882171631"/>
    <n v="55.908634185791001"/>
    <x v="3025"/>
  </r>
  <r>
    <n v="12.595577239990201"/>
    <n v="66.363578796386705"/>
    <x v="3026"/>
  </r>
  <r>
    <n v="13.6786499023438"/>
    <n v="20.219209671020501"/>
    <x v="3027"/>
  </r>
  <r>
    <n v="23.383722305297901"/>
    <n v="7.52072954177856"/>
    <x v="3028"/>
  </r>
  <r>
    <n v="23.2367248535156"/>
    <n v="12.064746856689499"/>
    <x v="3029"/>
  </r>
  <r>
    <n v="24.175268173217798"/>
    <n v="14.7324562072754"/>
    <x v="3030"/>
  </r>
  <r>
    <n v="18.6520881652832"/>
    <n v="15.6873664855957"/>
    <x v="3031"/>
  </r>
  <r>
    <n v="14.723072052001999"/>
    <n v="20.7598781585693"/>
    <x v="3032"/>
  </r>
  <r>
    <n v="33.158477783203097"/>
    <n v="56.583744049072301"/>
    <x v="3033"/>
  </r>
  <r>
    <n v="38.662353515625"/>
    <n v="10.155906677246101"/>
    <x v="3034"/>
  </r>
  <r>
    <n v="14.5274095535278"/>
    <n v="-7.8045501708984402"/>
    <x v="3035"/>
  </r>
  <r>
    <n v="16.461595535278299"/>
    <n v="11.2089281082153"/>
    <x v="3036"/>
  </r>
  <r>
    <n v="17.713243484497099"/>
    <n v="53.469165802002003"/>
    <x v="3037"/>
  </r>
  <r>
    <n v="26.127883911132798"/>
    <n v="4.8445019721984899"/>
    <x v="3038"/>
  </r>
  <r>
    <n v="19.760423660278299"/>
    <n v="26.083436965942401"/>
    <x v="3039"/>
  </r>
  <r>
    <n v="17.238218307495099"/>
    <n v="0.855543732643127"/>
    <x v="3040"/>
  </r>
  <r>
    <n v="30.724246978759801"/>
    <n v="-24.879108428955099"/>
    <x v="3041"/>
  </r>
  <r>
    <n v="43.808029174804702"/>
    <n v="13.826189994811999"/>
    <x v="3042"/>
  </r>
  <r>
    <n v="19.035718917846701"/>
    <n v="-29.775342941284201"/>
    <x v="3043"/>
  </r>
  <r>
    <n v="24.107662200927699"/>
    <n v="-42.6442680358887"/>
    <x v="3044"/>
  </r>
  <r>
    <n v="30.158960342407202"/>
    <n v="46.403720855712898"/>
    <x v="3045"/>
  </r>
  <r>
    <n v="46.060626983642599"/>
    <n v="55.360786437988303"/>
    <x v="3046"/>
  </r>
  <r>
    <n v="28.388612747192401"/>
    <n v="35.982105255127003"/>
    <x v="3047"/>
  </r>
  <r>
    <n v="22.103715896606399"/>
    <n v="38.532962799072301"/>
    <x v="3048"/>
  </r>
  <r>
    <n v="11.8161153793335"/>
    <n v="38.762542724609403"/>
    <x v="3049"/>
  </r>
  <r>
    <n v="12.5655870437622"/>
    <n v="-2.9898874759674099"/>
    <x v="3050"/>
  </r>
  <r>
    <n v="31.486648559570298"/>
    <n v="33.612957000732401"/>
    <x v="3051"/>
  </r>
  <r>
    <n v="25.545007705688501"/>
    <n v="22.911037445068398"/>
    <x v="3052"/>
  </r>
  <r>
    <n v="22.739355087280298"/>
    <n v="-6.3058485984802202"/>
    <x v="3053"/>
  </r>
  <r>
    <n v="46.335369110107401"/>
    <n v="11.5884389877319"/>
    <x v="3054"/>
  </r>
  <r>
    <n v="16.982732772827099"/>
    <n v="-2.5549471378326398"/>
    <x v="3055"/>
  </r>
  <r>
    <n v="23.327236175537099"/>
    <n v="42.3300170898438"/>
    <x v="3056"/>
  </r>
  <r>
    <n v="36.0696830749512"/>
    <n v="16.9762573242188"/>
    <x v="3057"/>
  </r>
  <r>
    <n v="29.078325271606399"/>
    <n v="52.941375732421903"/>
    <x v="3058"/>
  </r>
  <r>
    <n v="39.036354064941399"/>
    <n v="14.120104789733899"/>
    <x v="3059"/>
  </r>
  <r>
    <n v="33.684566497802699"/>
    <n v="38.567985534667997"/>
    <x v="3060"/>
  </r>
  <r>
    <n v="28.281408309936499"/>
    <n v="31.263422012329102"/>
    <x v="3061"/>
  </r>
  <r>
    <n v="40.865623474121101"/>
    <n v="69.755828857421903"/>
    <x v="3062"/>
  </r>
  <r>
    <n v="37.447677612304702"/>
    <n v="33.988883972167997"/>
    <x v="3063"/>
  </r>
  <r>
    <n v="21.862333297729499"/>
    <n v="8.4068889617919904"/>
    <x v="3064"/>
  </r>
  <r>
    <n v="12.2483463287354"/>
    <n v="17.579797744751001"/>
    <x v="3065"/>
  </r>
  <r>
    <n v="34.562587738037102"/>
    <n v="5.3917646408081099"/>
    <x v="3066"/>
  </r>
  <r>
    <n v="26.192337036132798"/>
    <n v="47.121009826660199"/>
    <x v="3067"/>
  </r>
  <r>
    <n v="19.734472274780298"/>
    <n v="-0.53682613372802701"/>
    <x v="3068"/>
  </r>
  <r>
    <n v="24.921167373657202"/>
    <n v="6.5598115921020499"/>
    <x v="3069"/>
  </r>
  <r>
    <n v="21.3989562988281"/>
    <n v="39.896732330322301"/>
    <x v="3070"/>
  </r>
  <r>
    <n v="21.077211380004901"/>
    <n v="47.5264892578125"/>
    <x v="3071"/>
  </r>
  <r>
    <n v="16.917869567871101"/>
    <n v="18.032102584838899"/>
    <x v="3072"/>
  </r>
  <r>
    <n v="27.623580932617202"/>
    <n v="65.679359436035199"/>
    <x v="3073"/>
  </r>
  <r>
    <n v="40.253200531005902"/>
    <n v="11.620555877685501"/>
    <x v="3074"/>
  </r>
  <r>
    <n v="23.515771865844702"/>
    <n v="-3.6292264461517298"/>
    <x v="3075"/>
  </r>
  <r>
    <n v="27.5424499511719"/>
    <n v="14.511061668396"/>
    <x v="3076"/>
  </r>
  <r>
    <n v="13.6871185302734"/>
    <n v="46.405094146728501"/>
    <x v="3077"/>
  </r>
  <r>
    <n v="38.336692810058601"/>
    <n v="50.585212707519503"/>
    <x v="3078"/>
  </r>
  <r>
    <n v="30.139829635620099"/>
    <n v="18.659084320068398"/>
    <x v="3079"/>
  </r>
  <r>
    <n v="16.796558380126999"/>
    <n v="17.854301452636701"/>
    <x v="3080"/>
  </r>
  <r>
    <n v="34.5474853515625"/>
    <n v="29.1464328765869"/>
    <x v="3081"/>
  </r>
  <r>
    <n v="34.187721252441399"/>
    <n v="21.475864410400401"/>
    <x v="3082"/>
  </r>
  <r>
    <n v="18.977638244628899"/>
    <n v="19.232028961181602"/>
    <x v="3083"/>
  </r>
  <r>
    <n v="22.933250427246101"/>
    <n v="97.559120178222699"/>
    <x v="3084"/>
  </r>
  <r>
    <n v="22.657024383544901"/>
    <n v="18.500694274902301"/>
    <x v="3085"/>
  </r>
  <r>
    <n v="21.390245437622099"/>
    <n v="38.471523284912102"/>
    <x v="3086"/>
  </r>
  <r>
    <n v="21.426479339599599"/>
    <n v="58.548053741455099"/>
    <x v="3087"/>
  </r>
  <r>
    <n v="12.7469081878662"/>
    <n v="62.221309661865199"/>
    <x v="3088"/>
  </r>
  <r>
    <n v="32.108482360839801"/>
    <n v="40.326385498046903"/>
    <x v="3089"/>
  </r>
  <r>
    <n v="34.846271514892599"/>
    <n v="2.8355648517608598"/>
    <x v="3090"/>
  </r>
  <r>
    <n v="51.229927062988303"/>
    <n v="15.6368608474731"/>
    <x v="3091"/>
  </r>
  <r>
    <n v="34.562698364257798"/>
    <n v="-6.1260013580322301"/>
    <x v="3092"/>
  </r>
  <r>
    <n v="16.426021575927699"/>
    <n v="33.683040618896499"/>
    <x v="3093"/>
  </r>
  <r>
    <n v="27.046739578247099"/>
    <n v="-2.4771654605865501"/>
    <x v="3094"/>
  </r>
  <r>
    <n v="21.161937713623001"/>
    <n v="22.4604606628418"/>
    <x v="3095"/>
  </r>
  <r>
    <n v="32.523246765136697"/>
    <n v="32.425319671630902"/>
    <x v="3096"/>
  </r>
  <r>
    <n v="32.853870391845703"/>
    <n v="2.0961599349975599"/>
    <x v="3097"/>
  </r>
  <r>
    <n v="36.745494842529297"/>
    <n v="24.460077285766602"/>
    <x v="3098"/>
  </r>
  <r>
    <n v="25.999214172363299"/>
    <n v="15.6531791687012"/>
    <x v="3099"/>
  </r>
  <r>
    <n v="23.0910835266113"/>
    <n v="5.5199203491210902"/>
    <x v="3100"/>
  </r>
  <r>
    <n v="33.706008911132798"/>
    <n v="32.543228149414098"/>
    <x v="3101"/>
  </r>
  <r>
    <n v="9.1585607528686506"/>
    <n v="9.2162179946899396"/>
    <x v="3102"/>
  </r>
  <r>
    <n v="17.765773773193398"/>
    <n v="35.452438354492202"/>
    <x v="3103"/>
  </r>
  <r>
    <n v="39.068130493164098"/>
    <n v="4.92913866043091"/>
    <x v="3104"/>
  </r>
  <r>
    <n v="28.2897624969482"/>
    <n v="45.967197418212898"/>
    <x v="3105"/>
  </r>
  <r>
    <n v="23.6265048980713"/>
    <n v="0.94377309083938599"/>
    <x v="3106"/>
  </r>
  <r>
    <n v="20.668605804443398"/>
    <n v="33.999645233154297"/>
    <x v="3107"/>
  </r>
  <r>
    <n v="30.0840167999268"/>
    <n v="16.358039855956999"/>
    <x v="3108"/>
  </r>
  <r>
    <n v="41.054916381835902"/>
    <n v="44.385448455810497"/>
    <x v="3109"/>
  </r>
  <r>
    <n v="35.918575286865199"/>
    <n v="5.7689762115478498"/>
    <x v="3110"/>
  </r>
  <r>
    <n v="35.214485168457003"/>
    <n v="-2.7269773483276398"/>
    <x v="3111"/>
  </r>
  <r>
    <n v="12.265504837036101"/>
    <n v="20.537452697753899"/>
    <x v="3112"/>
  </r>
  <r>
    <n v="19.632362365722699"/>
    <n v="13.6610250473022"/>
    <x v="3113"/>
  </r>
  <r>
    <n v="27.759626388549801"/>
    <n v="4.0556359291076696"/>
    <x v="3114"/>
  </r>
  <r>
    <n v="13.6279144287109"/>
    <n v="26.6011562347412"/>
    <x v="3115"/>
  </r>
  <r>
    <n v="33.3864135742188"/>
    <n v="8.7015066146850604"/>
    <x v="3116"/>
  </r>
  <r>
    <n v="33.482955932617202"/>
    <n v="21.7225856781006"/>
    <x v="3117"/>
  </r>
  <r>
    <n v="26.021986007690401"/>
    <n v="2.7180254459381099"/>
    <x v="3118"/>
  </r>
  <r>
    <n v="22.874263763427699"/>
    <n v="9.9373722076415998"/>
    <x v="3119"/>
  </r>
  <r>
    <n v="28.040115356445298"/>
    <n v="64.360534667968807"/>
    <x v="3120"/>
  </r>
  <r>
    <n v="41.693778991699197"/>
    <n v="46.503456115722699"/>
    <x v="3121"/>
  </r>
  <r>
    <n v="38.7164916992188"/>
    <n v="34.698879241943402"/>
    <x v="3122"/>
  </r>
  <r>
    <n v="18.550739288330099"/>
    <n v="32.916584014892599"/>
    <x v="3123"/>
  </r>
  <r>
    <n v="33.307952880859403"/>
    <n v="32.233669281005902"/>
    <x v="3124"/>
  </r>
  <r>
    <n v="22.211774826049801"/>
    <n v="8.4889917373657209"/>
    <x v="3125"/>
  </r>
  <r>
    <n v="29.4817199707031"/>
    <n v="64.038635253906307"/>
    <x v="3126"/>
  </r>
  <r>
    <n v="27.287611007690401"/>
    <n v="15.678398132324199"/>
    <x v="3127"/>
  </r>
  <r>
    <n v="26.838598251342798"/>
    <n v="5.7143754959106401"/>
    <x v="3128"/>
  </r>
  <r>
    <n v="22.282861709594702"/>
    <n v="18.1886806488037"/>
    <x v="3129"/>
  </r>
  <r>
    <n v="21.279863357543899"/>
    <n v="94.862258911132798"/>
    <x v="3130"/>
  </r>
  <r>
    <n v="29.839693069458001"/>
    <n v="23.151390075683601"/>
    <x v="3131"/>
  </r>
  <r>
    <n v="33.741466522216797"/>
    <n v="6.2350144386291504"/>
    <x v="3132"/>
  </r>
  <r>
    <n v="33.226448059082003"/>
    <n v="26.5837707519531"/>
    <x v="3133"/>
  </r>
  <r>
    <n v="35.336410522460902"/>
    <n v="23.382396697998001"/>
    <x v="3134"/>
  </r>
  <r>
    <n v="19.714319229126001"/>
    <n v="6.8468561172485396"/>
    <x v="3135"/>
  </r>
  <r>
    <n v="25.657814025878899"/>
    <n v="21.340690612793001"/>
    <x v="3136"/>
  </r>
  <r>
    <n v="16.7583408355713"/>
    <n v="29.418781280517599"/>
    <x v="3137"/>
  </r>
  <r>
    <n v="15.027337074279799"/>
    <n v="3.8567657470703098"/>
    <x v="3138"/>
  </r>
  <r>
    <n v="31.121364593505898"/>
    <n v="41.680740356445298"/>
    <x v="3139"/>
  </r>
  <r>
    <n v="25.3234252929688"/>
    <n v="5.5557303428649902"/>
    <x v="3140"/>
  </r>
  <r>
    <n v="26.764745712280298"/>
    <n v="3.7173109054565399"/>
    <x v="3141"/>
  </r>
  <r>
    <n v="43.059280395507798"/>
    <n v="65.386642456054702"/>
    <x v="3142"/>
  </r>
  <r>
    <n v="29.540864944458001"/>
    <n v="-18.2363376617432"/>
    <x v="3143"/>
  </r>
  <r>
    <n v="24.6723327636719"/>
    <n v="18.851146697998001"/>
    <x v="3144"/>
  </r>
  <r>
    <n v="41.286678314208999"/>
    <n v="8.2862911224365199"/>
    <x v="3145"/>
  </r>
  <r>
    <n v="40.573814392089801"/>
    <n v="12.976452827453601"/>
    <x v="3146"/>
  </r>
  <r>
    <n v="14.939852714538601"/>
    <n v="12.8286428451538"/>
    <x v="3147"/>
  </r>
  <r>
    <n v="17.538616180419901"/>
    <n v="16.294303894043001"/>
    <x v="3148"/>
  </r>
  <r>
    <n v="26.327135086059599"/>
    <n v="8.8722152709960902"/>
    <x v="3149"/>
  </r>
  <r>
    <n v="36.6920776367188"/>
    <n v="89.479652404785199"/>
    <x v="3150"/>
  </r>
  <r>
    <n v="28.529392242431602"/>
    <n v="19.239128112793001"/>
    <x v="3151"/>
  </r>
  <r>
    <n v="14.839296340942401"/>
    <n v="-15.598385810852101"/>
    <x v="3152"/>
  </r>
  <r>
    <n v="24.617853164672901"/>
    <n v="9.9903087615966797"/>
    <x v="3153"/>
  </r>
  <r>
    <n v="64.031707763671903"/>
    <n v="8.8837804794311506"/>
    <x v="3154"/>
  </r>
  <r>
    <n v="20.5072021484375"/>
    <n v="7.30289554595947"/>
    <x v="3155"/>
  </r>
  <r>
    <n v="25.8288059234619"/>
    <n v="34.3031616210938"/>
    <x v="3156"/>
  </r>
  <r>
    <n v="18.888076782226602"/>
    <n v="50.224536895752003"/>
    <x v="3157"/>
  </r>
  <r>
    <n v="13.719250679016101"/>
    <n v="0.74276196956634499"/>
    <x v="3158"/>
  </r>
  <r>
    <n v="22.375608444213899"/>
    <n v="-0.77437490224838301"/>
    <x v="3159"/>
  </r>
  <r>
    <n v="23.8286952972412"/>
    <n v="-22.026371002197301"/>
    <x v="3160"/>
  </r>
  <r>
    <n v="30.254522323608398"/>
    <n v="10.9303169250488"/>
    <x v="3161"/>
  </r>
  <r>
    <n v="26.870140075683601"/>
    <n v="54.098102569580099"/>
    <x v="3162"/>
  </r>
  <r>
    <n v="23.6948337554932"/>
    <n v="32.187416076660199"/>
    <x v="3163"/>
  </r>
  <r>
    <n v="15.9725332260132"/>
    <n v="2.1958322525024401"/>
    <x v="3164"/>
  </r>
  <r>
    <n v="29.499195098876999"/>
    <n v="9.3084602355956996"/>
    <x v="3165"/>
  </r>
  <r>
    <n v="19.2828063964844"/>
    <n v="13.66139793396"/>
    <x v="3166"/>
  </r>
  <r>
    <n v="30.466457366943398"/>
    <n v="42.270519256591797"/>
    <x v="3167"/>
  </r>
  <r>
    <n v="19.456642150878899"/>
    <n v="1.37217688560486"/>
    <x v="3168"/>
  </r>
  <r>
    <n v="26.886905670166001"/>
    <n v="34.2796020507813"/>
    <x v="3169"/>
  </r>
  <r>
    <n v="12.919379234314"/>
    <n v="57.739448547363303"/>
    <x v="3170"/>
  </r>
  <r>
    <n v="21.746931076049801"/>
    <n v="24.7233562469482"/>
    <x v="3171"/>
  </r>
  <r>
    <n v="17.630395889282202"/>
    <n v="21.6324787139893"/>
    <x v="3172"/>
  </r>
  <r>
    <n v="45.796241760253899"/>
    <n v="26.167575836181602"/>
    <x v="3173"/>
  </r>
  <r>
    <n v="13.153151512146"/>
    <n v="66.518852233886705"/>
    <x v="3174"/>
  </r>
  <r>
    <n v="31.260328292846701"/>
    <n v="12.234560012817401"/>
    <x v="3175"/>
  </r>
  <r>
    <n v="43.452850341796903"/>
    <n v="3.9209675788879399"/>
    <x v="3176"/>
  </r>
  <r>
    <n v="11.6680030822754"/>
    <n v="0.78025448322296098"/>
    <x v="3177"/>
  </r>
  <r>
    <n v="26.393875122070298"/>
    <n v="22.101758956909201"/>
    <x v="3178"/>
  </r>
  <r>
    <n v="22.406251907348601"/>
    <n v="33.104915618896499"/>
    <x v="3179"/>
  </r>
  <r>
    <n v="36.538230895996101"/>
    <n v="13.235975265502899"/>
    <x v="3180"/>
  </r>
  <r>
    <n v="30.484174728393601"/>
    <n v="32.0187797546387"/>
    <x v="3181"/>
  </r>
  <r>
    <n v="39.671958923339801"/>
    <n v="36.524055480957003"/>
    <x v="3182"/>
  </r>
  <r>
    <n v="25.1263637542725"/>
    <n v="49.855888366699197"/>
    <x v="3183"/>
  </r>
  <r>
    <n v="22.828056335449201"/>
    <n v="24.494258880615199"/>
    <x v="3184"/>
  </r>
  <r>
    <n v="28.007480621337901"/>
    <n v="40.180374145507798"/>
    <x v="3185"/>
  </r>
  <r>
    <n v="36.875049591064503"/>
    <n v="12.9450778961182"/>
    <x v="3186"/>
  </r>
  <r>
    <n v="18.312747955322301"/>
    <n v="79.061836242675795"/>
    <x v="3187"/>
  </r>
  <r>
    <n v="34.3240776062012"/>
    <n v="14.3095026016235"/>
    <x v="3188"/>
  </r>
  <r>
    <n v="22.353700637817401"/>
    <n v="9.3251419067382795"/>
    <x v="3189"/>
  </r>
  <r>
    <n v="19.8366508483887"/>
    <n v="25.533897399902301"/>
    <x v="3190"/>
  </r>
  <r>
    <n v="18.682752609252901"/>
    <n v="31.305152893066399"/>
    <x v="3191"/>
  </r>
  <r>
    <n v="25.56520652771"/>
    <n v="31.4051723480225"/>
    <x v="3192"/>
  </r>
  <r>
    <n v="16.747655868530298"/>
    <n v="24.094589233398398"/>
    <x v="3193"/>
  </r>
  <r>
    <n v="16.348051071166999"/>
    <n v="7.4068241119384801"/>
    <x v="3194"/>
  </r>
  <r>
    <n v="37.214065551757798"/>
    <n v="-0.85481530427932695"/>
    <x v="3195"/>
  </r>
  <r>
    <n v="33.302791595458999"/>
    <n v="49.434677124023402"/>
    <x v="3196"/>
  </r>
  <r>
    <n v="30.4345893859863"/>
    <n v="-2.2013312205672299E-2"/>
    <x v="3197"/>
  </r>
  <r>
    <n v="49.165473937988303"/>
    <n v="1.2288402318954501"/>
    <x v="3198"/>
  </r>
  <r>
    <n v="25.677423477172901"/>
    <n v="46.611839294433601"/>
    <x v="3199"/>
  </r>
  <r>
    <n v="15.557824134826699"/>
    <n v="5.4927873611450204"/>
    <x v="3200"/>
  </r>
  <r>
    <n v="36.219455718994098"/>
    <n v="33.5239448547363"/>
    <x v="3201"/>
  </r>
  <r>
    <n v="24.173219680786101"/>
    <n v="35.564281463622997"/>
    <x v="3202"/>
  </r>
  <r>
    <n v="33.532154083252003"/>
    <n v="81.780288696289105"/>
    <x v="3203"/>
  </r>
  <r>
    <n v="28.018482208251999"/>
    <n v="6.2996320724487296"/>
    <x v="3204"/>
  </r>
  <r>
    <n v="35.309051513671903"/>
    <n v="40.255287170410199"/>
    <x v="3205"/>
  </r>
  <r>
    <n v="26.3120727539063"/>
    <n v="13.399315834045399"/>
    <x v="3206"/>
  </r>
  <r>
    <n v="25.251705169677699"/>
    <n v="29.315702438354499"/>
    <x v="3207"/>
  </r>
  <r>
    <n v="29.0939636230469"/>
    <n v="4.1857461929321298"/>
    <x v="3208"/>
  </r>
  <r>
    <n v="20.1973686218262"/>
    <n v="16.596071243286101"/>
    <x v="3209"/>
  </r>
  <r>
    <n v="37.210170745849602"/>
    <n v="45.984039306640597"/>
    <x v="3210"/>
  </r>
  <r>
    <n v="16.944293975830099"/>
    <n v="13.626050949096699"/>
    <x v="3211"/>
  </r>
  <r>
    <n v="25.359512329101602"/>
    <n v="102.14641571044901"/>
    <x v="3212"/>
  </r>
  <r>
    <n v="8.6943941116333008"/>
    <n v="34.586315155029297"/>
    <x v="3213"/>
  </r>
  <r>
    <n v="13.3738088607788"/>
    <n v="49.7460327148438"/>
    <x v="3214"/>
  </r>
  <r>
    <n v="25.320095062255898"/>
    <n v="56.957004547119098"/>
    <x v="3215"/>
  </r>
  <r>
    <n v="14.967943191528301"/>
    <n v="26.9763069152832"/>
    <x v="3216"/>
  </r>
  <r>
    <n v="14.9728078842163"/>
    <n v="2.9424464702606201"/>
    <x v="3217"/>
  </r>
  <r>
    <n v="22.256116867065401"/>
    <n v="102.81256103515599"/>
    <x v="3218"/>
  </r>
  <r>
    <n v="20.125980377197301"/>
    <n v="14.157885551452599"/>
    <x v="3219"/>
  </r>
  <r>
    <n v="35.576667785644503"/>
    <n v="18.709547042846701"/>
    <x v="3220"/>
  </r>
  <r>
    <n v="23.566455841064499"/>
    <n v="58.834129333496101"/>
    <x v="3221"/>
  </r>
  <r>
    <n v="30.098609924316399"/>
    <n v="29.121288299560501"/>
    <x v="3222"/>
  </r>
  <r>
    <n v="43.773406982421903"/>
    <n v="26.105056762695298"/>
    <x v="3223"/>
  </r>
  <r>
    <n v="25.839788436889599"/>
    <n v="9.1964864730834996"/>
    <x v="3224"/>
  </r>
  <r>
    <n v="30.307518005371101"/>
    <n v="23.138921737670898"/>
    <x v="3225"/>
  </r>
  <r>
    <n v="38.823780059814503"/>
    <n v="38.487937927246101"/>
    <x v="3226"/>
  </r>
  <r>
    <n v="22.856037139892599"/>
    <n v="5.5462398529052699"/>
    <x v="3227"/>
  </r>
  <r>
    <n v="55.365951538085902"/>
    <n v="5.8259558677673304"/>
    <x v="3228"/>
  </r>
  <r>
    <n v="25.6005554199219"/>
    <n v="16.533205032348601"/>
    <x v="3229"/>
  </r>
  <r>
    <n v="30.147626876831101"/>
    <n v="3.27242851257324"/>
    <x v="3230"/>
  </r>
  <r>
    <n v="18.055406570434599"/>
    <n v="2.6389842033386199"/>
    <x v="3231"/>
  </r>
  <r>
    <n v="25.734403610229499"/>
    <n v="14.1552734375"/>
    <x v="3232"/>
  </r>
  <r>
    <n v="28.564964294433601"/>
    <n v="1.9549870491027801"/>
    <x v="3233"/>
  </r>
  <r>
    <n v="30.1756896972656"/>
    <n v="36.617931365966797"/>
    <x v="3234"/>
  </r>
  <r>
    <n v="21.996782302856399"/>
    <n v="44.293106079101598"/>
    <x v="3235"/>
  </r>
  <r>
    <n v="11.223219871521"/>
    <n v="24.934759140014599"/>
    <x v="3236"/>
  </r>
  <r>
    <n v="37.689010620117202"/>
    <n v="9.8137321472168004"/>
    <x v="3237"/>
  </r>
  <r>
    <n v="8.2961044311523402"/>
    <n v="30.982070922851602"/>
    <x v="3238"/>
  </r>
  <r>
    <n v="25.128856658935501"/>
    <n v="13.3875331878662"/>
    <x v="3239"/>
  </r>
  <r>
    <n v="53.512233734130902"/>
    <n v="32.290012359619098"/>
    <x v="3240"/>
  </r>
  <r>
    <n v="17.3900756835938"/>
    <n v="-0.108742564916611"/>
    <x v="3241"/>
  </r>
  <r>
    <n v="28.0274848937988"/>
    <n v="32.704196929931598"/>
    <x v="3242"/>
  </r>
  <r>
    <n v="23.650272369384801"/>
    <n v="12.153053283691399"/>
    <x v="3243"/>
  </r>
  <r>
    <n v="29.8354892730713"/>
    <n v="12.6083068847656"/>
    <x v="3244"/>
  </r>
  <r>
    <n v="17.8080444335938"/>
    <n v="6.8092155456543004"/>
    <x v="3245"/>
  </r>
  <r>
    <n v="37.470176696777301"/>
    <n v="38.7959594726563"/>
    <x v="3246"/>
  </r>
  <r>
    <n v="16.768856048583999"/>
    <n v="91.658279418945298"/>
    <x v="3247"/>
  </r>
  <r>
    <n v="28.982887268066399"/>
    <n v="3.9299232959747301"/>
    <x v="3248"/>
  </r>
  <r>
    <n v="24.603481292724599"/>
    <n v="64.309013366699205"/>
    <x v="3249"/>
  </r>
  <r>
    <n v="26.450443267822301"/>
    <n v="21.338342666626001"/>
    <x v="3250"/>
  </r>
  <r>
    <n v="19.630691528320298"/>
    <n v="-1.2165726423263601"/>
    <x v="3251"/>
  </r>
  <r>
    <n v="17.1292018890381"/>
    <n v="17.6620788574219"/>
    <x v="3252"/>
  </r>
  <r>
    <n v="22.130443572998001"/>
    <n v="10.2832326889038"/>
    <x v="3253"/>
  </r>
  <r>
    <n v="24.7412719726563"/>
    <n v="13.5819711685181"/>
    <x v="3254"/>
  </r>
  <r>
    <n v="16.201736450195298"/>
    <n v="12.4549465179443"/>
    <x v="3255"/>
  </r>
  <r>
    <n v="23.959423065185501"/>
    <n v="18.502536773681602"/>
    <x v="3256"/>
  </r>
  <r>
    <n v="25.596265792846701"/>
    <n v="55.862018585205099"/>
    <x v="3257"/>
  </r>
  <r>
    <n v="31.453262329101602"/>
    <n v="40.194244384765597"/>
    <x v="3258"/>
  </r>
  <r>
    <n v="17.6471138000488"/>
    <n v="82.910079956054702"/>
    <x v="3259"/>
  </r>
  <r>
    <n v="26.9742317199707"/>
    <n v="24.222364425659201"/>
    <x v="3260"/>
  </r>
  <r>
    <n v="17.447465896606399"/>
    <n v="7.4600706100463903"/>
    <x v="3261"/>
  </r>
  <r>
    <n v="17.9033298492432"/>
    <n v="42.145709991455099"/>
    <x v="3262"/>
  </r>
  <r>
    <n v="26.973455429077099"/>
    <n v="7.9944934844970703"/>
    <x v="3263"/>
  </r>
  <r>
    <n v="30.745403289794901"/>
    <n v="0.433665782213211"/>
    <x v="3264"/>
  </r>
  <r>
    <n v="21.445253372192401"/>
    <n v="9.3707275390625"/>
    <x v="3265"/>
  </r>
  <r>
    <n v="20.575101852416999"/>
    <n v="23.422357559204102"/>
    <x v="3266"/>
  </r>
  <r>
    <n v="27.763343811035199"/>
    <n v="23.898073196411101"/>
    <x v="3267"/>
  </r>
  <r>
    <n v="20.805126190185501"/>
    <n v="28.155900955200199"/>
    <x v="3268"/>
  </r>
  <r>
    <n v="22.111749649047901"/>
    <n v="-17.582485198974599"/>
    <x v="3269"/>
  </r>
  <r>
    <n v="25.336051940918001"/>
    <n v="78.745697021484403"/>
    <x v="3270"/>
  </r>
  <r>
    <n v="11.9348821640015"/>
    <n v="-0.53742951154708896"/>
    <x v="3271"/>
  </r>
  <r>
    <n v="28.113040924072301"/>
    <n v="29.7916164398193"/>
    <x v="3272"/>
  </r>
  <r>
    <n v="12.437716484069799"/>
    <n v="32.817234039306598"/>
    <x v="3273"/>
  </r>
  <r>
    <n v="29.1818656921387"/>
    <n v="40.6100883483887"/>
    <x v="3274"/>
  </r>
  <r>
    <n v="23.895570755004901"/>
    <n v="19.966659545898398"/>
    <x v="3275"/>
  </r>
  <r>
    <n v="30.033882141113299"/>
    <n v="65.181632995605497"/>
    <x v="3276"/>
  </r>
  <r>
    <n v="24.191055297851602"/>
    <n v="4.7971677780151403"/>
    <x v="3277"/>
  </r>
  <r>
    <n v="28.13796043396"/>
    <n v="-7.29421138763428"/>
    <x v="3278"/>
  </r>
  <r>
    <n v="18.022272109985401"/>
    <n v="55.078010559082003"/>
    <x v="3279"/>
  </r>
  <r>
    <n v="36.2865180969238"/>
    <n v="6.7576384544372603"/>
    <x v="3280"/>
  </r>
  <r>
    <n v="20.071840286254901"/>
    <n v="14.6940650939941"/>
    <x v="3281"/>
  </r>
  <r>
    <n v="30.585960388183601"/>
    <n v="22.905555725097699"/>
    <x v="3282"/>
  </r>
  <r>
    <n v="48.953689575195298"/>
    <n v="67.624977111816406"/>
    <x v="3283"/>
  </r>
  <r>
    <n v="37.7654838562012"/>
    <n v="43.401153564453097"/>
    <x v="3284"/>
  </r>
  <r>
    <n v="21.302936553955099"/>
    <n v="20.345106124877901"/>
    <x v="3285"/>
  </r>
  <r>
    <n v="16.8133754730225"/>
    <n v="35.130699157714801"/>
    <x v="3286"/>
  </r>
  <r>
    <n v="13.764417648315399"/>
    <n v="18.728330612182599"/>
    <x v="3287"/>
  </r>
  <r>
    <n v="8.9107999801635707"/>
    <n v="29.4867153167725"/>
    <x v="3288"/>
  </r>
  <r>
    <n v="32.552711486816399"/>
    <n v="20.368955612182599"/>
    <x v="3289"/>
  </r>
  <r>
    <n v="11.206717491149901"/>
    <n v="15.617184638977101"/>
    <x v="3290"/>
  </r>
  <r>
    <n v="14.280175209045399"/>
    <n v="36.050724029541001"/>
    <x v="3291"/>
  </r>
  <r>
    <n v="28.217359542846701"/>
    <n v="19.731697082519499"/>
    <x v="3292"/>
  </r>
  <r>
    <n v="53.881595611572301"/>
    <n v="20.513483047485401"/>
    <x v="3293"/>
  </r>
  <r>
    <n v="30.015771865844702"/>
    <n v="9.1122732162475604"/>
    <x v="3294"/>
  </r>
  <r>
    <n v="16.467960357666001"/>
    <n v="41.1512451171875"/>
    <x v="3295"/>
  </r>
  <r>
    <n v="31.159061431884801"/>
    <n v="83.657058715820298"/>
    <x v="3296"/>
  </r>
  <r>
    <n v="20.255661010742202"/>
    <n v="35.240505218505902"/>
    <x v="3297"/>
  </r>
  <r>
    <n v="25.2005615234375"/>
    <n v="22.917762756347699"/>
    <x v="3298"/>
  </r>
  <r>
    <n v="21.172283172607401"/>
    <n v="5.6454925537109402"/>
    <x v="3299"/>
  </r>
  <r>
    <n v="14.673586845397899"/>
    <n v="9.3724422454834002"/>
    <x v="3300"/>
  </r>
  <r>
    <n v="36.183738708496101"/>
    <n v="2.3792853355407702"/>
    <x v="3301"/>
  </r>
  <r>
    <n v="22.525978088378899"/>
    <n v="42.291637420654297"/>
    <x v="3302"/>
  </r>
  <r>
    <n v="36.167160034179702"/>
    <n v="7.8944277763366699"/>
    <x v="3303"/>
  </r>
  <r>
    <n v="39.701694488525398"/>
    <n v="26.973827362060501"/>
    <x v="3304"/>
  </r>
  <r>
    <n v="26.289945602416999"/>
    <n v="41.0166625976563"/>
    <x v="3305"/>
  </r>
  <r>
    <n v="19.379798889160199"/>
    <n v="-29.214134216308601"/>
    <x v="3306"/>
  </r>
  <r>
    <n v="28.008924484252901"/>
    <n v="39.625637054443402"/>
    <x v="3307"/>
  </r>
  <r>
    <n v="43.742790222167997"/>
    <n v="24.3979301452637"/>
    <x v="3308"/>
  </r>
  <r>
    <n v="24.916530609130898"/>
    <n v="24.718978881835898"/>
    <x v="3309"/>
  </r>
  <r>
    <n v="41.6733207702637"/>
    <n v="35.8258247375488"/>
    <x v="3310"/>
  </r>
  <r>
    <n v="33.327613830566399"/>
    <n v="37.056873321533203"/>
    <x v="3311"/>
  </r>
  <r>
    <n v="19.536561965942401"/>
    <n v="55.552158355712898"/>
    <x v="3312"/>
  </r>
  <r>
    <n v="19.137985229492202"/>
    <n v="39.767181396484403"/>
    <x v="3313"/>
  </r>
  <r>
    <n v="32.001178741455099"/>
    <n v="29.006898880004901"/>
    <x v="3314"/>
  </r>
  <r>
    <n v="17.436975479126001"/>
    <n v="62.053802490234403"/>
    <x v="3315"/>
  </r>
  <r>
    <n v="20.422838211059599"/>
    <n v="8.7484064102172905"/>
    <x v="3316"/>
  </r>
  <r>
    <n v="23.574460983276399"/>
    <n v="7.6759934425354004"/>
    <x v="3317"/>
  </r>
  <r>
    <n v="27.451374053955099"/>
    <n v="66.764755249023395"/>
    <x v="3318"/>
  </r>
  <r>
    <n v="11.8128452301025"/>
    <n v="16.471582412719702"/>
    <x v="3319"/>
  </r>
  <r>
    <n v="21.236742019653299"/>
    <n v="30.313962936401399"/>
    <x v="3320"/>
  </r>
  <r>
    <n v="33.532909393310497"/>
    <n v="-18.585487365722699"/>
    <x v="3321"/>
  </r>
  <r>
    <n v="25.7281169891357"/>
    <n v="25.690444946289102"/>
    <x v="3322"/>
  </r>
  <r>
    <n v="22.744327545166001"/>
    <n v="-0.121090225875378"/>
    <x v="3323"/>
  </r>
  <r>
    <n v="20.030443191528299"/>
    <n v="87.945716857910199"/>
    <x v="3324"/>
  </r>
  <r>
    <n v="26.4370307922363"/>
    <n v="10.9344997406006"/>
    <x v="3325"/>
  </r>
  <r>
    <n v="23.1373481750488"/>
    <n v="0.99471098184585605"/>
    <x v="3326"/>
  </r>
  <r>
    <n v="30.379861831665"/>
    <n v="36.928970336914098"/>
    <x v="3327"/>
  </r>
  <r>
    <n v="14.625485420227101"/>
    <n v="-11.7348031997681"/>
    <x v="3328"/>
  </r>
  <r>
    <n v="16.657524108886701"/>
    <n v="17.866508483886701"/>
    <x v="3329"/>
  </r>
  <r>
    <n v="16.6085300445557"/>
    <n v="1.94465863704681"/>
    <x v="3330"/>
  </r>
  <r>
    <n v="44.4345703125"/>
    <n v="10.753701210021999"/>
    <x v="3331"/>
  </r>
  <r>
    <n v="28.919467926025401"/>
    <n v="82.457939147949205"/>
    <x v="3332"/>
  </r>
  <r>
    <n v="55.054653167724602"/>
    <n v="-14.099241256713899"/>
    <x v="3333"/>
  </r>
  <r>
    <n v="26.9009494781494"/>
    <n v="2.1644033491611502E-2"/>
    <x v="3334"/>
  </r>
  <r>
    <n v="19.6922817230225"/>
    <n v="31.0332221984863"/>
    <x v="3335"/>
  </r>
  <r>
    <n v="51.960655212402301"/>
    <n v="45.505470275878899"/>
    <x v="3336"/>
  </r>
  <r>
    <n v="16.549167633056602"/>
    <n v="7.1642212867736799"/>
    <x v="3337"/>
  </r>
  <r>
    <n v="10.8001365661621"/>
    <n v="10.9742240905762"/>
    <x v="3338"/>
  </r>
  <r>
    <n v="33.922405242919901"/>
    <n v="34.197235107421903"/>
    <x v="3339"/>
  </r>
  <r>
    <n v="30.7840461730957"/>
    <n v="8.3673009872436506"/>
    <x v="3340"/>
  </r>
  <r>
    <n v="26.663660049438501"/>
    <n v="-0.55797606706619296"/>
    <x v="3341"/>
  </r>
  <r>
    <n v="22.371616363525401"/>
    <n v="27.920173645019499"/>
    <x v="3342"/>
  </r>
  <r>
    <n v="14.3799800872803"/>
    <n v="14.989505767822299"/>
    <x v="3343"/>
  </r>
  <r>
    <n v="16.3807563781738"/>
    <n v="14.010374069213899"/>
    <x v="3344"/>
  </r>
  <r>
    <n v="12.838646888732899"/>
    <n v="13.764856338501"/>
    <x v="3345"/>
  </r>
  <r>
    <n v="28.770635604858398"/>
    <n v="3.5642108917236301"/>
    <x v="3346"/>
  </r>
  <r>
    <n v="17.704288482666001"/>
    <n v="38.537647247314503"/>
    <x v="3347"/>
  </r>
  <r>
    <n v="8.6092805862426793"/>
    <n v="37.002410888671903"/>
    <x v="3348"/>
  </r>
  <r>
    <n v="20.9783935546875"/>
    <n v="31.794919967651399"/>
    <x v="3349"/>
  </r>
  <r>
    <n v="27.338163375854499"/>
    <n v="52.778400421142599"/>
    <x v="3350"/>
  </r>
  <r>
    <n v="24.008970260620099"/>
    <n v="35.591800689697301"/>
    <x v="3351"/>
  </r>
  <r>
    <n v="29.093345642089801"/>
    <n v="37.064533233642599"/>
    <x v="3352"/>
  </r>
  <r>
    <n v="23.0830078125"/>
    <n v="36.805641174316399"/>
    <x v="3353"/>
  </r>
  <r>
    <n v="25.430904388427699"/>
    <n v="58.603553771972699"/>
    <x v="3354"/>
  </r>
  <r>
    <n v="21.179306030273398"/>
    <n v="40.540325164794901"/>
    <x v="3355"/>
  </r>
  <r>
    <n v="37.092239379882798"/>
    <n v="27.1917724609375"/>
    <x v="3356"/>
  </r>
  <r>
    <n v="14.6113834381104"/>
    <n v="13.821962356567401"/>
    <x v="3357"/>
  </r>
  <r>
    <n v="31.3199272155762"/>
    <n v="34.059848785400398"/>
    <x v="3358"/>
  </r>
  <r>
    <n v="41.364650726318402"/>
    <n v="17.645982742309599"/>
    <x v="3359"/>
  </r>
  <r>
    <n v="35.849315643310497"/>
    <n v="5.3419742584228498"/>
    <x v="3360"/>
  </r>
  <r>
    <n v="19.414386749267599"/>
    <n v="15.4736671447754"/>
    <x v="3361"/>
  </r>
  <r>
    <n v="24.492504119873001"/>
    <n v="48.660068511962898"/>
    <x v="3362"/>
  </r>
  <r>
    <n v="16.045690536498999"/>
    <n v="96.2720947265625"/>
    <x v="3363"/>
  </r>
  <r>
    <n v="27.198823928833001"/>
    <n v="-37.922492980957003"/>
    <x v="3364"/>
  </r>
  <r>
    <n v="19.1334934234619"/>
    <n v="50.901393890380902"/>
    <x v="3365"/>
  </r>
  <r>
    <n v="22.1538791656494"/>
    <n v="0.99880957603454601"/>
    <x v="3366"/>
  </r>
  <r>
    <n v="28.519182205200199"/>
    <n v="23.125186920166001"/>
    <x v="3367"/>
  </r>
  <r>
    <n v="20.9493293762207"/>
    <n v="8.2408866882324201"/>
    <x v="3368"/>
  </r>
  <r>
    <n v="25.592306137085"/>
    <n v="43.841964721679702"/>
    <x v="3369"/>
  </r>
  <r>
    <n v="17.494663238525401"/>
    <n v="31.689510345458999"/>
    <x v="3370"/>
  </r>
  <r>
    <n v="23.2597255706787"/>
    <n v="32.909698486328097"/>
    <x v="3371"/>
  </r>
  <r>
    <n v="19.356777191162099"/>
    <n v="32.0558052062988"/>
    <x v="3372"/>
  </r>
  <r>
    <n v="23.525964736938501"/>
    <n v="22.882148742675799"/>
    <x v="3373"/>
  </r>
  <r>
    <n v="25.047721862793001"/>
    <n v="11.1237878799438"/>
    <x v="3374"/>
  </r>
  <r>
    <n v="14.503215789794901"/>
    <n v="63.389961242675803"/>
    <x v="3375"/>
  </r>
  <r>
    <n v="33.6601753234863"/>
    <n v="1.4600467681884799"/>
    <x v="3376"/>
  </r>
  <r>
    <n v="24.807188034057599"/>
    <n v="32.969749450683601"/>
    <x v="3377"/>
  </r>
  <r>
    <n v="32.827503204345703"/>
    <n v="26.080980300903299"/>
    <x v="3378"/>
  </r>
  <r>
    <n v="28.699985504150401"/>
    <n v="3.91289186477661"/>
    <x v="3379"/>
  </r>
  <r>
    <n v="30.632633209228501"/>
    <n v="58.641502380371101"/>
    <x v="3380"/>
  </r>
  <r>
    <n v="20.673316955566399"/>
    <n v="33.409881591796903"/>
    <x v="3381"/>
  </r>
  <r>
    <n v="18.331605911254901"/>
    <n v="30.053424835205099"/>
    <x v="3382"/>
  </r>
  <r>
    <n v="28.603511810302699"/>
    <n v="75.694755554199205"/>
    <x v="3383"/>
  </r>
  <r>
    <n v="18.680269241333001"/>
    <n v="-1.67857813835144"/>
    <x v="3384"/>
  </r>
  <r>
    <n v="31.805681228637699"/>
    <n v="32.042537689208999"/>
    <x v="3385"/>
  </r>
  <r>
    <n v="35.108551025390597"/>
    <n v="36.638927459716797"/>
    <x v="3386"/>
  </r>
  <r>
    <n v="23.9606609344482"/>
    <n v="39.460391998291001"/>
    <x v="3387"/>
  </r>
  <r>
    <n v="24.392189025878899"/>
    <n v="34.241470336914098"/>
    <x v="3388"/>
  </r>
  <r>
    <n v="42.352432250976598"/>
    <n v="26.230455398559599"/>
    <x v="3389"/>
  </r>
  <r>
    <n v="19.971773147583001"/>
    <n v="60.155563354492202"/>
    <x v="3390"/>
  </r>
  <r>
    <n v="19.492631912231399"/>
    <n v="14.049320220947299"/>
    <x v="3391"/>
  </r>
  <r>
    <n v="25.5384426116943"/>
    <n v="21.4039516448975"/>
    <x v="3392"/>
  </r>
  <r>
    <n v="10.6456298828125"/>
    <n v="7.8603363037109402"/>
    <x v="3393"/>
  </r>
  <r>
    <n v="36.8048095703125"/>
    <n v="34.629692077636697"/>
    <x v="3394"/>
  </r>
  <r>
    <n v="23.067304611206101"/>
    <n v="48.686634063720703"/>
    <x v="3395"/>
  </r>
  <r>
    <n v="22.439195632934599"/>
    <n v="15.855624198913601"/>
    <x v="3396"/>
  </r>
  <r>
    <n v="25.201604843139599"/>
    <n v="42.961864471435497"/>
    <x v="3397"/>
  </r>
  <r>
    <n v="15.7772264480591"/>
    <n v="3.7302842140197798"/>
    <x v="3398"/>
  </r>
  <r>
    <n v="30.694557189941399"/>
    <n v="9.0201892852783203"/>
    <x v="3399"/>
  </r>
  <r>
    <n v="29.760251998901399"/>
    <n v="20.347488403320298"/>
    <x v="3400"/>
  </r>
  <r>
    <n v="10.3979187011719"/>
    <n v="41.871303558349602"/>
    <x v="3401"/>
  </r>
  <r>
    <n v="36.1015434265137"/>
    <n v="7.21579933166504"/>
    <x v="3402"/>
  </r>
  <r>
    <n v="16.2102565765381"/>
    <n v="26.591728210449201"/>
    <x v="3403"/>
  </r>
  <r>
    <n v="29.885816574096701"/>
    <n v="52.817153930664098"/>
    <x v="3404"/>
  </r>
  <r>
    <n v="37.294563293457003"/>
    <n v="8.5941207362338901E-4"/>
    <x v="3405"/>
  </r>
  <r>
    <n v="11.7359924316406"/>
    <n v="-4.7941555976867702"/>
    <x v="3406"/>
  </r>
  <r>
    <n v="27.137987136840799"/>
    <n v="30.612033843994102"/>
    <x v="3407"/>
  </r>
  <r>
    <n v="33.498359680175803"/>
    <n v="14.192858695983899"/>
    <x v="3408"/>
  </r>
  <r>
    <n v="19.016962051391602"/>
    <n v="32.664901733398402"/>
    <x v="3409"/>
  </r>
  <r>
    <n v="16.904211044311499"/>
    <n v="-3.9600999355316202"/>
    <x v="3410"/>
  </r>
  <r>
    <n v="24.680210113525401"/>
    <n v="72.055076599121094"/>
    <x v="3411"/>
  </r>
  <r>
    <n v="27.818872451782202"/>
    <n v="12.0956363677979"/>
    <x v="3412"/>
  </r>
  <r>
    <n v="21.697523117065401"/>
    <n v="13.22926902771"/>
    <x v="3413"/>
  </r>
  <r>
    <n v="25.650466918945298"/>
    <n v="48.7163696289063"/>
    <x v="3414"/>
  </r>
  <r>
    <n v="29.907180786132798"/>
    <n v="41.446910858154297"/>
    <x v="3415"/>
  </r>
  <r>
    <n v="18.296955108642599"/>
    <n v="31.8306369781494"/>
    <x v="3416"/>
  </r>
  <r>
    <n v="43.061519622802699"/>
    <n v="15.7824907302856"/>
    <x v="3417"/>
  </r>
  <r>
    <n v="14.1263313293457"/>
    <n v="40.548877716064503"/>
    <x v="3418"/>
  </r>
  <r>
    <n v="35.008838653564503"/>
    <n v="59.572166442871101"/>
    <x v="3419"/>
  </r>
  <r>
    <n v="23.725658416748001"/>
    <n v="29.2573566436768"/>
    <x v="3420"/>
  </r>
  <r>
    <n v="18.049272537231399"/>
    <n v="45.903484344482401"/>
    <x v="3421"/>
  </r>
  <r>
    <n v="29.035537719726602"/>
    <n v="10.3859977722168"/>
    <x v="3422"/>
  </r>
  <r>
    <n v="34.680789947509801"/>
    <n v="15.7301902770996"/>
    <x v="3423"/>
  </r>
  <r>
    <n v="21.247573852539102"/>
    <n v="52.561809539794901"/>
    <x v="3424"/>
  </r>
  <r>
    <n v="22.492469787597699"/>
    <n v="22.925317764282202"/>
    <x v="3425"/>
  </r>
  <r>
    <n v="25.975337982177699"/>
    <n v="-10.9266500473022"/>
    <x v="3426"/>
  </r>
  <r>
    <n v="25.0682888031006"/>
    <n v="26.366844177246101"/>
    <x v="3427"/>
  </r>
  <r>
    <n v="10.4268751144409"/>
    <n v="53.177242279052699"/>
    <x v="3428"/>
  </r>
  <r>
    <n v="29.0589294433594"/>
    <n v="30.9573879241943"/>
    <x v="3429"/>
  </r>
  <r>
    <n v="22.532119750976602"/>
    <n v="-17.8849792480469"/>
    <x v="3430"/>
  </r>
  <r>
    <n v="29.078058242797901"/>
    <n v="76.936790466308594"/>
    <x v="3431"/>
  </r>
  <r>
    <n v="30.572767257690401"/>
    <n v="0.906383275985718"/>
    <x v="3432"/>
  </r>
  <r>
    <n v="23.507057189941399"/>
    <n v="32.613079071044901"/>
    <x v="3433"/>
  </r>
  <r>
    <n v="18.609130859375"/>
    <n v="28.852439880371101"/>
    <x v="3434"/>
  </r>
  <r>
    <n v="25.148790359497099"/>
    <n v="16.440242767333999"/>
    <x v="3435"/>
  </r>
  <r>
    <n v="34.641761779785199"/>
    <n v="37.611236572265597"/>
    <x v="3436"/>
  </r>
  <r>
    <n v="11.910945892334"/>
    <n v="32.5085639953613"/>
    <x v="3437"/>
  </r>
  <r>
    <n v="33.132438659667997"/>
    <n v="28.729557037353501"/>
    <x v="3438"/>
  </r>
  <r>
    <n v="10.677131652831999"/>
    <n v="7.0366711616516104"/>
    <x v="3439"/>
  </r>
  <r>
    <n v="37.380176544189503"/>
    <n v="6.92830467224121"/>
    <x v="3440"/>
  </r>
  <r>
    <n v="46.483863830566399"/>
    <n v="1.13017225265503"/>
    <x v="3441"/>
  </r>
  <r>
    <n v="25.173887252807599"/>
    <n v="25.065050125122099"/>
    <x v="3442"/>
  </r>
  <r>
    <n v="23.930988311767599"/>
    <n v="35.498764038085902"/>
    <x v="3443"/>
  </r>
  <r>
    <n v="28.6508903503418"/>
    <n v="10.539340019226101"/>
    <x v="3444"/>
  </r>
  <r>
    <n v="12.8503971099854"/>
    <n v="50.325759887695298"/>
    <x v="3445"/>
  </r>
  <r>
    <n v="21.5937309265137"/>
    <n v="51.868091583252003"/>
    <x v="3446"/>
  </r>
  <r>
    <n v="25.8096103668213"/>
    <n v="-3.0406632423400901"/>
    <x v="3447"/>
  </r>
  <r>
    <n v="25.883153915405298"/>
    <n v="-3.2858180999755899"/>
    <x v="3448"/>
  </r>
  <r>
    <n v="29.393653869628899"/>
    <n v="8.0866069793701207"/>
    <x v="3449"/>
  </r>
  <r>
    <n v="14.8234748840332"/>
    <n v="55.912322998046903"/>
    <x v="3450"/>
  </r>
  <r>
    <n v="13.958212852478001"/>
    <n v="-18.183698654174801"/>
    <x v="3451"/>
  </r>
  <r>
    <n v="32.578887939453097"/>
    <n v="5.5667285919189498"/>
    <x v="3452"/>
  </r>
  <r>
    <n v="23.027378082275401"/>
    <n v="56.466636657714801"/>
    <x v="3453"/>
  </r>
  <r>
    <n v="17.1872253417969"/>
    <n v="20.487901687622099"/>
    <x v="3454"/>
  </r>
  <r>
    <n v="16.134721755981399"/>
    <n v="7.9727916717529297"/>
    <x v="3455"/>
  </r>
  <r>
    <n v="14.568551063537599"/>
    <n v="-3.58758497238159"/>
    <x v="3456"/>
  </r>
  <r>
    <n v="25.030891418456999"/>
    <n v="43.048362731933601"/>
    <x v="3457"/>
  </r>
  <r>
    <n v="31.226161956787099"/>
    <n v="27.4264736175537"/>
    <x v="3458"/>
  </r>
  <r>
    <n v="36.100788116455099"/>
    <n v="14.5074243545532"/>
    <x v="3459"/>
  </r>
  <r>
    <n v="28.421628952026399"/>
    <n v="72.472335815429702"/>
    <x v="3460"/>
  </r>
  <r>
    <n v="22.254459381103501"/>
    <n v="39.288711547851598"/>
    <x v="3461"/>
  </r>
  <r>
    <n v="19.551195144653299"/>
    <n v="23.124620437622099"/>
    <x v="3462"/>
  </r>
  <r>
    <n v="35.638004302978501"/>
    <n v="46.772388458252003"/>
    <x v="3463"/>
  </r>
  <r>
    <n v="35.575843811035199"/>
    <n v="-15.6059427261353"/>
    <x v="3464"/>
  </r>
  <r>
    <n v="22.899538040161101"/>
    <n v="4.5769176483154297"/>
    <x v="3465"/>
  </r>
  <r>
    <n v="19.1181545257568"/>
    <n v="53.650527954101598"/>
    <x v="3466"/>
  </r>
  <r>
    <n v="17.563756942748999"/>
    <n v="31.667522430419901"/>
    <x v="3467"/>
  </r>
  <r>
    <n v="21.4771327972412"/>
    <n v="33.150154113769503"/>
    <x v="3468"/>
  </r>
  <r>
    <n v="9.8235597610473597"/>
    <n v="45.4725532531738"/>
    <x v="3469"/>
  </r>
  <r>
    <n v="43.964508056640597"/>
    <n v="21.2710361480713"/>
    <x v="3470"/>
  </r>
  <r>
    <n v="21.7940464019775"/>
    <n v="15.423145294189499"/>
    <x v="3471"/>
  </r>
  <r>
    <n v="17.553422927856399"/>
    <n v="65.129623413085895"/>
    <x v="3472"/>
  </r>
  <r>
    <n v="27.053869247436499"/>
    <n v="6.9390444755554199"/>
    <x v="3473"/>
  </r>
  <r>
    <n v="22.888124465942401"/>
    <n v="18.688982009887699"/>
    <x v="3474"/>
  </r>
  <r>
    <n v="13.425259590148899"/>
    <n v="-2.29540991783142"/>
    <x v="3475"/>
  </r>
  <r>
    <n v="16.402637481689499"/>
    <n v="-17.378900527954102"/>
    <x v="3476"/>
  </r>
  <r>
    <n v="15.156813621521"/>
    <n v="41.3980903625488"/>
    <x v="3477"/>
  </r>
  <r>
    <n v="17.016849517822301"/>
    <n v="18.127347946166999"/>
    <x v="3478"/>
  </r>
  <r>
    <n v="20.4141025543213"/>
    <n v="-2.0042655467987101"/>
    <x v="3479"/>
  </r>
  <r>
    <n v="25.030553817748999"/>
    <n v="20.8182563781738"/>
    <x v="3480"/>
  </r>
  <r>
    <n v="22.2067050933838"/>
    <n v="-35.684680938720703"/>
    <x v="3481"/>
  </r>
  <r>
    <n v="20.472110748291001"/>
    <n v="56.068801879882798"/>
    <x v="3482"/>
  </r>
  <r>
    <n v="27.089941024780298"/>
    <n v="63.895309448242202"/>
    <x v="3483"/>
  </r>
  <r>
    <n v="33.446468353271499"/>
    <n v="50.257400512695298"/>
    <x v="3484"/>
  </r>
  <r>
    <n v="33.929454803466797"/>
    <n v="54.853401184082003"/>
    <x v="3485"/>
  </r>
  <r>
    <n v="33.399169921875"/>
    <n v="-20.247137069702099"/>
    <x v="3486"/>
  </r>
  <r>
    <n v="43.543754577636697"/>
    <n v="-8.6932210922241193"/>
    <x v="3487"/>
  </r>
  <r>
    <n v="33.2172660827637"/>
    <n v="5.4026198387145996"/>
    <x v="3488"/>
  </r>
  <r>
    <n v="19.084283828735401"/>
    <n v="18.034967422485401"/>
    <x v="3489"/>
  </r>
  <r>
    <n v="27.525022506713899"/>
    <n v="7.4502205848693803"/>
    <x v="3490"/>
  </r>
  <r>
    <n v="18.1374320983887"/>
    <n v="-11.8982038497925"/>
    <x v="3491"/>
  </r>
  <r>
    <n v="24.1457004547119"/>
    <n v="20.752296447753899"/>
    <x v="3492"/>
  </r>
  <r>
    <n v="23.531578063964801"/>
    <n v="34.9324340820313"/>
    <x v="3493"/>
  </r>
  <r>
    <n v="11.163702964782701"/>
    <n v="-12.0880880355835"/>
    <x v="3494"/>
  </r>
  <r>
    <n v="12.3376455307007"/>
    <n v="29.154275894165"/>
    <x v="3495"/>
  </r>
  <r>
    <n v="5.7578434944152797"/>
    <n v="17.820137023925799"/>
    <x v="3496"/>
  </r>
  <r>
    <n v="12.840583801269499"/>
    <n v="36.4343452453613"/>
    <x v="3497"/>
  </r>
  <r>
    <n v="19.937364578247099"/>
    <n v="6.8016228675842303"/>
    <x v="3498"/>
  </r>
  <r>
    <n v="23.235548019409201"/>
    <n v="3.6831998825073202"/>
    <x v="3499"/>
  </r>
  <r>
    <n v="32.002098083496101"/>
    <n v="8.8894300460815394"/>
    <x v="3500"/>
  </r>
  <r>
    <n v="41.327732086181598"/>
    <n v="34.337295532226598"/>
    <x v="3501"/>
  </r>
  <r>
    <n v="23.290891647338899"/>
    <n v="-14.5033073425293"/>
    <x v="3502"/>
  </r>
  <r>
    <n v="31.231441497802699"/>
    <n v="33.361167907714801"/>
    <x v="3503"/>
  </r>
  <r>
    <n v="45.308685302734403"/>
    <n v="27.3133029937744"/>
    <x v="3504"/>
  </r>
  <r>
    <n v="23.005266189575199"/>
    <n v="6.0211820602417001"/>
    <x v="3505"/>
  </r>
  <r>
    <n v="14.795489311218301"/>
    <n v="1.5699663162231401"/>
    <x v="3506"/>
  </r>
  <r>
    <n v="63.868583679199197"/>
    <n v="24.8301696777344"/>
    <x v="3507"/>
  </r>
  <r>
    <n v="31.121894836425799"/>
    <n v="54.855159759521499"/>
    <x v="3508"/>
  </r>
  <r>
    <n v="45.645092010497997"/>
    <n v="37.604263305664098"/>
    <x v="3509"/>
  </r>
  <r>
    <n v="31.342403411865199"/>
    <n v="8.5303211212158203"/>
    <x v="3510"/>
  </r>
  <r>
    <n v="15.352929115295399"/>
    <n v="72.318824768066406"/>
    <x v="3511"/>
  </r>
  <r>
    <n v="21.2799682617188"/>
    <n v="-25.3037300109863"/>
    <x v="3512"/>
  </r>
  <r>
    <n v="10.326702117919901"/>
    <n v="26.3309020996094"/>
    <x v="3513"/>
  </r>
  <r>
    <n v="26.411283493041999"/>
    <n v="45.317356109619098"/>
    <x v="3514"/>
  </r>
  <r>
    <n v="21.168943405151399"/>
    <n v="11.564750671386699"/>
    <x v="3515"/>
  </r>
  <r>
    <n v="40.492332458496101"/>
    <n v="7.1257743835449201"/>
    <x v="3516"/>
  </r>
  <r>
    <n v="30.408889770507798"/>
    <n v="18.2098579406738"/>
    <x v="3517"/>
  </r>
  <r>
    <n v="30.8173923492432"/>
    <n v="16.575609207153299"/>
    <x v="3518"/>
  </r>
  <r>
    <n v="22.611841201782202"/>
    <n v="18.240598678588899"/>
    <x v="3519"/>
  </r>
  <r>
    <n v="18.7807712554932"/>
    <n v="-7.0955877304077104"/>
    <x v="3520"/>
  </r>
  <r>
    <n v="27.092500686645501"/>
    <n v="40.922496795654297"/>
    <x v="3521"/>
  </r>
  <r>
    <n v="33.409709930419901"/>
    <n v="-10.3675346374512"/>
    <x v="3522"/>
  </r>
  <r>
    <n v="13.453718185424799"/>
    <n v="30.099388122558601"/>
    <x v="3523"/>
  </r>
  <r>
    <n v="18.4782619476318"/>
    <n v="-27.533676147460898"/>
    <x v="3524"/>
  </r>
  <r>
    <n v="34.326786041259801"/>
    <n v="26.626142501831101"/>
    <x v="3525"/>
  </r>
  <r>
    <n v="20.5112915039063"/>
    <n v="-3.33816742897034"/>
    <x v="3526"/>
  </r>
  <r>
    <n v="26.3927516937256"/>
    <n v="86.951362609863295"/>
    <x v="3527"/>
  </r>
  <r>
    <n v="18.9657897949219"/>
    <n v="-4.6827902793884304"/>
    <x v="3528"/>
  </r>
  <r>
    <n v="26.383470535278299"/>
    <n v="16.266168594360401"/>
    <x v="3529"/>
  </r>
  <r>
    <n v="22.146425247192401"/>
    <n v="27.5468940734863"/>
    <x v="3530"/>
  </r>
  <r>
    <n v="13.798733711242701"/>
    <n v="74.385276794433594"/>
    <x v="3531"/>
  </r>
  <r>
    <n v="33.7289428710938"/>
    <n v="14.268526077270501"/>
    <x v="3532"/>
  </r>
  <r>
    <n v="26.4374294281006"/>
    <n v="-5.2276654243469203"/>
    <x v="3533"/>
  </r>
  <r>
    <n v="23.6693115234375"/>
    <n v="43.7047309875488"/>
    <x v="3534"/>
  </r>
  <r>
    <n v="30.915382385253899"/>
    <n v="91.200149536132798"/>
    <x v="3535"/>
  </r>
  <r>
    <n v="18.189598083496101"/>
    <n v="53.463100433349602"/>
    <x v="3536"/>
  </r>
  <r>
    <n v="29.9462890625"/>
    <n v="13.132734298706101"/>
    <x v="3537"/>
  </r>
  <r>
    <n v="38.777965545654297"/>
    <n v="18.295362472534201"/>
    <x v="3538"/>
  </r>
  <r>
    <n v="51.140235900878899"/>
    <n v="35.334774017333999"/>
    <x v="3539"/>
  </r>
  <r>
    <n v="33.689765930175803"/>
    <n v="36.677780151367202"/>
    <x v="3540"/>
  </r>
  <r>
    <n v="14.396486282348601"/>
    <n v="13.607460975646999"/>
    <x v="3541"/>
  </r>
  <r>
    <n v="7.8155632019043004"/>
    <n v="17.8439025878906"/>
    <x v="3542"/>
  </r>
  <r>
    <n v="9.4862842559814506"/>
    <n v="38.460586547851598"/>
    <x v="3543"/>
  </r>
  <r>
    <n v="23.2124729156494"/>
    <n v="37.2280082702637"/>
    <x v="3544"/>
  </r>
  <r>
    <n v="24.903593063354499"/>
    <n v="17.939182281494102"/>
    <x v="3545"/>
  </r>
  <r>
    <n v="31.554918289184599"/>
    <n v="68.129821777343807"/>
    <x v="3546"/>
  </r>
  <r>
    <n v="25.361221313476602"/>
    <n v="22.755451202392599"/>
    <x v="3547"/>
  </r>
  <r>
    <n v="15.310016632080099"/>
    <n v="11.7437686920166"/>
    <x v="3548"/>
  </r>
  <r>
    <n v="36.556594848632798"/>
    <n v="41.570240020752003"/>
    <x v="3549"/>
  </r>
  <r>
    <n v="50.745166778564503"/>
    <n v="-17.567365646362301"/>
    <x v="3550"/>
  </r>
  <r>
    <n v="48.285808563232401"/>
    <n v="9.8349828720092791"/>
    <x v="3551"/>
  </r>
  <r>
    <n v="22.1041145324707"/>
    <n v="15.1436195373535"/>
    <x v="3552"/>
  </r>
  <r>
    <n v="11.8792009353638"/>
    <n v="7.6482105255126998"/>
    <x v="3553"/>
  </r>
  <r>
    <n v="19.196760177612301"/>
    <n v="6.8604836463928196"/>
    <x v="3554"/>
  </r>
  <r>
    <n v="28.571407318115199"/>
    <n v="14.6308584213257"/>
    <x v="3555"/>
  </r>
  <r>
    <n v="42.323989868164098"/>
    <n v="25.3002834320068"/>
    <x v="3556"/>
  </r>
  <r>
    <n v="16.2081298828125"/>
    <n v="37.275279998779297"/>
    <x v="3557"/>
  </r>
  <r>
    <n v="21.2054138183594"/>
    <n v="24.1924152374268"/>
    <x v="3558"/>
  </r>
  <r>
    <n v="24.883203506469702"/>
    <n v="36.516475677490199"/>
    <x v="3559"/>
  </r>
  <r>
    <n v="22.0079746246338"/>
    <n v="25.491104125976602"/>
    <x v="3560"/>
  </r>
  <r>
    <n v="20.124317169189499"/>
    <n v="-1.04254627227783"/>
    <x v="3561"/>
  </r>
  <r>
    <n v="27.174314498901399"/>
    <n v="9.8242835998535192"/>
    <x v="3562"/>
  </r>
  <r>
    <n v="26.873844146728501"/>
    <n v="16.625026702880898"/>
    <x v="3563"/>
  </r>
  <r>
    <n v="36.583225250244098"/>
    <n v="21.9117546081543"/>
    <x v="3564"/>
  </r>
  <r>
    <n v="21.787988662719702"/>
    <n v="9.5419378280639595"/>
    <x v="3565"/>
  </r>
  <r>
    <n v="17.749902725219702"/>
    <n v="29.6544513702393"/>
    <x v="3566"/>
  </r>
  <r>
    <n v="40.178459167480497"/>
    <n v="43.7911376953125"/>
    <x v="3567"/>
  </r>
  <r>
    <n v="46.8783988952637"/>
    <n v="11.5788459777832"/>
    <x v="3568"/>
  </r>
  <r>
    <n v="22.237258911132798"/>
    <n v="1.03618204593658"/>
    <x v="3569"/>
  </r>
  <r>
    <n v="31.126880645751999"/>
    <n v="1.4643923044204701"/>
    <x v="3570"/>
  </r>
  <r>
    <n v="17.095680236816399"/>
    <n v="10.671750068664601"/>
    <x v="3571"/>
  </r>
  <r>
    <n v="11.3725891113281"/>
    <n v="19.944629669189499"/>
    <x v="3572"/>
  </r>
  <r>
    <n v="34.667030334472699"/>
    <n v="24.778715133666999"/>
    <x v="3573"/>
  </r>
  <r>
    <n v="11.844011306762701"/>
    <n v="12.023921966552701"/>
    <x v="3574"/>
  </r>
  <r>
    <n v="31.5218315124512"/>
    <n v="57.374683380127003"/>
    <x v="3575"/>
  </r>
  <r>
    <n v="23.740716934204102"/>
    <n v="1.0019284486770601"/>
    <x v="3576"/>
  </r>
  <r>
    <n v="14.120374679565399"/>
    <n v="22.16916847229"/>
    <x v="3577"/>
  </r>
  <r>
    <n v="12.5262546539307"/>
    <n v="19.515935897827099"/>
    <x v="3578"/>
  </r>
  <r>
    <n v="20.010850906372099"/>
    <n v="17.378099441528299"/>
    <x v="3579"/>
  </r>
  <r>
    <n v="20.4108695983887"/>
    <n v="31.322402954101602"/>
    <x v="3580"/>
  </r>
  <r>
    <n v="12.268217086791999"/>
    <n v="1.59090256690979"/>
    <x v="3581"/>
  </r>
  <r>
    <n v="9.4856319427490199"/>
    <n v="39.005649566650398"/>
    <x v="3582"/>
  </r>
  <r>
    <n v="21.9642333984375"/>
    <n v="57.044971466064503"/>
    <x v="3583"/>
  </r>
  <r>
    <n v="25.5996494293213"/>
    <n v="-3.6409773826599099"/>
    <x v="3584"/>
  </r>
  <r>
    <n v="20.894945144653299"/>
    <n v="37.933750152587898"/>
    <x v="3585"/>
  </r>
  <r>
    <n v="33.851966857910199"/>
    <n v="52.950435638427699"/>
    <x v="3586"/>
  </r>
  <r>
    <n v="27.3848781585693"/>
    <n v="39.220046997070298"/>
    <x v="3587"/>
  </r>
  <r>
    <n v="28.155418395996101"/>
    <n v="46.3538627624512"/>
    <x v="3588"/>
  </r>
  <r>
    <n v="20.491895675659201"/>
    <n v="7.5785021781921396"/>
    <x v="3589"/>
  </r>
  <r>
    <n v="37.173313140869098"/>
    <n v="7.2359895706176802"/>
    <x v="3590"/>
  </r>
  <r>
    <n v="28.8239650726318"/>
    <n v="40.730743408203097"/>
    <x v="3591"/>
  </r>
  <r>
    <n v="22.497774124145501"/>
    <n v="99.190704345703097"/>
    <x v="3592"/>
  </r>
  <r>
    <n v="18.398521423339801"/>
    <n v="-15.276400566101101"/>
    <x v="3593"/>
  </r>
  <r>
    <n v="13.4668989181519"/>
    <n v="15.6223697662354"/>
    <x v="3594"/>
  </r>
  <r>
    <n v="23.597925186157202"/>
    <n v="70.2645263671875"/>
    <x v="3595"/>
  </r>
  <r>
    <n v="23.484300613403299"/>
    <n v="8.5949974060058594"/>
    <x v="3596"/>
  </r>
  <r>
    <n v="36.685253143310497"/>
    <n v="11.7396392822266"/>
    <x v="3597"/>
  </r>
  <r>
    <n v="14.1044921875"/>
    <n v="106.66381072998"/>
    <x v="3598"/>
  </r>
  <r>
    <n v="26.4603366851807"/>
    <n v="7.4706740379333496"/>
    <x v="3599"/>
  </r>
  <r>
    <n v="20.449144363403299"/>
    <n v="33.799446105957003"/>
    <x v="3600"/>
  </r>
  <r>
    <n v="38.233310699462898"/>
    <n v="30.442144393920898"/>
    <x v="3601"/>
  </r>
  <r>
    <n v="13.662437438964799"/>
    <n v="57.945266723632798"/>
    <x v="3602"/>
  </r>
  <r>
    <n v="18.5102443695068"/>
    <n v="24.608289718627901"/>
    <x v="3603"/>
  </r>
  <r>
    <n v="29.847661972045898"/>
    <n v="25.786239624023398"/>
    <x v="3604"/>
  </r>
  <r>
    <n v="35.530441284179702"/>
    <n v="5.48364162445068"/>
    <x v="3605"/>
  </r>
  <r>
    <n v="28.934303283691399"/>
    <n v="35.268722534179702"/>
    <x v="3606"/>
  </r>
  <r>
    <n v="51.370681762695298"/>
    <n v="-2.3283536434173602"/>
    <x v="3607"/>
  </r>
  <r>
    <n v="20.854534149169901"/>
    <n v="-4.07458591461182"/>
    <x v="3608"/>
  </r>
  <r>
    <n v="13.8262939453125"/>
    <n v="12.820137977600099"/>
    <x v="3609"/>
  </r>
  <r>
    <n v="30.680974960327099"/>
    <n v="6.0250525474548304"/>
    <x v="3610"/>
  </r>
  <r>
    <n v="40.453720092773402"/>
    <n v="16.357326507568398"/>
    <x v="3611"/>
  </r>
  <r>
    <n v="27.175804138183601"/>
    <n v="14.235670089721699"/>
    <x v="3612"/>
  </r>
  <r>
    <n v="27.3995265960693"/>
    <n v="82.1243896484375"/>
    <x v="3613"/>
  </r>
  <r>
    <n v="38.671661376953097"/>
    <n v="80.876266479492202"/>
    <x v="3614"/>
  </r>
  <r>
    <n v="35.441226959228501"/>
    <n v="30.476457595825199"/>
    <x v="3615"/>
  </r>
  <r>
    <n v="26.692663192748999"/>
    <n v="63.687522888183601"/>
    <x v="3616"/>
  </r>
  <r>
    <n v="10.2142581939697"/>
    <n v="65.256568908691406"/>
    <x v="3617"/>
  </r>
  <r>
    <n v="23.3072910308838"/>
    <n v="25.402267456054702"/>
    <x v="3618"/>
  </r>
  <r>
    <n v="47.177345275878899"/>
    <n v="8.2856216430664098"/>
    <x v="3619"/>
  </r>
  <r>
    <n v="8.0913887023925799"/>
    <n v="42.200332641601598"/>
    <x v="3620"/>
  </r>
  <r>
    <n v="31.984596252441399"/>
    <n v="28.1864109039307"/>
    <x v="3621"/>
  </r>
  <r>
    <n v="24.768281936645501"/>
    <n v="18.228765487670898"/>
    <x v="3622"/>
  </r>
  <r>
    <n v="31.655784606933601"/>
    <n v="6.8163876533508301"/>
    <x v="3623"/>
  </r>
  <r>
    <n v="19.9613037109375"/>
    <n v="-17.024337768554702"/>
    <x v="3624"/>
  </r>
  <r>
    <n v="22.0109348297119"/>
    <n v="14.4618730545044"/>
    <x v="3625"/>
  </r>
  <r>
    <n v="29.2605094909668"/>
    <n v="5.0555672645568803"/>
    <x v="3626"/>
  </r>
  <r>
    <n v="15.684912681579601"/>
    <n v="40.538368225097699"/>
    <x v="3627"/>
  </r>
  <r>
    <n v="13.609249114990201"/>
    <n v="0.41189810633659402"/>
    <x v="3628"/>
  </r>
  <r>
    <n v="26.364946365356399"/>
    <n v="18.9973545074463"/>
    <x v="3629"/>
  </r>
  <r>
    <n v="26.190017700195298"/>
    <n v="21.620180130004901"/>
    <x v="3630"/>
  </r>
  <r>
    <n v="15.7101182937622"/>
    <n v="14.9450063705444"/>
    <x v="3631"/>
  </r>
  <r>
    <n v="21.4277458190918"/>
    <n v="-0.42114856839179998"/>
    <x v="3632"/>
  </r>
  <r>
    <n v="17.304458618164102"/>
    <n v="49.091140747070298"/>
    <x v="3633"/>
  </r>
  <r>
    <n v="6.9699430465698198"/>
    <n v="23.529914855956999"/>
    <x v="3634"/>
  </r>
  <r>
    <n v="38.478401184082003"/>
    <n v="56.950969696044901"/>
    <x v="3635"/>
  </r>
  <r>
    <n v="29.516441345214801"/>
    <n v="31.850606918335"/>
    <x v="3636"/>
  </r>
  <r>
    <n v="25.265510559081999"/>
    <n v="24.562873840331999"/>
    <x v="3637"/>
  </r>
  <r>
    <n v="20.8239936828613"/>
    <n v="46.0228080749512"/>
    <x v="3638"/>
  </r>
  <r>
    <n v="34.678768157958999"/>
    <n v="28.5145778656006"/>
    <x v="3639"/>
  </r>
  <r>
    <n v="28.837020874023398"/>
    <n v="24.639532089233398"/>
    <x v="3640"/>
  </r>
  <r>
    <n v="15.7459726333618"/>
    <n v="-0.32364007830619801"/>
    <x v="3641"/>
  </r>
  <r>
    <n v="22.757396697998001"/>
    <n v="27.720506668090799"/>
    <x v="3642"/>
  </r>
  <r>
    <n v="30.423311233520501"/>
    <n v="88.729110717773395"/>
    <x v="3643"/>
  </r>
  <r>
    <n v="22.6394443511963"/>
    <n v="27.980594635009801"/>
    <x v="3644"/>
  </r>
  <r>
    <n v="32.507614135742202"/>
    <n v="50.604766845703097"/>
    <x v="3645"/>
  </r>
  <r>
    <n v="21.382574081420898"/>
    <n v="14.7177333831787"/>
    <x v="3646"/>
  </r>
  <r>
    <n v="24.6445922851563"/>
    <n v="16.5448608398438"/>
    <x v="3647"/>
  </r>
  <r>
    <n v="35.798748016357401"/>
    <n v="14.1892309188843"/>
    <x v="3648"/>
  </r>
  <r>
    <n v="30.173374176025401"/>
    <n v="31.177326202392599"/>
    <x v="3649"/>
  </r>
  <r>
    <n v="26.273319244384801"/>
    <n v="38.4700736999512"/>
    <x v="3650"/>
  </r>
  <r>
    <n v="30.689069747924801"/>
    <n v="-6.9095206260681197"/>
    <x v="3651"/>
  </r>
  <r>
    <n v="20.329380035400401"/>
    <n v="6.5957412123680101E-2"/>
    <x v="3652"/>
  </r>
  <r>
    <n v="15.845048904418899"/>
    <n v="38.187911987304702"/>
    <x v="3653"/>
  </r>
  <r>
    <n v="14.493823051452599"/>
    <n v="6.6496424674987802"/>
    <x v="3654"/>
  </r>
  <r>
    <n v="29.348426818847699"/>
    <n v="43.761032104492202"/>
    <x v="3655"/>
  </r>
  <r>
    <n v="36.193496704101598"/>
    <n v="9.5375270843505895"/>
    <x v="3656"/>
  </r>
  <r>
    <n v="31.292617797851602"/>
    <n v="16.320732116699201"/>
    <x v="3657"/>
  </r>
  <r>
    <n v="10.686648368835399"/>
    <n v="40.860355377197301"/>
    <x v="3658"/>
  </r>
  <r>
    <n v="15.747032165527299"/>
    <n v="45.875213623046903"/>
    <x v="3659"/>
  </r>
  <r>
    <n v="28.443374633789102"/>
    <n v="43.700843811035199"/>
    <x v="3660"/>
  </r>
  <r>
    <n v="28.8630065917969"/>
    <n v="44.0784721374512"/>
    <x v="3661"/>
  </r>
  <r>
    <n v="29.761537551879901"/>
    <n v="23.7517604827881"/>
    <x v="3662"/>
  </r>
  <r>
    <n v="15.5418901443481"/>
    <n v="26.719133377075199"/>
    <x v="3663"/>
  </r>
  <r>
    <n v="16.574857711791999"/>
    <n v="34.247432708740199"/>
    <x v="3664"/>
  </r>
  <r>
    <n v="18.801153182983398"/>
    <n v="-1.7932872772216799"/>
    <x v="3665"/>
  </r>
  <r>
    <n v="28.688053131103501"/>
    <n v="57.1030464172363"/>
    <x v="3666"/>
  </r>
  <r>
    <n v="17.1379299163818"/>
    <n v="43.1305961608887"/>
    <x v="3667"/>
  </r>
  <r>
    <n v="34.761920928955099"/>
    <n v="70.8568115234375"/>
    <x v="3668"/>
  </r>
  <r>
    <n v="19.181526184081999"/>
    <n v="42.2937622070313"/>
    <x v="3669"/>
  </r>
  <r>
    <n v="18.828109741210898"/>
    <n v="0.931230068206787"/>
    <x v="3670"/>
  </r>
  <r>
    <n v="16.807052612304702"/>
    <n v="114.948860168457"/>
    <x v="3671"/>
  </r>
  <r>
    <n v="15.0963144302368"/>
    <n v="3.7400352954864502"/>
    <x v="3672"/>
  </r>
  <r>
    <n v="29.900102615356399"/>
    <n v="-7.6807494163513201"/>
    <x v="3673"/>
  </r>
  <r>
    <n v="24.722681045532202"/>
    <n v="14.9796352386475"/>
    <x v="3674"/>
  </r>
  <r>
    <n v="33.134513854980497"/>
    <n v="36.482486724853501"/>
    <x v="3675"/>
  </r>
  <r>
    <n v="57.300991058349602"/>
    <n v="21.1026096343994"/>
    <x v="3676"/>
  </r>
  <r>
    <n v="35.279178619384801"/>
    <n v="-1.14532387256622"/>
    <x v="3677"/>
  </r>
  <r>
    <n v="25.701539993286101"/>
    <n v="-2.7558870315551798"/>
    <x v="3678"/>
  </r>
  <r>
    <n v="21.9025688171387"/>
    <n v="16.0454921722412"/>
    <x v="3679"/>
  </r>
  <r>
    <n v="26.557308197021499"/>
    <n v="4.8855838775634801"/>
    <x v="3680"/>
  </r>
  <r>
    <n v="19.316734313964801"/>
    <n v="91.370735168457003"/>
    <x v="3681"/>
  </r>
  <r>
    <n v="40.908699035644503"/>
    <n v="-2.6404552161693601E-2"/>
    <x v="3682"/>
  </r>
  <r>
    <n v="30.0691814422607"/>
    <n v="23.796049118041999"/>
    <x v="3683"/>
  </r>
  <r>
    <n v="25.357131958007798"/>
    <n v="12.911991119384799"/>
    <x v="3684"/>
  </r>
  <r>
    <n v="32.764404296875"/>
    <n v="-7.4781541824340803"/>
    <x v="3685"/>
  </r>
  <r>
    <n v="22.006166458129901"/>
    <n v="75.103744506835895"/>
    <x v="3686"/>
  </r>
  <r>
    <n v="21.140806198120099"/>
    <n v="17.057857513427699"/>
    <x v="3687"/>
  </r>
  <r>
    <n v="27.2491645812988"/>
    <n v="8.0490322113037092"/>
    <x v="3688"/>
  </r>
  <r>
    <n v="29.939640045166001"/>
    <n v="80.896759033203097"/>
    <x v="3689"/>
  </r>
  <r>
    <n v="20.422967910766602"/>
    <n v="18.3574924468994"/>
    <x v="3690"/>
  </r>
  <r>
    <n v="12.6088161468506"/>
    <n v="60.386402130127003"/>
    <x v="3691"/>
  </r>
  <r>
    <n v="22.512771606445298"/>
    <n v="8.8541908264160192"/>
    <x v="3692"/>
  </r>
  <r>
    <n v="14.1897382736206"/>
    <n v="17.566566467285199"/>
    <x v="3693"/>
  </r>
  <r>
    <n v="15.3965740203857"/>
    <n v="34.266304016113303"/>
    <x v="3694"/>
  </r>
  <r>
    <n v="24.012863159179702"/>
    <n v="10.676074981689499"/>
    <x v="3695"/>
  </r>
  <r>
    <n v="26.2600498199463"/>
    <n v="23.861953735351602"/>
    <x v="3696"/>
  </r>
  <r>
    <n v="17.0923042297363"/>
    <n v="17.947547912597699"/>
    <x v="3697"/>
  </r>
  <r>
    <n v="28.869817733764599"/>
    <n v="39.856765747070298"/>
    <x v="3698"/>
  </r>
  <r>
    <n v="28.267148971557599"/>
    <n v="24.978096008300799"/>
    <x v="3699"/>
  </r>
  <r>
    <n v="29.669883728027301"/>
    <n v="2.7669095993042001"/>
    <x v="3700"/>
  </r>
  <r>
    <n v="22.814735412597699"/>
    <n v="-39.574657440185497"/>
    <x v="3701"/>
  </r>
  <r>
    <n v="11.985669136047401"/>
    <n v="14.943200111389199"/>
    <x v="3702"/>
  </r>
  <r>
    <n v="28.521854400634801"/>
    <n v="-0.304580628871918"/>
    <x v="3703"/>
  </r>
  <r>
    <n v="23.849775314331101"/>
    <n v="8.9987134933471697"/>
    <x v="3704"/>
  </r>
  <r>
    <n v="42.174285888671903"/>
    <n v="19.689262390136701"/>
    <x v="3705"/>
  </r>
  <r>
    <n v="23.819837570190401"/>
    <n v="-5.5120306015014604"/>
    <x v="3706"/>
  </r>
  <r>
    <n v="12.341361045837401"/>
    <n v="28.008979797363299"/>
    <x v="3707"/>
  </r>
  <r>
    <n v="31.2975063323975"/>
    <n v="22.982446670532202"/>
    <x v="3708"/>
  </r>
  <r>
    <n v="25.604274749755898"/>
    <n v="70.483489990234403"/>
    <x v="3709"/>
  </r>
  <r>
    <n v="31.733768463134801"/>
    <n v="39.545059204101598"/>
    <x v="3710"/>
  </r>
  <r>
    <n v="35.982135772705099"/>
    <n v="17.7245388031006"/>
    <x v="3711"/>
  </r>
  <r>
    <n v="26.458194732666001"/>
    <n v="-22.1983642578125"/>
    <x v="3712"/>
  </r>
  <r>
    <n v="31.7548522949219"/>
    <n v="17.395954132080099"/>
    <x v="3713"/>
  </r>
  <r>
    <n v="33.210304260253899"/>
    <n v="18.754951477050799"/>
    <x v="3714"/>
  </r>
  <r>
    <n v="24.203443527221701"/>
    <n v="15.883726119995099"/>
    <x v="3715"/>
  </r>
  <r>
    <n v="14.109417915344199"/>
    <n v="14.291389465331999"/>
    <x v="3716"/>
  </r>
  <r>
    <n v="25.3835544586182"/>
    <n v="10.501782417297401"/>
    <x v="3717"/>
  </r>
  <r>
    <n v="15.955497741699199"/>
    <n v="22.021623611450199"/>
    <x v="3718"/>
  </r>
  <r>
    <n v="14.5667104721069"/>
    <n v="2.4116733074188201"/>
    <x v="3719"/>
  </r>
  <r>
    <n v="34.9708442687988"/>
    <n v="68.001182556152301"/>
    <x v="3720"/>
  </r>
  <r>
    <n v="28.9718418121338"/>
    <n v="34.137947082519503"/>
    <x v="3721"/>
  </r>
  <r>
    <n v="34.121490478515597"/>
    <n v="-0.556069135665894"/>
    <x v="3722"/>
  </r>
  <r>
    <n v="25.9104404449463"/>
    <n v="0.49168795347213701"/>
    <x v="3723"/>
  </r>
  <r>
    <n v="15.9214334487915"/>
    <n v="0.43585216999053999"/>
    <x v="3724"/>
  </r>
  <r>
    <n v="37.083366394042997"/>
    <n v="51.001075744628899"/>
    <x v="3725"/>
  </r>
  <r>
    <n v="21.862625122070298"/>
    <n v="18.420396804809599"/>
    <x v="3726"/>
  </r>
  <r>
    <n v="20.383028030395501"/>
    <n v="77.746650695800795"/>
    <x v="3727"/>
  </r>
  <r>
    <n v="23.087774276733398"/>
    <n v="13.426398277282701"/>
    <x v="3728"/>
  </r>
  <r>
    <n v="17.3709907531738"/>
    <n v="22.69140625"/>
    <x v="3729"/>
  </r>
  <r>
    <n v="22.530387878418001"/>
    <n v="22.042385101318398"/>
    <x v="3730"/>
  </r>
  <r>
    <n v="22.627643585205099"/>
    <n v="50.437049865722699"/>
    <x v="3731"/>
  </r>
  <r>
    <n v="23.8126010894775"/>
    <n v="8.4937429428100604"/>
    <x v="3732"/>
  </r>
  <r>
    <n v="16.218355178833001"/>
    <n v="15.116528511047401"/>
    <x v="3733"/>
  </r>
  <r>
    <n v="31.502037048339801"/>
    <n v="37.329345703125"/>
    <x v="3734"/>
  </r>
  <r>
    <n v="22.128684997558601"/>
    <n v="-2.7665503025054901"/>
    <x v="3735"/>
  </r>
  <r>
    <n v="8.6716451644897496"/>
    <n v="1.5281572341918901"/>
    <x v="3736"/>
  </r>
  <r>
    <n v="35.703449249267599"/>
    <n v="23.5177402496338"/>
    <x v="3737"/>
  </r>
  <r>
    <n v="35.461193084716797"/>
    <n v="83.311386108398395"/>
    <x v="3738"/>
  </r>
  <r>
    <n v="24.192888259887699"/>
    <n v="23.805852890014599"/>
    <x v="3739"/>
  </r>
  <r>
    <n v="36.114963531494098"/>
    <n v="16.0059299468994"/>
    <x v="3740"/>
  </r>
  <r>
    <n v="35.882095336914098"/>
    <n v="67.972976684570298"/>
    <x v="3741"/>
  </r>
  <r>
    <n v="28.169496536254901"/>
    <n v="6.9801974296569798"/>
    <x v="3742"/>
  </r>
  <r>
    <n v="21.570787429809599"/>
    <n v="13.087866783142101"/>
    <x v="3743"/>
  </r>
  <r>
    <n v="28.522377014160199"/>
    <n v="-55.143596649169901"/>
    <x v="3744"/>
  </r>
  <r>
    <n v="26.263126373291001"/>
    <n v="45.944076538085902"/>
    <x v="3745"/>
  </r>
  <r>
    <n v="39.852687835693402"/>
    <n v="29.203662872314499"/>
    <x v="3746"/>
  </r>
  <r>
    <n v="31.852718353271499"/>
    <n v="49.046024322509801"/>
    <x v="3747"/>
  </r>
  <r>
    <n v="23.291286468505898"/>
    <n v="29.155109405517599"/>
    <x v="3748"/>
  </r>
  <r>
    <n v="13.9494380950928"/>
    <n v="14.1383218765259"/>
    <x v="3749"/>
  </r>
  <r>
    <n v="26.079610824585"/>
    <n v="23.574335098266602"/>
    <x v="3750"/>
  </r>
  <r>
    <n v="36.842117309570298"/>
    <n v="2.8439490795135498"/>
    <x v="3751"/>
  </r>
  <r>
    <n v="19.372917175293001"/>
    <n v="32.398399353027301"/>
    <x v="3752"/>
  </r>
  <r>
    <n v="14.862790107727101"/>
    <n v="30.179115295410199"/>
    <x v="3753"/>
  </r>
  <r>
    <n v="19.113338470458999"/>
    <n v="96.095291137695298"/>
    <x v="3754"/>
  </r>
  <r>
    <n v="17.1426792144775"/>
    <n v="62.614933013916001"/>
    <x v="3755"/>
  </r>
  <r>
    <n v="25.826755523681602"/>
    <n v="9.6612367630004901"/>
    <x v="3756"/>
  </r>
  <r>
    <n v="28.3338832855225"/>
    <n v="69.2034912109375"/>
    <x v="3757"/>
  </r>
  <r>
    <n v="30.351314544677699"/>
    <n v="17.359611511230501"/>
    <x v="3758"/>
  </r>
  <r>
    <n v="39.4438667297363"/>
    <n v="43.166908264160199"/>
    <x v="3759"/>
  </r>
  <r>
    <n v="15.4092311859131"/>
    <n v="-1.67949223518372"/>
    <x v="3760"/>
  </r>
  <r>
    <n v="43.8989067077637"/>
    <n v="8.2745752334594709"/>
    <x v="3761"/>
  </r>
  <r>
    <n v="38.645576477050803"/>
    <n v="34.946640014648402"/>
    <x v="3762"/>
  </r>
  <r>
    <n v="16.265157699585"/>
    <n v="0.87636649608612105"/>
    <x v="3763"/>
  </r>
  <r>
    <n v="21.978818893432599"/>
    <n v="13.016134262085"/>
    <x v="3764"/>
  </r>
  <r>
    <n v="21.514635086059599"/>
    <n v="33.973621368408203"/>
    <x v="3765"/>
  </r>
  <r>
    <n v="26.193931579589801"/>
    <n v="71.309432983398395"/>
    <x v="3766"/>
  </r>
  <r>
    <n v="22.771520614623999"/>
    <n v="22.820980072021499"/>
    <x v="3767"/>
  </r>
  <r>
    <n v="43.114883422851598"/>
    <n v="41.050094604492202"/>
    <x v="3768"/>
  </r>
  <r>
    <n v="48.6858100891113"/>
    <n v="29.5075359344482"/>
    <x v="3769"/>
  </r>
  <r>
    <n v="16.7205905914307"/>
    <n v="14.623067855835"/>
    <x v="3770"/>
  </r>
  <r>
    <n v="38.250850677490199"/>
    <n v="20.183526992797901"/>
    <x v="3771"/>
  </r>
  <r>
    <n v="11.779188156127899"/>
    <n v="6.3670916557312003"/>
    <x v="3772"/>
  </r>
  <r>
    <n v="33.825687408447301"/>
    <n v="25.173521041870099"/>
    <x v="3773"/>
  </r>
  <r>
    <n v="25.066461563110401"/>
    <n v="6.7821536064147896"/>
    <x v="3774"/>
  </r>
  <r>
    <n v="15.065849304199199"/>
    <n v="17.257184982299801"/>
    <x v="3775"/>
  </r>
  <r>
    <n v="30.3306980133057"/>
    <n v="17.836318969726602"/>
    <x v="3776"/>
  </r>
  <r>
    <n v="10.4510612487793"/>
    <n v="64.726554870605497"/>
    <x v="3777"/>
  </r>
  <r>
    <n v="19.432666778564499"/>
    <n v="23.428606033325199"/>
    <x v="3778"/>
  </r>
  <r>
    <n v="28.410758972168001"/>
    <n v="18.466550827026399"/>
    <x v="3779"/>
  </r>
  <r>
    <n v="10.8933610916138"/>
    <n v="18.120185852050799"/>
    <x v="3780"/>
  </r>
  <r>
    <n v="15.2813711166382"/>
    <n v="50.190311431884801"/>
    <x v="3781"/>
  </r>
  <r>
    <n v="53.127059936523402"/>
    <n v="25.605442047119102"/>
    <x v="3782"/>
  </r>
  <r>
    <n v="30.839494705200199"/>
    <n v="5.9995384216308603"/>
    <x v="3783"/>
  </r>
  <r>
    <n v="36.408649444580099"/>
    <n v="17.5086574554443"/>
    <x v="3784"/>
  </r>
  <r>
    <n v="16.530239105224599"/>
    <n v="21.6017246246338"/>
    <x v="3785"/>
  </r>
  <r>
    <n v="23.427553176879901"/>
    <n v="57.303993225097699"/>
    <x v="3786"/>
  </r>
  <r>
    <n v="25.103246688842798"/>
    <n v="28.102220535278299"/>
    <x v="3787"/>
  </r>
  <r>
    <n v="47.453048706054702"/>
    <n v="18.3991394042969"/>
    <x v="3788"/>
  </r>
  <r>
    <n v="27.650342941284201"/>
    <n v="34.037471771240199"/>
    <x v="3789"/>
  </r>
  <r>
    <n v="15.326759338378899"/>
    <n v="38.252059936523402"/>
    <x v="3790"/>
  </r>
  <r>
    <n v="28.5181484222412"/>
    <n v="2.1907293796539302"/>
    <x v="3791"/>
  </r>
  <r>
    <n v="25.165489196777301"/>
    <n v="34.171932220458999"/>
    <x v="3792"/>
  </r>
  <r>
    <n v="20.3739719390869"/>
    <n v="19.400917053222699"/>
    <x v="3793"/>
  </r>
  <r>
    <n v="44.572105407714801"/>
    <n v="12.2001705169678"/>
    <x v="3794"/>
  </r>
  <r>
    <n v="36.514862060546903"/>
    <n v="59.950271606445298"/>
    <x v="3795"/>
  </r>
  <r>
    <n v="42.861637115478501"/>
    <n v="-7.5908393859863299"/>
    <x v="3796"/>
  </r>
  <r>
    <n v="19.0132026672363"/>
    <n v="-7.2540102005004901"/>
    <x v="3797"/>
  </r>
  <r>
    <n v="24.0906791687012"/>
    <n v="38.3362007141113"/>
    <x v="3798"/>
  </r>
  <r>
    <n v="31.930519104003899"/>
    <n v="33.691162109375"/>
    <x v="3799"/>
  </r>
  <r>
    <n v="41.122459411621101"/>
    <n v="8.6164798736572301"/>
    <x v="3800"/>
  </r>
  <r>
    <n v="27.657793045043899"/>
    <n v="24.123508453369102"/>
    <x v="3801"/>
  </r>
  <r>
    <n v="27.312324523925799"/>
    <n v="19.422714233398398"/>
    <x v="3802"/>
  </r>
  <r>
    <n v="33.074302673339801"/>
    <n v="21.5940971374512"/>
    <x v="3803"/>
  </r>
  <r>
    <n v="49.082195281982401"/>
    <n v="47.766731262207003"/>
    <x v="3804"/>
  </r>
  <r>
    <n v="19.196865081787099"/>
    <n v="6.4617276191711399"/>
    <x v="3805"/>
  </r>
  <r>
    <n v="40.541236877441399"/>
    <n v="46.027667999267599"/>
    <x v="3806"/>
  </r>
  <r>
    <n v="20.582839965820298"/>
    <n v="4.7258000373840297"/>
    <x v="3807"/>
  </r>
  <r>
    <n v="27.159133911132798"/>
    <n v="42.794467926025398"/>
    <x v="3808"/>
  </r>
  <r>
    <n v="17.473770141601602"/>
    <n v="17.346347808837901"/>
    <x v="3809"/>
  </r>
  <r>
    <n v="15.9218587875366"/>
    <n v="5.9576964378356898"/>
    <x v="3810"/>
  </r>
  <r>
    <n v="23.112224578857401"/>
    <n v="16.020227432251001"/>
    <x v="3811"/>
  </r>
  <r>
    <n v="20.350185394287099"/>
    <n v="4.9098033905029297"/>
    <x v="3812"/>
  </r>
  <r>
    <n v="23.654972076416001"/>
    <n v="53.310043334960902"/>
    <x v="3813"/>
  </r>
  <r>
    <n v="54.695053100585902"/>
    <n v="7.4586238861084002"/>
    <x v="3814"/>
  </r>
  <r>
    <n v="23.1515083312988"/>
    <n v="2.4316606521606401"/>
    <x v="3815"/>
  </r>
  <r>
    <n v="31.267259597778299"/>
    <n v="51.070281982421903"/>
    <x v="3816"/>
  </r>
  <r>
    <n v="21.4469089508057"/>
    <n v="16.4425258636475"/>
    <x v="3817"/>
  </r>
  <r>
    <n v="30.141330718994102"/>
    <n v="46.652565002441399"/>
    <x v="3818"/>
  </r>
  <r>
    <n v="23.457933425903299"/>
    <n v="11.0629587173462"/>
    <x v="3819"/>
  </r>
  <r>
    <n v="29.3057651519775"/>
    <n v="-14.990185737609901"/>
    <x v="3820"/>
  </r>
  <r>
    <n v="22.893730163574201"/>
    <n v="15.211327552795399"/>
    <x v="3821"/>
  </r>
  <r>
    <n v="26.554895401001001"/>
    <n v="-4.2276463508606001"/>
    <x v="3822"/>
  </r>
  <r>
    <n v="38.5599174499512"/>
    <n v="5.7652993202209499"/>
    <x v="3823"/>
  </r>
  <r>
    <n v="20.385015487670898"/>
    <n v="60.270839691162102"/>
    <x v="3824"/>
  </r>
  <r>
    <n v="14.4814310073853"/>
    <n v="61.008464813232401"/>
    <x v="3825"/>
  </r>
  <r>
    <n v="21.991580963134801"/>
    <n v="-5.2805300801992403E-2"/>
    <x v="3826"/>
  </r>
  <r>
    <n v="22.760618209838899"/>
    <n v="63.585414886474602"/>
    <x v="3827"/>
  </r>
  <r>
    <n v="20.822383880615199"/>
    <n v="61.135940551757798"/>
    <x v="3828"/>
  </r>
  <r>
    <n v="29.8472595214844"/>
    <n v="8.4938755035400408"/>
    <x v="3829"/>
  </r>
  <r>
    <n v="23.812864303588899"/>
    <n v="98.392677307128906"/>
    <x v="3830"/>
  </r>
  <r>
    <n v="20.8031711578369"/>
    <n v="61.047168731689503"/>
    <x v="3831"/>
  </r>
  <r>
    <n v="32.978126525878899"/>
    <n v="17.809736251831101"/>
    <x v="3832"/>
  </r>
  <r>
    <n v="27.8982963562012"/>
    <n v="25.7008247375488"/>
    <x v="3833"/>
  </r>
  <r>
    <n v="22.448970794677699"/>
    <n v="12.221738815307599"/>
    <x v="3834"/>
  </r>
  <r>
    <n v="23.680261611938501"/>
    <n v="38.792758941650398"/>
    <x v="3835"/>
  </r>
  <r>
    <n v="23.1342887878418"/>
    <n v="22.4726238250732"/>
    <x v="3836"/>
  </r>
  <r>
    <n v="12.8220472335815"/>
    <n v="2.5512959957122798"/>
    <x v="3837"/>
  </r>
  <r>
    <n v="29.191923141479499"/>
    <n v="20.361858367919901"/>
    <x v="3838"/>
  </r>
  <r>
    <n v="11.257938385009799"/>
    <n v="13.945125579834"/>
    <x v="3839"/>
  </r>
  <r>
    <n v="5.7296624183654803"/>
    <n v="19.243043899536101"/>
    <x v="3840"/>
  </r>
  <r>
    <n v="25.2633380889893"/>
    <n v="-17.372865676879901"/>
    <x v="3841"/>
  </r>
  <r>
    <n v="28.537805557251001"/>
    <n v="26.4698810577393"/>
    <x v="3842"/>
  </r>
  <r>
    <n v="31.257322311401399"/>
    <n v="19.797641754150401"/>
    <x v="3843"/>
  </r>
  <r>
    <n v="42.962890625"/>
    <n v="6.8912415504455602"/>
    <x v="3844"/>
  </r>
  <r>
    <n v="10.897366523742701"/>
    <n v="52.752906799316399"/>
    <x v="3845"/>
  </r>
  <r>
    <n v="19.0241584777832"/>
    <n v="44.204849243164098"/>
    <x v="3846"/>
  </r>
  <r>
    <n v="15.804243087768601"/>
    <n v="21.5139675140381"/>
    <x v="3847"/>
  </r>
  <r>
    <n v="12.2408857345581"/>
    <n v="30.974058151245099"/>
    <x v="3848"/>
  </r>
  <r>
    <n v="22.820350646972699"/>
    <n v="62.200080871582003"/>
    <x v="3849"/>
  </r>
  <r>
    <n v="21.003498077392599"/>
    <n v="35.270774841308601"/>
    <x v="3850"/>
  </r>
  <r>
    <n v="23.414312362670898"/>
    <n v="7.5307722091674796"/>
    <x v="3851"/>
  </r>
  <r>
    <n v="48.871726989746101"/>
    <n v="45.944869995117202"/>
    <x v="3852"/>
  </r>
  <r>
    <n v="31.709140777587901"/>
    <n v="130.69131469726599"/>
    <x v="3853"/>
  </r>
  <r>
    <n v="18.759687423706101"/>
    <n v="35.5294189453125"/>
    <x v="3854"/>
  </r>
  <r>
    <n v="19.0027980804443"/>
    <n v="45.664779663085902"/>
    <x v="3855"/>
  </r>
  <r>
    <n v="43.791172027587898"/>
    <n v="23.359870910644499"/>
    <x v="3856"/>
  </r>
  <r>
    <n v="32.453086853027301"/>
    <n v="29.848423004150401"/>
    <x v="3857"/>
  </r>
  <r>
    <n v="39.531272888183601"/>
    <n v="30.4528999328613"/>
    <x v="3858"/>
  </r>
  <r>
    <n v="30.785438537597699"/>
    <n v="6.5610446929931596"/>
    <x v="3859"/>
  </r>
  <r>
    <n v="30.2127475738525"/>
    <n v="35.30078125"/>
    <x v="3860"/>
  </r>
  <r>
    <n v="26.727830886840799"/>
    <n v="19.974287033081101"/>
    <x v="3861"/>
  </r>
  <r>
    <n v="23.720127105712901"/>
    <n v="8.2054300308227504"/>
    <x v="3862"/>
  </r>
  <r>
    <n v="11.9922437667847"/>
    <n v="36.510265350341797"/>
    <x v="3863"/>
  </r>
  <r>
    <n v="10.929211616516101"/>
    <n v="21.882347106933601"/>
    <x v="3864"/>
  </r>
  <r>
    <n v="35.699638366699197"/>
    <n v="14.2594137191772"/>
    <x v="3865"/>
  </r>
  <r>
    <n v="40.674770355224602"/>
    <n v="4.6286864280700701"/>
    <x v="3866"/>
  </r>
  <r>
    <n v="21.404499053955099"/>
    <n v="-31.176048278808601"/>
    <x v="3867"/>
  </r>
  <r>
    <n v="22.645664215087901"/>
    <n v="39.372047424316399"/>
    <x v="3868"/>
  </r>
  <r>
    <n v="44.298069000244098"/>
    <n v="42.07666015625"/>
    <x v="3869"/>
  </r>
  <r>
    <n v="33.713645935058601"/>
    <n v="52.333736419677699"/>
    <x v="3870"/>
  </r>
  <r>
    <n v="26.600801467895501"/>
    <n v="5.60571384429932"/>
    <x v="3871"/>
  </r>
  <r>
    <n v="26.3831481933594"/>
    <n v="24.1894931793213"/>
    <x v="3872"/>
  </r>
  <r>
    <n v="22.252386093139599"/>
    <n v="28.973302841186499"/>
    <x v="3873"/>
  </r>
  <r>
    <n v="33.945121765136697"/>
    <n v="-4.5632524490356401"/>
    <x v="3874"/>
  </r>
  <r>
    <n v="29.231103897094702"/>
    <n v="27.959550857543899"/>
    <x v="3875"/>
  </r>
  <r>
    <n v="43.769771575927699"/>
    <n v="40.535270690917997"/>
    <x v="3876"/>
  </r>
  <r>
    <n v="25.284864425659201"/>
    <n v="36.178276062011697"/>
    <x v="3877"/>
  </r>
  <r>
    <n v="24.185571670532202"/>
    <n v="8.4607686996459996"/>
    <x v="3878"/>
  </r>
  <r>
    <n v="22.469551086425799"/>
    <n v="34.463260650634801"/>
    <x v="3879"/>
  </r>
  <r>
    <n v="35.565345764160199"/>
    <n v="7.0400562286376998"/>
    <x v="3880"/>
  </r>
  <r>
    <n v="23.846450805664102"/>
    <n v="-9.2329969406127894"/>
    <x v="3881"/>
  </r>
  <r>
    <n v="22.253282546997099"/>
    <n v="-8.8256578445434606"/>
    <x v="3882"/>
  </r>
  <r>
    <n v="26.5569744110107"/>
    <n v="42.968803405761697"/>
    <x v="3883"/>
  </r>
  <r>
    <n v="43.985023498535199"/>
    <n v="25.155309677123999"/>
    <x v="3884"/>
  </r>
  <r>
    <n v="12.4753713607788"/>
    <n v="-5.1505494862794897E-2"/>
    <x v="3885"/>
  </r>
  <r>
    <n v="43.3046684265137"/>
    <n v="47.236709594726598"/>
    <x v="3886"/>
  </r>
  <r>
    <n v="38.793418884277301"/>
    <n v="7.3598151206970197"/>
    <x v="3887"/>
  </r>
  <r>
    <n v="33.911186218261697"/>
    <n v="23.428413391113299"/>
    <x v="3888"/>
  </r>
  <r>
    <n v="25.8428344726563"/>
    <n v="25.383365631103501"/>
    <x v="3889"/>
  </r>
  <r>
    <n v="17.9952182769775"/>
    <n v="20.726087570190401"/>
    <x v="3890"/>
  </r>
  <r>
    <n v="23.375364303588899"/>
    <n v="26.904331207275401"/>
    <x v="3891"/>
  </r>
  <r>
    <n v="13.993043899536101"/>
    <n v="29.968772888183601"/>
    <x v="3892"/>
  </r>
  <r>
    <n v="30.7534294128418"/>
    <n v="-21.885232925415"/>
    <x v="3893"/>
  </r>
  <r>
    <n v="35.879589080810497"/>
    <n v="18.320549011230501"/>
    <x v="3894"/>
  </r>
  <r>
    <n v="39.958690643310497"/>
    <n v="62.503532409667997"/>
    <x v="3895"/>
  </r>
  <r>
    <n v="31.976066589355501"/>
    <n v="40.171806335449197"/>
    <x v="3896"/>
  </r>
  <r>
    <n v="37.342380523681598"/>
    <n v="19.7662029266357"/>
    <x v="3897"/>
  </r>
  <r>
    <n v="14.162742614746101"/>
    <n v="13.0063524246216"/>
    <x v="3898"/>
  </r>
  <r>
    <n v="32.155647277832003"/>
    <n v="9.4311857223510707"/>
    <x v="3899"/>
  </r>
  <r>
    <n v="24.2249050140381"/>
    <n v="26.662488937377901"/>
    <x v="3900"/>
  </r>
  <r>
    <n v="35.307907104492202"/>
    <n v="52.881881713867202"/>
    <x v="3901"/>
  </r>
  <r>
    <n v="17.991655349731399"/>
    <n v="6.2273740768432599"/>
    <x v="3902"/>
  </r>
  <r>
    <n v="24.173219680786101"/>
    <n v="66.579910278320298"/>
    <x v="3903"/>
  </r>
  <r>
    <n v="39.585681915283203"/>
    <n v="5.7656569480895996"/>
    <x v="3904"/>
  </r>
  <r>
    <n v="28.2548007965088"/>
    <n v="8.5556831359863299"/>
    <x v="3905"/>
  </r>
  <r>
    <n v="40.254745483398402"/>
    <n v="23.8942356109619"/>
    <x v="3906"/>
  </r>
  <r>
    <n v="27.81422996521"/>
    <n v="63.440620422363303"/>
    <x v="3907"/>
  </r>
  <r>
    <n v="37.163352966308601"/>
    <n v="38.894222259521499"/>
    <x v="3908"/>
  </r>
  <r>
    <n v="41.291557312011697"/>
    <n v="23.8597202301025"/>
    <x v="3909"/>
  </r>
  <r>
    <n v="23.091600418090799"/>
    <n v="61.2869262695313"/>
    <x v="3910"/>
  </r>
  <r>
    <n v="35.200057983398402"/>
    <n v="-22.154125213623001"/>
    <x v="3911"/>
  </r>
  <r>
    <n v="25.7751350402832"/>
    <n v="45.6530952453613"/>
    <x v="3912"/>
  </r>
  <r>
    <n v="14.8115320205688"/>
    <n v="39.585704803466797"/>
    <x v="3913"/>
  </r>
  <r>
    <n v="24.6772136688232"/>
    <n v="19.670890808105501"/>
    <x v="3914"/>
  </r>
  <r>
    <n v="26.808628082275401"/>
    <n v="11.6404523849487"/>
    <x v="3915"/>
  </r>
  <r>
    <n v="29.328018188476602"/>
    <n v="28.550949096679702"/>
    <x v="3916"/>
  </r>
  <r>
    <n v="32.122005462646499"/>
    <n v="-9.2751398086547905"/>
    <x v="3917"/>
  </r>
  <r>
    <n v="30.081029891967798"/>
    <n v="58.1178588867188"/>
    <x v="3918"/>
  </r>
  <r>
    <n v="37.148242950439503"/>
    <n v="13.769217491149901"/>
    <x v="3919"/>
  </r>
  <r>
    <n v="31.877738952636701"/>
    <n v="45.545078277587898"/>
    <x v="3920"/>
  </r>
  <r>
    <n v="32.491062164306598"/>
    <n v="-3.1589562892913801"/>
    <x v="3921"/>
  </r>
  <r>
    <n v="24.2721157073975"/>
    <n v="32.273242950439503"/>
    <x v="3922"/>
  </r>
  <r>
    <n v="28.405200958251999"/>
    <n v="-1.05849301815033"/>
    <x v="3923"/>
  </r>
  <r>
    <n v="17.301988601684599"/>
    <n v="29.547359466552699"/>
    <x v="3924"/>
  </r>
  <r>
    <n v="41.4567680358887"/>
    <n v="-3.82002902030945"/>
    <x v="3925"/>
  </r>
  <r>
    <n v="21.6287727355957"/>
    <n v="8.2133197784423793"/>
    <x v="3926"/>
  </r>
  <r>
    <n v="16.856595993041999"/>
    <n v="46.518009185791001"/>
    <x v="3927"/>
  </r>
  <r>
    <n v="25.511466979980501"/>
    <n v="-7.4235820770263699"/>
    <x v="3928"/>
  </r>
  <r>
    <n v="36.422809600830099"/>
    <n v="59.932746887207003"/>
    <x v="3929"/>
  </r>
  <r>
    <n v="19.799818038940401"/>
    <n v="31.961103439331101"/>
    <x v="3930"/>
  </r>
  <r>
    <n v="27.4616889953613"/>
    <n v="107.61374664306599"/>
    <x v="3931"/>
  </r>
  <r>
    <n v="12.810905456543001"/>
    <n v="14.2959985733032"/>
    <x v="3932"/>
  </r>
  <r>
    <n v="17.95703125"/>
    <n v="76.233306884765597"/>
    <x v="3933"/>
  </r>
  <r>
    <n v="31.8220100402832"/>
    <n v="0.68488478660583496"/>
    <x v="3934"/>
  </r>
  <r>
    <n v="39.486881256103501"/>
    <n v="32.157508850097699"/>
    <x v="3935"/>
  </r>
  <r>
    <n v="20.761304855346701"/>
    <n v="28.5188999176025"/>
    <x v="3936"/>
  </r>
  <r>
    <n v="20.8634033203125"/>
    <n v="0.29775899648666398"/>
    <x v="3937"/>
  </r>
  <r>
    <n v="11.6946306228638"/>
    <n v="87.177207946777301"/>
    <x v="3938"/>
  </r>
  <r>
    <n v="24.047742843627901"/>
    <n v="65.331008911132798"/>
    <x v="3939"/>
  </r>
  <r>
    <n v="37.091644287109403"/>
    <n v="14.047977447509799"/>
    <x v="3940"/>
  </r>
  <r>
    <n v="20.228481292724599"/>
    <n v="34.366050720214801"/>
    <x v="3941"/>
  </r>
  <r>
    <n v="31.3193473815918"/>
    <n v="6.8546805381774902"/>
    <x v="3942"/>
  </r>
  <r>
    <n v="17.706815719604499"/>
    <n v="85.774963378906307"/>
    <x v="3943"/>
  </r>
  <r>
    <n v="21.6478977203369"/>
    <n v="20.8440971374512"/>
    <x v="3944"/>
  </r>
  <r>
    <n v="27.613397598266602"/>
    <n v="17.224685668945298"/>
    <x v="3945"/>
  </r>
  <r>
    <n v="40.159744262695298"/>
    <n v="41.387542724609403"/>
    <x v="3946"/>
  </r>
  <r>
    <n v="40.724399566650398"/>
    <n v="12.8495693206787"/>
    <x v="3947"/>
  </r>
  <r>
    <n v="11.105141639709499"/>
    <n v="51.143989562988303"/>
    <x v="3948"/>
  </r>
  <r>
    <n v="13.7634830474854"/>
    <n v="38.623126983642599"/>
    <x v="3949"/>
  </r>
  <r>
    <n v="22.774173736572301"/>
    <n v="19.347061157226602"/>
    <x v="3950"/>
  </r>
  <r>
    <n v="36.023414611816399"/>
    <n v="2.9852213859558101"/>
    <x v="3951"/>
  </r>
  <r>
    <n v="22.8562927246094"/>
    <n v="20.675714492797901"/>
    <x v="3952"/>
  </r>
  <r>
    <n v="27.365615844726602"/>
    <n v="13.1921377182007"/>
    <x v="3953"/>
  </r>
  <r>
    <n v="20.972900390625"/>
    <n v="-0.40896001458168002"/>
    <x v="3954"/>
  </r>
  <r>
    <n v="23.6680297851563"/>
    <n v="2.66480660438538"/>
    <x v="3955"/>
  </r>
  <r>
    <n v="28.6599006652832"/>
    <n v="35.809547424316399"/>
    <x v="3956"/>
  </r>
  <r>
    <n v="26.043140411376999"/>
    <n v="51.233715057372997"/>
    <x v="3957"/>
  </r>
  <r>
    <n v="31.661096572876001"/>
    <n v="2.66470074653625"/>
    <x v="3958"/>
  </r>
  <r>
    <n v="22.141193389892599"/>
    <n v="22.9003200531006"/>
    <x v="3959"/>
  </r>
  <r>
    <n v="27.8791618347168"/>
    <n v="6.3204054832458496"/>
    <x v="3960"/>
  </r>
  <r>
    <n v="30.345849990844702"/>
    <n v="43.283748626708999"/>
    <x v="3961"/>
  </r>
  <r>
    <n v="17.336755752563501"/>
    <n v="47.247764587402301"/>
    <x v="3962"/>
  </r>
  <r>
    <n v="30.405075073242202"/>
    <n v="16.47975730896"/>
    <x v="3963"/>
  </r>
  <r>
    <n v="28.205133438110401"/>
    <n v="42.243370056152301"/>
    <x v="3964"/>
  </r>
  <r>
    <n v="11.0485229492188"/>
    <n v="60.5728149414063"/>
    <x v="3965"/>
  </r>
  <r>
    <n v="37.275959014892599"/>
    <n v="74.173439025878906"/>
    <x v="3966"/>
  </r>
  <r>
    <n v="14.165498733520501"/>
    <n v="22.0553798675537"/>
    <x v="3967"/>
  </r>
  <r>
    <n v="56.781150817871101"/>
    <n v="49.586265563964801"/>
    <x v="3968"/>
  </r>
  <r>
    <n v="20.083143234252901"/>
    <n v="8.9207601547241193"/>
    <x v="3969"/>
  </r>
  <r>
    <n v="20.612451553344702"/>
    <n v="4.2946329116821298"/>
    <x v="3970"/>
  </r>
  <r>
    <n v="22.135536193847699"/>
    <n v="5.80320072174072"/>
    <x v="3971"/>
  </r>
  <r>
    <n v="27.4967041015625"/>
    <n v="30.9246635437012"/>
    <x v="3972"/>
  </r>
  <r>
    <n v="27.488288879394499"/>
    <n v="-25.416435241699201"/>
    <x v="3973"/>
  </r>
  <r>
    <n v="13.904543876647899"/>
    <n v="96.378181457519503"/>
    <x v="3974"/>
  </r>
  <r>
    <n v="36.7880668640137"/>
    <n v="95.552696228027301"/>
    <x v="3975"/>
  </r>
  <r>
    <n v="13.9660482406616"/>
    <n v="27.606395721435501"/>
    <x v="3976"/>
  </r>
  <r>
    <n v="23.132080078125"/>
    <n v="2.7295722961425799"/>
    <x v="3977"/>
  </r>
  <r>
    <n v="20.109642028808601"/>
    <n v="5.1424903869628897"/>
    <x v="3978"/>
  </r>
  <r>
    <n v="32.812294006347699"/>
    <n v="39.422256469726598"/>
    <x v="3979"/>
  </r>
  <r>
    <n v="21.807991027831999"/>
    <n v="31.1722812652588"/>
    <x v="3980"/>
  </r>
  <r>
    <n v="21.237327575683601"/>
    <n v="21.924261093139599"/>
    <x v="3981"/>
  </r>
  <r>
    <n v="43.4137573242188"/>
    <n v="23.3012294769287"/>
    <x v="3982"/>
  </r>
  <r>
    <n v="17.57666015625"/>
    <n v="4.6753373146057102"/>
    <x v="3983"/>
  </r>
  <r>
    <n v="50.281604766845703"/>
    <n v="55.168899536132798"/>
    <x v="3984"/>
  </r>
  <r>
    <n v="22.202714920043899"/>
    <n v="47.257472991943402"/>
    <x v="3985"/>
  </r>
  <r>
    <n v="23.7306098937988"/>
    <n v="15.5958757400513"/>
    <x v="3986"/>
  </r>
  <r>
    <n v="19.771430969238299"/>
    <n v="32.500244140625"/>
    <x v="3987"/>
  </r>
  <r>
    <n v="20.6643161773682"/>
    <n v="28.639673233032202"/>
    <x v="3988"/>
  </r>
  <r>
    <n v="19.1810417175293"/>
    <n v="236.97250366210901"/>
    <x v="3989"/>
  </r>
  <r>
    <n v="37.045310974121101"/>
    <n v="36.827392578125"/>
    <x v="3990"/>
  </r>
  <r>
    <n v="12.981804847717299"/>
    <n v="30.023014068603501"/>
    <x v="3991"/>
  </r>
  <r>
    <n v="35.818843841552699"/>
    <n v="18.994144439697301"/>
    <x v="3992"/>
  </r>
  <r>
    <n v="14.0388507843018"/>
    <n v="37.687164306640597"/>
    <x v="3993"/>
  </r>
  <r>
    <n v="41.181144714355497"/>
    <n v="21.979099273681602"/>
    <x v="3994"/>
  </r>
  <r>
    <n v="19.7331638336182"/>
    <n v="7.7550678253173801"/>
    <x v="3995"/>
  </r>
  <r>
    <n v="29.571372985839801"/>
    <n v="35.7094116210938"/>
    <x v="3996"/>
  </r>
  <r>
    <n v="19.388141632080099"/>
    <n v="19.731134414672901"/>
    <x v="3997"/>
  </r>
  <r>
    <n v="41.369140625"/>
    <n v="31.287714004516602"/>
    <x v="3998"/>
  </r>
  <r>
    <n v="73.498107910156307"/>
    <n v="33.571292877197301"/>
    <x v="3999"/>
  </r>
  <r>
    <n v="29.355024337768601"/>
    <n v="36.824668884277301"/>
    <x v="4000"/>
  </r>
  <r>
    <n v="13.1446437835693"/>
    <n v="20.081800460815401"/>
    <x v="4001"/>
  </r>
  <r>
    <n v="31.393386840820298"/>
    <n v="10.4385423660278"/>
    <x v="4002"/>
  </r>
  <r>
    <n v="32.633876800537102"/>
    <n v="48.3846435546875"/>
    <x v="4003"/>
  </r>
  <r>
    <n v="18.880903244018601"/>
    <n v="32.857559204101598"/>
    <x v="4004"/>
  </r>
  <r>
    <n v="9.5358638763427699"/>
    <n v="31.037858963012699"/>
    <x v="4005"/>
  </r>
  <r>
    <n v="23.745500564575199"/>
    <n v="41.563636779785199"/>
    <x v="4006"/>
  </r>
  <r>
    <n v="39.956504821777301"/>
    <n v="-17.3034782409668"/>
    <x v="4007"/>
  </r>
  <r>
    <n v="20.8670978546143"/>
    <n v="30.487510681152301"/>
    <x v="4008"/>
  </r>
  <r>
    <n v="17.6390285491943"/>
    <n v="0.40009298920631398"/>
    <x v="4009"/>
  </r>
  <r>
    <n v="29.7926921844482"/>
    <n v="41.7075004577637"/>
    <x v="4010"/>
  </r>
  <r>
    <n v="25.8997898101807"/>
    <n v="63.655220031738303"/>
    <x v="4011"/>
  </r>
  <r>
    <n v="34.2199897766113"/>
    <n v="-2.4827754497528098"/>
    <x v="4012"/>
  </r>
  <r>
    <n v="59.139373779296903"/>
    <n v="34.299861907958999"/>
    <x v="4013"/>
  </r>
  <r>
    <n v="26.772016525268601"/>
    <n v="20.132280349731399"/>
    <x v="4014"/>
  </r>
  <r>
    <n v="29.678228378295898"/>
    <n v="22.6236057281494"/>
    <x v="4015"/>
  </r>
  <r>
    <n v="24.121049880981399"/>
    <n v="20.515842437744102"/>
    <x v="4016"/>
  </r>
  <r>
    <n v="17.456056594848601"/>
    <n v="20.024168014526399"/>
    <x v="4017"/>
  </r>
  <r>
    <n v="14.977475166320801"/>
    <n v="17.439647674560501"/>
    <x v="4018"/>
  </r>
  <r>
    <n v="19.380176544189499"/>
    <n v="38.400028228759801"/>
    <x v="4019"/>
  </r>
  <r>
    <n v="27.595335006713899"/>
    <n v="32.754276275634801"/>
    <x v="4020"/>
  </r>
  <r>
    <n v="25.405214309692401"/>
    <n v="61.861183166503899"/>
    <x v="4021"/>
  </r>
  <r>
    <n v="26.0728149414063"/>
    <n v="69.433067321777301"/>
    <x v="4022"/>
  </r>
  <r>
    <n v="29.3560180664063"/>
    <n v="11.615908622741699"/>
    <x v="4023"/>
  </r>
  <r>
    <n v="37.514484405517599"/>
    <n v="64.306106567382798"/>
    <x v="4024"/>
  </r>
  <r>
    <n v="15.7340593338013"/>
    <n v="68.303047180175795"/>
    <x v="4025"/>
  </r>
  <r>
    <n v="43.831584930419901"/>
    <n v="37.858184814453097"/>
    <x v="4026"/>
  </r>
  <r>
    <n v="21.749900817871101"/>
    <n v="13.7283163070679"/>
    <x v="4027"/>
  </r>
  <r>
    <n v="14.5949096679688"/>
    <n v="-3.0544497966766402"/>
    <x v="4028"/>
  </r>
  <r>
    <n v="16.366867065429702"/>
    <n v="16.381330490112301"/>
    <x v="4029"/>
  </r>
  <r>
    <n v="27.678909301757798"/>
    <n v="24.136541366577099"/>
    <x v="4030"/>
  </r>
  <r>
    <n v="25.802568435668899"/>
    <n v="35.744869232177699"/>
    <x v="4031"/>
  </r>
  <r>
    <n v="23.179018020629901"/>
    <n v="7.9400525093078604"/>
    <x v="4032"/>
  </r>
  <r>
    <n v="23.8082370758057"/>
    <n v="52.093513488769503"/>
    <x v="4033"/>
  </r>
  <r>
    <n v="43.423786163330099"/>
    <n v="4.99401903152466"/>
    <x v="4034"/>
  </r>
  <r>
    <n v="27.2279148101807"/>
    <n v="15.0375356674194"/>
    <x v="4035"/>
  </r>
  <r>
    <n v="29.786716461181602"/>
    <n v="7.0044670104980504"/>
    <x v="4036"/>
  </r>
  <r>
    <n v="14.640092849731399"/>
    <n v="78.681846618652301"/>
    <x v="4037"/>
  </r>
  <r>
    <n v="22.327028274536101"/>
    <n v="12.3751926422119"/>
    <x v="4038"/>
  </r>
  <r>
    <n v="20.568691253662099"/>
    <n v="10.271892547607401"/>
    <x v="4039"/>
  </r>
  <r>
    <n v="22.284032821655298"/>
    <n v="8.5846576690673793"/>
    <x v="4040"/>
  </r>
  <r>
    <n v="19.005954742431602"/>
    <n v="-1.4667614698410001"/>
    <x v="4041"/>
  </r>
  <r>
    <n v="30.4680690765381"/>
    <n v="22.949663162231399"/>
    <x v="4042"/>
  </r>
  <r>
    <n v="39.139068603515597"/>
    <n v="-3.9502308368682901"/>
    <x v="4043"/>
  </r>
  <r>
    <n v="22.155961990356399"/>
    <n v="-1.5108667612075799"/>
    <x v="4044"/>
  </r>
  <r>
    <n v="36.097396850585902"/>
    <n v="17.791303634643601"/>
    <x v="4045"/>
  </r>
  <r>
    <n v="19.2577209472656"/>
    <n v="3.5660374164581299"/>
    <x v="4046"/>
  </r>
  <r>
    <n v="39.411231994628899"/>
    <n v="16.34912109375"/>
    <x v="4047"/>
  </r>
  <r>
    <n v="29.896776199340799"/>
    <n v="58.873451232910199"/>
    <x v="4048"/>
  </r>
  <r>
    <n v="29.4653930664063"/>
    <n v="32.830375671386697"/>
    <x v="4049"/>
  </r>
  <r>
    <n v="14.939796447753899"/>
    <n v="-7.05277442932129"/>
    <x v="4050"/>
  </r>
  <r>
    <n v="23.6707057952881"/>
    <n v="44.456733703613303"/>
    <x v="4051"/>
  </r>
  <r>
    <n v="44.636775970458999"/>
    <n v="63.964344024658203"/>
    <x v="4052"/>
  </r>
  <r>
    <n v="22.219518661498999"/>
    <n v="14.7757863998413"/>
    <x v="4053"/>
  </r>
  <r>
    <n v="31.798652648925799"/>
    <n v="65.338615417480497"/>
    <x v="4054"/>
  </r>
  <r>
    <n v="20.488475799560501"/>
    <n v="48.448783874511697"/>
    <x v="4055"/>
  </r>
  <r>
    <n v="28.136043548583999"/>
    <n v="20.274055480956999"/>
    <x v="4056"/>
  </r>
  <r>
    <n v="15.863705635070801"/>
    <n v="67.157020568847699"/>
    <x v="4057"/>
  </r>
  <r>
    <n v="16.480033874511701"/>
    <n v="18.278682708740199"/>
    <x v="4058"/>
  </r>
  <r>
    <n v="29.6302185058594"/>
    <n v="62.057170867919901"/>
    <x v="4059"/>
  </r>
  <r>
    <n v="22.3318061828613"/>
    <n v="58.762805938720703"/>
    <x v="4060"/>
  </r>
  <r>
    <n v="63.468467712402301"/>
    <n v="25.9111518859863"/>
    <x v="4061"/>
  </r>
  <r>
    <n v="24.1228542327881"/>
    <n v="35.960540771484403"/>
    <x v="4062"/>
  </r>
  <r>
    <n v="16.855934143066399"/>
    <n v="-1.06527996063232"/>
    <x v="4063"/>
  </r>
  <r>
    <n v="13.826372146606399"/>
    <n v="38.185977935791001"/>
    <x v="4064"/>
  </r>
  <r>
    <n v="49.024154663085902"/>
    <n v="0.85067546367645297"/>
    <x v="4065"/>
  </r>
  <r>
    <n v="35.533859252929702"/>
    <n v="-1.35515868663788"/>
    <x v="4066"/>
  </r>
  <r>
    <n v="22.8939113616943"/>
    <n v="15.7417907714844"/>
    <x v="4067"/>
  </r>
  <r>
    <n v="32.921676635742202"/>
    <n v="19.4882621765137"/>
    <x v="4068"/>
  </r>
  <r>
    <n v="30.064937591552699"/>
    <n v="21.943122863769499"/>
    <x v="4069"/>
  </r>
  <r>
    <n v="35.492576599121101"/>
    <n v="31.710260391235401"/>
    <x v="4070"/>
  </r>
  <r>
    <n v="13.4378051757813"/>
    <n v="21.374425888061499"/>
    <x v="4071"/>
  </r>
  <r>
    <n v="25.8939399719238"/>
    <n v="76.906661987304702"/>
    <x v="4072"/>
  </r>
  <r>
    <n v="38.004692077636697"/>
    <n v="14.8948020935059"/>
    <x v="4073"/>
  </r>
  <r>
    <n v="21.4259433746338"/>
    <n v="4.4658269882202104"/>
    <x v="4074"/>
  </r>
  <r>
    <n v="18.285951614379901"/>
    <n v="45.400691986083999"/>
    <x v="4075"/>
  </r>
  <r>
    <n v="15.441500663757299"/>
    <n v="8.9849996566772496"/>
    <x v="4076"/>
  </r>
  <r>
    <n v="12.9799346923828"/>
    <n v="50.398601531982401"/>
    <x v="4077"/>
  </r>
  <r>
    <n v="34.894401550292997"/>
    <n v="32.842975616455099"/>
    <x v="4078"/>
  </r>
  <r>
    <n v="37.085212707519503"/>
    <n v="3.9719197750091602"/>
    <x v="4079"/>
  </r>
  <r>
    <n v="37.1896781921387"/>
    <n v="22.463960647583001"/>
    <x v="4080"/>
  </r>
  <r>
    <n v="31.9092826843262"/>
    <n v="-13.0094814300537"/>
    <x v="4081"/>
  </r>
  <r>
    <n v="12.981092453002899"/>
    <n v="36.706642150878899"/>
    <x v="4082"/>
  </r>
  <r>
    <n v="23.260059356689499"/>
    <n v="46.051078796386697"/>
    <x v="4083"/>
  </r>
  <r>
    <n v="19.358858108520501"/>
    <n v="13.8757581710815"/>
    <x v="4084"/>
  </r>
  <r>
    <n v="32.401050567627003"/>
    <n v="42.304946899414098"/>
    <x v="4085"/>
  </r>
  <r>
    <n v="43.065715789794901"/>
    <n v="5.6311988830566397"/>
    <x v="4086"/>
  </r>
  <r>
    <n v="26.6630458831787"/>
    <n v="59.164585113525398"/>
    <x v="4087"/>
  </r>
  <r>
    <n v="47.624317169189503"/>
    <n v="5.4705719947814897"/>
    <x v="4088"/>
  </r>
  <r>
    <n v="33.939159393310497"/>
    <n v="0.68782234191894498"/>
    <x v="4089"/>
  </r>
  <r>
    <n v="19.317756652831999"/>
    <n v="28.683061599731399"/>
    <x v="4090"/>
  </r>
  <r>
    <n v="19.734951019287099"/>
    <n v="76.672409057617202"/>
    <x v="4091"/>
  </r>
  <r>
    <n v="25.229658126831101"/>
    <n v="5.0551562309265101"/>
    <x v="4092"/>
  </r>
  <r>
    <n v="15.076994895935099"/>
    <n v="-27.316062927246101"/>
    <x v="4093"/>
  </r>
  <r>
    <n v="34.834484100341797"/>
    <n v="45.7381401062012"/>
    <x v="4094"/>
  </r>
  <r>
    <n v="17.369318008422901"/>
    <n v="51.032310485839801"/>
    <x v="4095"/>
  </r>
  <r>
    <n v="19.8119812011719"/>
    <n v="62.6349487304688"/>
    <x v="4096"/>
  </r>
  <r>
    <n v="20.4736843109131"/>
    <n v="14.538426399231"/>
    <x v="4097"/>
  </r>
  <r>
    <n v="20.873857498168899"/>
    <n v="42.267154693603501"/>
    <x v="4098"/>
  </r>
  <r>
    <n v="53.739147186279297"/>
    <n v="66.204109191894503"/>
    <x v="4099"/>
  </r>
  <r>
    <n v="29.5525417327881"/>
    <n v="-1.38543689250946"/>
    <x v="4100"/>
  </r>
  <r>
    <n v="24.089326858520501"/>
    <n v="31.257570266723601"/>
    <x v="4101"/>
  </r>
  <r>
    <n v="14.5463247299194"/>
    <n v="43.018440246582003"/>
    <x v="4102"/>
  </r>
  <r>
    <n v="20.005210876464801"/>
    <n v="30.837926864623999"/>
    <x v="4103"/>
  </r>
  <r>
    <n v="23.337181091308601"/>
    <n v="26.251663208007798"/>
    <x v="4104"/>
  </r>
  <r>
    <n v="18.960647583007798"/>
    <n v="50.919612884521499"/>
    <x v="4105"/>
  </r>
  <r>
    <n v="57.450626373291001"/>
    <n v="41.597648620605497"/>
    <x v="4106"/>
  </r>
  <r>
    <n v="32.887119293212898"/>
    <n v="30.001115798950199"/>
    <x v="4107"/>
  </r>
  <r>
    <n v="28.7773342132568"/>
    <n v="51.078758239746101"/>
    <x v="4108"/>
  </r>
  <r>
    <n v="24.516628265380898"/>
    <n v="88.980720520019503"/>
    <x v="4109"/>
  </r>
  <r>
    <n v="24.442071914672901"/>
    <n v="15.449312210083001"/>
    <x v="4110"/>
  </r>
  <r>
    <n v="23.605699539184599"/>
    <n v="36.666587829589801"/>
    <x v="4111"/>
  </r>
  <r>
    <n v="34.084262847900398"/>
    <n v="23.264966964721701"/>
    <x v="4112"/>
  </r>
  <r>
    <n v="50.678829193115199"/>
    <n v="1.6323504447937001"/>
    <x v="4113"/>
  </r>
  <r>
    <n v="41.394737243652301"/>
    <n v="18.426572799682599"/>
    <x v="4114"/>
  </r>
  <r>
    <n v="14.327609062194799"/>
    <n v="18.1663703918457"/>
    <x v="4115"/>
  </r>
  <r>
    <n v="43.083587646484403"/>
    <n v="17.678991317748999"/>
    <x v="4116"/>
  </r>
  <r>
    <n v="12.623004913330099"/>
    <n v="14.2789554595947"/>
    <x v="4117"/>
  </r>
  <r>
    <n v="30.301713943481399"/>
    <n v="6.1548557281494096"/>
    <x v="4118"/>
  </r>
  <r>
    <n v="23.575281143188501"/>
    <n v="7.7981805801391602"/>
    <x v="4119"/>
  </r>
  <r>
    <n v="14.891716003418001"/>
    <n v="2.8681125640869101"/>
    <x v="4120"/>
  </r>
  <r>
    <n v="35.370487213134801"/>
    <n v="47.2337455749512"/>
    <x v="4121"/>
  </r>
  <r>
    <n v="13.738928794860801"/>
    <n v="56.102016448974602"/>
    <x v="4122"/>
  </r>
  <r>
    <n v="19.458490371704102"/>
    <n v="47.927894592285199"/>
    <x v="4123"/>
  </r>
  <r>
    <n v="35.986335754394503"/>
    <n v="12.4874057769775"/>
    <x v="4124"/>
  </r>
  <r>
    <n v="38.440422058105497"/>
    <n v="11.5686740875244"/>
    <x v="4125"/>
  </r>
  <r>
    <n v="15.610542297363301"/>
    <n v="56.328044891357401"/>
    <x v="4126"/>
  </r>
  <r>
    <n v="42.168430328369098"/>
    <n v="10.34850025177"/>
    <x v="4127"/>
  </r>
  <r>
    <n v="44.312355041503899"/>
    <n v="12.4721593856812"/>
    <x v="4128"/>
  </r>
  <r>
    <n v="29.537611007690401"/>
    <n v="18.596797943115199"/>
    <x v="4129"/>
  </r>
  <r>
    <n v="26.0207424163818"/>
    <n v="67.972061157226605"/>
    <x v="4130"/>
  </r>
  <r>
    <n v="46.1292533874512"/>
    <n v="78.365859985351605"/>
    <x v="4131"/>
  </r>
  <r>
    <n v="51.1280517578125"/>
    <n v="18.509096145629901"/>
    <x v="4132"/>
  </r>
  <r>
    <n v="32.031673431396499"/>
    <n v="42.221920013427699"/>
    <x v="4133"/>
  </r>
  <r>
    <n v="42.615089416503899"/>
    <n v="8.3547325134277308"/>
    <x v="4134"/>
  </r>
  <r>
    <n v="18.4632244110107"/>
    <n v="30.403276443481399"/>
    <x v="4135"/>
  </r>
  <r>
    <n v="17.134231567382798"/>
    <n v="24.5530796051025"/>
    <x v="4136"/>
  </r>
  <r>
    <n v="19.707818984985401"/>
    <n v="21.918634414672901"/>
    <x v="4137"/>
  </r>
  <r>
    <n v="18.629064559936499"/>
    <n v="20.623588562011701"/>
    <x v="4138"/>
  </r>
  <r>
    <n v="25.548311233520501"/>
    <n v="13.1475286483765"/>
    <x v="4139"/>
  </r>
  <r>
    <n v="18.287103652954102"/>
    <n v="25.144182205200199"/>
    <x v="4140"/>
  </r>
  <r>
    <n v="19.603624343872099"/>
    <n v="31.032537460327099"/>
    <x v="4141"/>
  </r>
  <r>
    <n v="25.8529262542725"/>
    <n v="13.5693559646606"/>
    <x v="4142"/>
  </r>
  <r>
    <n v="38.974803924560497"/>
    <n v="70.224967956542997"/>
    <x v="4143"/>
  </r>
  <r>
    <n v="25.035058975219702"/>
    <n v="4.90358638763428"/>
    <x v="4144"/>
  </r>
  <r>
    <n v="16.485397338867202"/>
    <n v="30.104263305664102"/>
    <x v="4145"/>
  </r>
  <r>
    <n v="38.0279350280762"/>
    <n v="-0.96233797073364302"/>
    <x v="4146"/>
  </r>
  <r>
    <n v="45.458061218261697"/>
    <n v="38.429641723632798"/>
    <x v="4147"/>
  </r>
  <r>
    <n v="40.379489898681598"/>
    <n v="-28.370773315429702"/>
    <x v="4148"/>
  </r>
  <r>
    <n v="18.547203063964801"/>
    <n v="43.262668609619098"/>
    <x v="4149"/>
  </r>
  <r>
    <n v="42.800746917724602"/>
    <n v="98.629249572753906"/>
    <x v="4150"/>
  </r>
  <r>
    <n v="19.196714401245099"/>
    <n v="98.380722045898395"/>
    <x v="4151"/>
  </r>
  <r>
    <n v="26.911983489990199"/>
    <n v="34.108177185058601"/>
    <x v="4152"/>
  </r>
  <r>
    <n v="32.740852355957003"/>
    <n v="9.8022050857543892"/>
    <x v="4153"/>
  </r>
  <r>
    <n v="24.6778240203857"/>
    <n v="36.147903442382798"/>
    <x v="4154"/>
  </r>
  <r>
    <n v="12.995680809021"/>
    <n v="72.439544677734403"/>
    <x v="4155"/>
  </r>
  <r>
    <n v="20.296831130981399"/>
    <n v="24.952953338623001"/>
    <x v="4156"/>
  </r>
  <r>
    <n v="25.620674133300799"/>
    <n v="9.8581609725952095"/>
    <x v="4157"/>
  </r>
  <r>
    <n v="14.0811672210693"/>
    <n v="16.40380859375"/>
    <x v="4158"/>
  </r>
  <r>
    <n v="15.415510177612299"/>
    <n v="-8.0154294967651403"/>
    <x v="4159"/>
  </r>
  <r>
    <n v="23.859193801879901"/>
    <n v="16.3304042816162"/>
    <x v="4160"/>
  </r>
  <r>
    <n v="24.785190582275401"/>
    <n v="31.975337982177699"/>
    <x v="4161"/>
  </r>
  <r>
    <n v="24.004179000854499"/>
    <n v="11.3295278549194"/>
    <x v="4162"/>
  </r>
  <r>
    <n v="9.2066078186035192"/>
    <n v="11.123050689697299"/>
    <x v="4163"/>
  </r>
  <r>
    <n v="40.525779724121101"/>
    <n v="1.69227302074432"/>
    <x v="4164"/>
  </r>
  <r>
    <n v="44.142662048339801"/>
    <n v="64.217727661132798"/>
    <x v="4165"/>
  </r>
  <r>
    <n v="21.6322135925293"/>
    <n v="65.348571777343807"/>
    <x v="4166"/>
  </r>
  <r>
    <n v="18.704765319824201"/>
    <n v="51.2827339172363"/>
    <x v="4167"/>
  </r>
  <r>
    <n v="14.3263511657715"/>
    <n v="41.749454498291001"/>
    <x v="4168"/>
  </r>
  <r>
    <n v="25.712158203125"/>
    <n v="36.9799194335938"/>
    <x v="4169"/>
  </r>
  <r>
    <n v="15.5549659729004"/>
    <n v="64.630119323730497"/>
    <x v="4170"/>
  </r>
  <r>
    <n v="16.372472763061499"/>
    <n v="39.538932800292997"/>
    <x v="4171"/>
  </r>
  <r>
    <n v="22.282018661498999"/>
    <n v="33.507255554199197"/>
    <x v="4172"/>
  </r>
  <r>
    <n v="24.6779689788818"/>
    <n v="-3.7615211009979199"/>
    <x v="4173"/>
  </r>
  <r>
    <n v="23.621879577636701"/>
    <n v="22.583980560302699"/>
    <x v="4174"/>
  </r>
  <r>
    <n v="9.6588249206543004"/>
    <n v="24.827867507934599"/>
    <x v="4175"/>
  </r>
  <r>
    <n v="14.1402034759521"/>
    <n v="42.091701507568402"/>
    <x v="4176"/>
  </r>
  <r>
    <n v="18.715314865112301"/>
    <n v="45.866020202636697"/>
    <x v="4177"/>
  </r>
  <r>
    <n v="15.4606742858887"/>
    <n v="43.812477111816399"/>
    <x v="4178"/>
  </r>
  <r>
    <n v="17.3749084472656"/>
    <n v="20.53737449646"/>
    <x v="4179"/>
  </r>
  <r>
    <n v="34.728515625"/>
    <n v="14.8959903717041"/>
    <x v="4180"/>
  </r>
  <r>
    <n v="19.830467224121101"/>
    <n v="40.9430122375488"/>
    <x v="4181"/>
  </r>
  <r>
    <n v="40.9233589172363"/>
    <n v="0.35056349635124201"/>
    <x v="4182"/>
  </r>
  <r>
    <n v="28.503757476806602"/>
    <n v="47.973060607910199"/>
    <x v="4183"/>
  </r>
  <r>
    <n v="26.677366256713899"/>
    <n v="19.584640502929702"/>
    <x v="4184"/>
  </r>
  <r>
    <n v="21.1516418457031"/>
    <n v="3.8209712505340598"/>
    <x v="4185"/>
  </r>
  <r>
    <n v="32.837039947509801"/>
    <n v="1.30045425891876"/>
    <x v="4186"/>
  </r>
  <r>
    <n v="24.540817260742202"/>
    <n v="17.650470733642599"/>
    <x v="4187"/>
  </r>
  <r>
    <n v="10.967638969421399"/>
    <n v="20.877195358276399"/>
    <x v="4188"/>
  </r>
  <r>
    <n v="20.562700271606399"/>
    <n v="21.4885139465332"/>
    <x v="4189"/>
  </r>
  <r>
    <n v="39.353080749511697"/>
    <n v="28.582180023193398"/>
    <x v="4190"/>
  </r>
  <r>
    <n v="18.2916259765625"/>
    <n v="36.528743743896499"/>
    <x v="4191"/>
  </r>
  <r>
    <n v="13.454181671142599"/>
    <n v="1.5623424053192101"/>
    <x v="4192"/>
  </r>
  <r>
    <n v="36.002155303955099"/>
    <n v="-16.780063629150401"/>
    <x v="4193"/>
  </r>
  <r>
    <n v="33.9296875"/>
    <n v="70.071014404296903"/>
    <x v="4194"/>
  </r>
  <r>
    <n v="41.365268707275398"/>
    <n v="8.5270776748657209"/>
    <x v="4195"/>
  </r>
  <r>
    <n v="28.6439723968506"/>
    <n v="29.838424682617202"/>
    <x v="4196"/>
  </r>
  <r>
    <n v="34.308761596679702"/>
    <n v="55.011825561523402"/>
    <x v="4197"/>
  </r>
  <r>
    <n v="28.522911071777301"/>
    <n v="28.618284225463899"/>
    <x v="4198"/>
  </r>
  <r>
    <n v="20.663751602172901"/>
    <n v="39.634292602539098"/>
    <x v="4199"/>
  </r>
  <r>
    <n v="27.9788703918457"/>
    <n v="31.6178092956543"/>
    <x v="4200"/>
  </r>
  <r>
    <n v="26.6158771514893"/>
    <n v="-0.40091404318809498"/>
    <x v="4201"/>
  </r>
  <r>
    <n v="24.964506149291999"/>
    <n v="0.23177026212215401"/>
    <x v="4202"/>
  </r>
  <r>
    <n v="18.731916427612301"/>
    <n v="1.08052241802216"/>
    <x v="4203"/>
  </r>
  <r>
    <n v="18.358324050903299"/>
    <n v="33.340877532958999"/>
    <x v="4204"/>
  </r>
  <r>
    <n v="35.963535308837898"/>
    <n v="8.4297628402709996"/>
    <x v="4205"/>
  </r>
  <r>
    <n v="10.295500755310099"/>
    <n v="94.029449462890597"/>
    <x v="4206"/>
  </r>
  <r>
    <n v="34.247444152832003"/>
    <n v="24.417791366577099"/>
    <x v="4207"/>
  </r>
  <r>
    <n v="38.767318725585902"/>
    <n v="18.5369873046875"/>
    <x v="4208"/>
  </r>
  <r>
    <n v="49.005016326904297"/>
    <n v="-9.2807369232177699"/>
    <x v="4209"/>
  </r>
  <r>
    <n v="21.579587936401399"/>
    <n v="-22.308965682983398"/>
    <x v="4210"/>
  </r>
  <r>
    <n v="13.4698810577393"/>
    <n v="7.7862071990966797"/>
    <x v="4211"/>
  </r>
  <r>
    <n v="25.3694553375244"/>
    <n v="-8.7152123451232896E-2"/>
    <x v="4212"/>
  </r>
  <r>
    <n v="31.5977478027344"/>
    <n v="-2.9444558620452899"/>
    <x v="4213"/>
  </r>
  <r>
    <n v="13.216681480407701"/>
    <n v="34.458370208740199"/>
    <x v="4214"/>
  </r>
  <r>
    <n v="26.451890945434599"/>
    <n v="36.434196472167997"/>
    <x v="4215"/>
  </r>
  <r>
    <n v="18.4165344238281"/>
    <n v="30.7435417175293"/>
    <x v="4216"/>
  </r>
  <r>
    <n v="30.825435638427699"/>
    <n v="18.193000793456999"/>
    <x v="4217"/>
  </r>
  <r>
    <n v="23.204471588134801"/>
    <n v="-7.5299863815307599"/>
    <x v="4218"/>
  </r>
  <r>
    <n v="24.075353622436499"/>
    <n v="29.9602870941162"/>
    <x v="4219"/>
  </r>
  <r>
    <n v="19.3299560546875"/>
    <n v="16.549610137939499"/>
    <x v="4220"/>
  </r>
  <r>
    <n v="27.9652614593506"/>
    <n v="23.200798034668001"/>
    <x v="4221"/>
  </r>
  <r>
    <n v="16.653078079223601"/>
    <n v="21.2930603027344"/>
    <x v="4222"/>
  </r>
  <r>
    <n v="22.510749816894499"/>
    <n v="12.1035261154175"/>
    <x v="4223"/>
  </r>
  <r>
    <n v="7.4402637481689498"/>
    <n v="26.563106536865199"/>
    <x v="4224"/>
  </r>
  <r>
    <n v="20.010911941528299"/>
    <n v="0.61593288183212302"/>
    <x v="4225"/>
  </r>
  <r>
    <n v="34.968894958496101"/>
    <n v="19.530193328857401"/>
    <x v="4226"/>
  </r>
  <r>
    <n v="12.3735132217407"/>
    <n v="23.9957599639893"/>
    <x v="4227"/>
  </r>
  <r>
    <n v="23.667598724365199"/>
    <n v="-14.9471273422241"/>
    <x v="4228"/>
  </r>
  <r>
    <n v="32.561408996582003"/>
    <n v="16.019332885742202"/>
    <x v="4229"/>
  </r>
  <r>
    <n v="20.616031646728501"/>
    <n v="21.902397155761701"/>
    <x v="4230"/>
  </r>
  <r>
    <n v="28.4956245422363"/>
    <n v="7.5876164436340297"/>
    <x v="4231"/>
  </r>
  <r>
    <n v="21.845018386840799"/>
    <n v="14.107946395874"/>
    <x v="4232"/>
  </r>
  <r>
    <n v="17.308019638061499"/>
    <n v="22.410100936889599"/>
    <x v="4233"/>
  </r>
  <r>
    <n v="28.3859958648682"/>
    <n v="3.9922325611114502"/>
    <x v="4234"/>
  </r>
  <r>
    <n v="14.6598062515259"/>
    <n v="-15.050744056701699"/>
    <x v="4235"/>
  </r>
  <r>
    <n v="25.678115844726602"/>
    <n v="15.812477111816399"/>
    <x v="4236"/>
  </r>
  <r>
    <n v="26.139062881469702"/>
    <n v="63.790538787841797"/>
    <x v="4237"/>
  </r>
  <r>
    <n v="24.150455474853501"/>
    <n v="-5.26499366760254"/>
    <x v="4238"/>
  </r>
  <r>
    <n v="67.837203979492202"/>
    <n v="33.275676727294901"/>
    <x v="4239"/>
  </r>
  <r>
    <n v="27.991981506347699"/>
    <n v="23.849142074585"/>
    <x v="4240"/>
  </r>
  <r>
    <n v="37.764411926269503"/>
    <n v="13.0338640213013"/>
    <x v="4241"/>
  </r>
  <r>
    <n v="18.643671035766602"/>
    <n v="37.3612060546875"/>
    <x v="4242"/>
  </r>
  <r>
    <n v="40.943737030029297"/>
    <n v="39.0392456054688"/>
    <x v="4243"/>
  </r>
  <r>
    <n v="17.0557670593262"/>
    <n v="75.736541748046903"/>
    <x v="4244"/>
  </r>
  <r>
    <n v="30.132013320922901"/>
    <n v="35.918075561523402"/>
    <x v="4245"/>
  </r>
  <r>
    <n v="33.387386322021499"/>
    <n v="15.441123962402299"/>
    <x v="4246"/>
  </r>
  <r>
    <n v="20.055482864379901"/>
    <n v="0.61237704753875699"/>
    <x v="4247"/>
  </r>
  <r>
    <n v="30.973020553588899"/>
    <n v="7.1715741157531703"/>
    <x v="4248"/>
  </r>
  <r>
    <n v="31.361961364746101"/>
    <n v="20.2353401184082"/>
    <x v="4249"/>
  </r>
  <r>
    <n v="20.015647888183601"/>
    <n v="7.6488776206970197"/>
    <x v="4250"/>
  </r>
  <r>
    <n v="13.9377346038818"/>
    <n v="-0.67763870954513605"/>
    <x v="4251"/>
  </r>
  <r>
    <n v="31.507591247558601"/>
    <n v="29.7054042816162"/>
    <x v="4252"/>
  </r>
  <r>
    <n v="38.013195037841797"/>
    <n v="25.194017410278299"/>
    <x v="4253"/>
  </r>
  <r>
    <n v="31.6998481750488"/>
    <n v="22.712703704833999"/>
    <x v="4254"/>
  </r>
  <r>
    <n v="30.5449314117432"/>
    <n v="36.131237030029297"/>
    <x v="4255"/>
  </r>
  <r>
    <n v="29.865840911865199"/>
    <n v="27.819236755371101"/>
    <x v="4256"/>
  </r>
  <r>
    <n v="11.0807552337646"/>
    <n v="25.9112243652344"/>
    <x v="4257"/>
  </r>
  <r>
    <n v="15.9744367599487"/>
    <n v="61.784339904785199"/>
    <x v="4258"/>
  </r>
  <r>
    <n v="24.1787204742432"/>
    <n v="40.617725372314503"/>
    <x v="4259"/>
  </r>
  <r>
    <n v="23.162990570068398"/>
    <n v="-4.4131488800048801"/>
    <x v="4260"/>
  </r>
  <r>
    <n v="26.913249969482401"/>
    <n v="23.390357971191399"/>
    <x v="4261"/>
  </r>
  <r>
    <n v="16.0140590667725"/>
    <n v="35.203197479247997"/>
    <x v="4262"/>
  </r>
  <r>
    <n v="19.577583312988299"/>
    <n v="-3.01051926612854"/>
    <x v="4263"/>
  </r>
  <r>
    <n v="28.792167663574201"/>
    <n v="11.820101737976101"/>
    <x v="4264"/>
  </r>
  <r>
    <n v="20.060123443603501"/>
    <n v="50.656051635742202"/>
    <x v="4265"/>
  </r>
  <r>
    <n v="16.458086013793899"/>
    <n v="3.4150693416595499"/>
    <x v="4266"/>
  </r>
  <r>
    <n v="38.514068603515597"/>
    <n v="6.53051662445068"/>
    <x v="4267"/>
  </r>
  <r>
    <n v="36.684776306152301"/>
    <n v="13.3944692611694"/>
    <x v="4268"/>
  </r>
  <r>
    <n v="43.396282196044901"/>
    <n v="24.4806728363037"/>
    <x v="4269"/>
  </r>
  <r>
    <n v="34.071128845214801"/>
    <n v="36.828849792480497"/>
    <x v="4270"/>
  </r>
  <r>
    <n v="43.738426208496101"/>
    <n v="15.000083923339799"/>
    <x v="4271"/>
  </r>
  <r>
    <n v="18.8159484863281"/>
    <n v="57.974159240722699"/>
    <x v="4272"/>
  </r>
  <r>
    <n v="29.271673202514599"/>
    <n v="10.5803470611572"/>
    <x v="4273"/>
  </r>
  <r>
    <n v="14.1807641983032"/>
    <n v="34.4963188171387"/>
    <x v="4274"/>
  </r>
  <r>
    <n v="11.788688659668001"/>
    <n v="22.24094581604"/>
    <x v="4275"/>
  </r>
  <r>
    <n v="18.233282089233398"/>
    <n v="36.760185241699197"/>
    <x v="4276"/>
  </r>
  <r>
    <n v="26.345678329467798"/>
    <n v="27.856660842895501"/>
    <x v="4277"/>
  </r>
  <r>
    <n v="23.5704650878906"/>
    <n v="30.713171005248999"/>
    <x v="4278"/>
  </r>
  <r>
    <n v="46.439628601074197"/>
    <n v="31.313661575317401"/>
    <x v="4279"/>
  </r>
  <r>
    <n v="41.169872283935497"/>
    <n v="24.046436309814499"/>
    <x v="4280"/>
  </r>
  <r>
    <n v="29.309329986572301"/>
    <n v="32.773860931396499"/>
    <x v="4281"/>
  </r>
  <r>
    <n v="41.477867126464801"/>
    <n v="15.731449127197299"/>
    <x v="4282"/>
  </r>
  <r>
    <n v="24.992712020873999"/>
    <n v="22.649219512939499"/>
    <x v="4283"/>
  </r>
  <r>
    <n v="19.822223663330099"/>
    <n v="57.918895721435497"/>
    <x v="4284"/>
  </r>
  <r>
    <n v="26.9714870452881"/>
    <n v="23.849143981933601"/>
    <x v="4285"/>
  </r>
  <r>
    <n v="32.5401000976563"/>
    <n v="26.412397384643601"/>
    <x v="4286"/>
  </r>
  <r>
    <n v="25.015666961669901"/>
    <n v="1.44509136676788"/>
    <x v="4287"/>
  </r>
  <r>
    <n v="24.005744934081999"/>
    <n v="34.260608673095703"/>
    <x v="4288"/>
  </r>
  <r>
    <n v="27.5872993469238"/>
    <n v="15.6442766189575"/>
    <x v="4289"/>
  </r>
  <r>
    <n v="23.522626876831101"/>
    <n v="54.799964904785199"/>
    <x v="4290"/>
  </r>
  <r>
    <n v="23.5374851226807"/>
    <n v="4.6287512779235804"/>
    <x v="4291"/>
  </r>
  <r>
    <n v="17.120773315429702"/>
    <n v="26.521753311157202"/>
    <x v="4292"/>
  </r>
  <r>
    <n v="8.3388719558715803"/>
    <n v="3.3151836395263699"/>
    <x v="4293"/>
  </r>
  <r>
    <n v="24.336351394653299"/>
    <n v="107.00123596191401"/>
    <x v="4294"/>
  </r>
  <r>
    <n v="38.2317924499512"/>
    <n v="36.775650024414098"/>
    <x v="4295"/>
  </r>
  <r>
    <n v="28.621568679809599"/>
    <n v="16.867652893066399"/>
    <x v="4296"/>
  </r>
  <r>
    <n v="23.283441543579102"/>
    <n v="39.410125732421903"/>
    <x v="4297"/>
  </r>
  <r>
    <n v="20.163354873657202"/>
    <n v="39.720085144042997"/>
    <x v="4298"/>
  </r>
  <r>
    <n v="25.462100982666001"/>
    <n v="15.308103561401399"/>
    <x v="4299"/>
  </r>
  <r>
    <n v="32.059329986572301"/>
    <n v="17.938604354858398"/>
    <x v="4300"/>
  </r>
  <r>
    <n v="41.212852478027301"/>
    <n v="15.615694046020501"/>
    <x v="4301"/>
  </r>
  <r>
    <n v="25.682981491088899"/>
    <n v="7.1928129196167001"/>
    <x v="4302"/>
  </r>
  <r>
    <n v="27.5074672698975"/>
    <n v="4.8031153678893999"/>
    <x v="4303"/>
  </r>
  <r>
    <n v="26.284358978271499"/>
    <n v="3.7805545330047599"/>
    <x v="4304"/>
  </r>
  <r>
    <n v="25.247085571289102"/>
    <n v="6.90606594085693"/>
    <x v="4305"/>
  </r>
  <r>
    <n v="17.269924163818398"/>
    <n v="26.442411422729499"/>
    <x v="4306"/>
  </r>
  <r>
    <n v="29.0547065734863"/>
    <n v="10.8871774673462"/>
    <x v="4307"/>
  </r>
  <r>
    <n v="34.670372009277301"/>
    <n v="35.462249755859403"/>
    <x v="4308"/>
  </r>
  <r>
    <n v="32.406974792480497"/>
    <n v="51.131797790527301"/>
    <x v="4309"/>
  </r>
  <r>
    <n v="14.422280311584499"/>
    <n v="27.223497390747099"/>
    <x v="4310"/>
  </r>
  <r>
    <n v="23.632127761840799"/>
    <n v="14.112124443054199"/>
    <x v="4311"/>
  </r>
  <r>
    <n v="26.614931106567401"/>
    <n v="32.3438720703125"/>
    <x v="4312"/>
  </r>
  <r>
    <n v="24.7599582672119"/>
    <n v="20.5736484527588"/>
    <x v="4313"/>
  </r>
  <r>
    <n v="21.287473678588899"/>
    <n v="10.185020446777299"/>
    <x v="4314"/>
  </r>
  <r>
    <n v="23.846326828002901"/>
    <n v="51.052051544189503"/>
    <x v="4315"/>
  </r>
  <r>
    <n v="33.033313751220703"/>
    <n v="-0.57055264711380005"/>
    <x v="4316"/>
  </r>
  <r>
    <n v="24.633224487304702"/>
    <n v="16.244428634643601"/>
    <x v="4317"/>
  </r>
  <r>
    <n v="36.878856658935497"/>
    <n v="4.4431333541870099"/>
    <x v="4318"/>
  </r>
  <r>
    <n v="23.609088897705099"/>
    <n v="18.367906570434599"/>
    <x v="4319"/>
  </r>
  <r>
    <n v="21.721076965331999"/>
    <n v="-13.959021568298301"/>
    <x v="4320"/>
  </r>
  <r>
    <n v="24.577651977539102"/>
    <n v="32.195159912109403"/>
    <x v="4321"/>
  </r>
  <r>
    <n v="28.268409729003899"/>
    <n v="19.0089302062988"/>
    <x v="4322"/>
  </r>
  <r>
    <n v="47.073940277099602"/>
    <n v="81.9154052734375"/>
    <x v="4323"/>
  </r>
  <r>
    <n v="26.383241653442401"/>
    <n v="29.7404880523682"/>
    <x v="4324"/>
  </r>
  <r>
    <n v="29.115695953369102"/>
    <n v="40.427814483642599"/>
    <x v="4325"/>
  </r>
  <r>
    <n v="23.4793586730957"/>
    <n v="9.7541532516479492"/>
    <x v="4326"/>
  </r>
  <r>
    <n v="24.392093658447301"/>
    <n v="0.58953809738159202"/>
    <x v="4327"/>
  </r>
  <r>
    <n v="34.208209991455099"/>
    <n v="67.089927673339801"/>
    <x v="4328"/>
  </r>
  <r>
    <n v="27.029735565185501"/>
    <n v="14.3204345703125"/>
    <x v="4329"/>
  </r>
  <r>
    <n v="34.197662353515597"/>
    <n v="14.037549972534199"/>
    <x v="4330"/>
  </r>
  <r>
    <n v="67.8577880859375"/>
    <n v="38.888629913330099"/>
    <x v="4331"/>
  </r>
  <r>
    <n v="15.240491867065399"/>
    <n v="39.5981636047363"/>
    <x v="4332"/>
  </r>
  <r>
    <n v="29.649288177490199"/>
    <n v="5.4375672340393102"/>
    <x v="4333"/>
  </r>
  <r>
    <n v="23.326450347900401"/>
    <n v="11.889031410217299"/>
    <x v="4334"/>
  </r>
  <r>
    <n v="42.829677581787102"/>
    <n v="0.86312776803970304"/>
    <x v="4335"/>
  </r>
  <r>
    <n v="32.640758514404297"/>
    <n v="47.959568023681598"/>
    <x v="4336"/>
  </r>
  <r>
    <n v="38.926357269287102"/>
    <n v="1.6114298105239899"/>
    <x v="4337"/>
  </r>
  <r>
    <n v="38.429195404052699"/>
    <n v="23.8320007324219"/>
    <x v="4338"/>
  </r>
  <r>
    <n v="28.062198638916001"/>
    <n v="22.886272430419901"/>
    <x v="4339"/>
  </r>
  <r>
    <n v="18.8913974761963"/>
    <n v="74.668647766113295"/>
    <x v="4340"/>
  </r>
  <r>
    <n v="18.076820373535199"/>
    <n v="18.362602233886701"/>
    <x v="4341"/>
  </r>
  <r>
    <n v="42.219211578369098"/>
    <n v="31.683996200561499"/>
    <x v="4342"/>
  </r>
  <r>
    <n v="43.459243774414098"/>
    <n v="46.775077819824197"/>
    <x v="4343"/>
  </r>
  <r>
    <n v="27.903245925903299"/>
    <n v="82.747611999511705"/>
    <x v="4344"/>
  </r>
  <r>
    <n v="18.1235237121582"/>
    <n v="2.41870784759521"/>
    <x v="4345"/>
  </r>
  <r>
    <n v="35.2730102539063"/>
    <n v="2.7526919841766402"/>
    <x v="4346"/>
  </r>
  <r>
    <n v="34.0059204101563"/>
    <n v="14.566652297973601"/>
    <x v="4347"/>
  </r>
  <r>
    <n v="27.924028396606399"/>
    <n v="28.0186958312988"/>
    <x v="4348"/>
  </r>
  <r>
    <n v="42.340301513671903"/>
    <n v="129.15766906738301"/>
    <x v="4349"/>
  </r>
  <r>
    <n v="27.561759948730501"/>
    <n v="16.1744480133057"/>
    <x v="4350"/>
  </r>
  <r>
    <n v="28.107469558715799"/>
    <n v="61.744571685791001"/>
    <x v="4351"/>
  </r>
  <r>
    <n v="31.981124877929702"/>
    <n v="14.594098091125501"/>
    <x v="4352"/>
  </r>
  <r>
    <n v="42.709163665771499"/>
    <n v="52.026321411132798"/>
    <x v="4353"/>
  </r>
  <r>
    <n v="18.010971069335898"/>
    <n v="38.343532562255902"/>
    <x v="4354"/>
  </r>
  <r>
    <n v="26.0008029937744"/>
    <n v="36.644557952880902"/>
    <x v="4355"/>
  </r>
  <r>
    <n v="35.231395721435497"/>
    <n v="18.548955917358398"/>
    <x v="4356"/>
  </r>
  <r>
    <n v="22.348669052123999"/>
    <n v="0.37475609779357899"/>
    <x v="4357"/>
  </r>
  <r>
    <n v="12.5466299057007"/>
    <n v="-4.83760690689087"/>
    <x v="4358"/>
  </r>
  <r>
    <n v="29.388187408447301"/>
    <n v="63.509284973144503"/>
    <x v="4359"/>
  </r>
  <r>
    <n v="41.759197235107401"/>
    <n v="32.110267639160199"/>
    <x v="4360"/>
  </r>
  <r>
    <n v="28.809759140014599"/>
    <n v="18.7095432281494"/>
    <x v="4361"/>
  </r>
  <r>
    <n v="20.8876628875732"/>
    <n v="-18.388086318969702"/>
    <x v="4362"/>
  </r>
  <r>
    <n v="32.773696899414098"/>
    <n v="51.448062896728501"/>
    <x v="4363"/>
  </r>
  <r>
    <n v="26.381410598754901"/>
    <n v="51.6948051452637"/>
    <x v="4364"/>
  </r>
  <r>
    <n v="29.196361541748001"/>
    <n v="6.7336125373840297"/>
    <x v="4365"/>
  </r>
  <r>
    <n v="10.732908248901399"/>
    <n v="47.351879119872997"/>
    <x v="4366"/>
  </r>
  <r>
    <n v="67.1046142578125"/>
    <n v="3.7945606708526598"/>
    <x v="4367"/>
  </r>
  <r>
    <n v="35.179450988769503"/>
    <n v="9.1791858673095703"/>
    <x v="4368"/>
  </r>
  <r>
    <n v="16.954389572143601"/>
    <n v="4.6934890747070304"/>
    <x v="4369"/>
  </r>
  <r>
    <n v="20.537897109985401"/>
    <n v="11.0926866531372"/>
    <x v="4370"/>
  </r>
  <r>
    <n v="10.3785743713379"/>
    <n v="30.426248550415"/>
    <x v="4371"/>
  </r>
  <r>
    <n v="14.733076095581101"/>
    <n v="-3.6281607151031499"/>
    <x v="4372"/>
  </r>
  <r>
    <n v="17.3790187835693"/>
    <n v="89.670700073242202"/>
    <x v="4373"/>
  </r>
  <r>
    <n v="39.319671630859403"/>
    <n v="-9.1136753559112493E-2"/>
    <x v="4374"/>
  </r>
  <r>
    <n v="34.700492858886697"/>
    <n v="56.484531402587898"/>
    <x v="4375"/>
  </r>
  <r>
    <n v="24.941038131713899"/>
    <n v="50.797969818115199"/>
    <x v="4376"/>
  </r>
  <r>
    <n v="18.7166557312012"/>
    <n v="22.830844879150401"/>
    <x v="4377"/>
  </r>
  <r>
    <n v="39.581050872802699"/>
    <n v="12.985876083374"/>
    <x v="4378"/>
  </r>
  <r>
    <n v="20.024877548217798"/>
    <n v="16.505313873291001"/>
    <x v="4379"/>
  </r>
  <r>
    <n v="37.622844696044901"/>
    <n v="9.8991804122924805"/>
    <x v="4380"/>
  </r>
  <r>
    <n v="31.0113716125488"/>
    <n v="35.062541961669901"/>
    <x v="4381"/>
  </r>
  <r>
    <n v="24.099916458129901"/>
    <n v="-2.4731616973877002"/>
    <x v="4382"/>
  </r>
  <r>
    <n v="15.004713058471699"/>
    <n v="-36.568019866943402"/>
    <x v="4383"/>
  </r>
  <r>
    <n v="33.134044647216797"/>
    <n v="23.845525741577099"/>
    <x v="4384"/>
  </r>
  <r>
    <n v="29.3206787109375"/>
    <n v="19.808433532714801"/>
    <x v="4385"/>
  </r>
  <r>
    <n v="33.343578338622997"/>
    <n v="61.203163146972699"/>
    <x v="4386"/>
  </r>
  <r>
    <n v="12.902406692504901"/>
    <n v="29.6882934570313"/>
    <x v="4387"/>
  </r>
  <r>
    <n v="14.8591661453247"/>
    <n v="6.4708161354064897"/>
    <x v="4388"/>
  </r>
  <r>
    <n v="15.199296951293899"/>
    <n v="12.0487565994263"/>
    <x v="4389"/>
  </r>
  <r>
    <n v="33.057914733886697"/>
    <n v="24.930414199829102"/>
    <x v="4390"/>
  </r>
  <r>
    <n v="21.7893371582031"/>
    <n v="60.100189208984403"/>
    <x v="4391"/>
  </r>
  <r>
    <n v="40.793178558349602"/>
    <n v="51.210964202880902"/>
    <x v="4392"/>
  </r>
  <r>
    <n v="28.4139614105225"/>
    <n v="14.5076446533203"/>
    <x v="4393"/>
  </r>
  <r>
    <n v="24.514610290527301"/>
    <n v="48.441017150878899"/>
    <x v="4394"/>
  </r>
  <r>
    <n v="24.755928039550799"/>
    <n v="1.90795981884003"/>
    <x v="4395"/>
  </r>
  <r>
    <n v="18.2524929046631"/>
    <n v="4.6850714683532697"/>
    <x v="4396"/>
  </r>
  <r>
    <n v="40.908145904541001"/>
    <n v="31.2863864898682"/>
    <x v="4397"/>
  </r>
  <r>
    <n v="29.396318435668899"/>
    <n v="1.5677143335342401"/>
    <x v="4398"/>
  </r>
  <r>
    <n v="17.197416305541999"/>
    <n v="6.6864480972290004"/>
    <x v="4399"/>
  </r>
  <r>
    <n v="29.492286682128899"/>
    <n v="37.496913909912102"/>
    <x v="4400"/>
  </r>
  <r>
    <n v="14.580645561218301"/>
    <n v="17.110080718994102"/>
    <x v="4401"/>
  </r>
  <r>
    <n v="20.967617034912099"/>
    <n v="19.874015808105501"/>
    <x v="4402"/>
  </r>
  <r>
    <n v="27.036857604980501"/>
    <n v="37.674251556396499"/>
    <x v="4403"/>
  </r>
  <r>
    <n v="6.1778941154479998"/>
    <n v="25.085145950317401"/>
    <x v="4404"/>
  </r>
  <r>
    <n v="26.0670356750488"/>
    <n v="53.018466949462898"/>
    <x v="4405"/>
  </r>
  <r>
    <n v="23.410671234130898"/>
    <n v="13.579781532287599"/>
    <x v="4406"/>
  </r>
  <r>
    <n v="33.453319549560497"/>
    <n v="30.505678176879901"/>
    <x v="4407"/>
  </r>
  <r>
    <n v="17.862102508544901"/>
    <n v="42.658145904541001"/>
    <x v="4408"/>
  </r>
  <r>
    <n v="17.889732360839801"/>
    <n v="11.516496658325201"/>
    <x v="4409"/>
  </r>
  <r>
    <n v="21.455369949340799"/>
    <n v="-6.5826373100280797"/>
    <x v="4410"/>
  </r>
  <r>
    <n v="37.257133483886697"/>
    <n v="49.241706848144503"/>
    <x v="4411"/>
  </r>
  <r>
    <n v="32.459110260009801"/>
    <n v="50.3029975891113"/>
    <x v="4412"/>
  </r>
  <r>
    <n v="32.322708129882798"/>
    <n v="28.3635864257813"/>
    <x v="4413"/>
  </r>
  <r>
    <n v="23.631853103637699"/>
    <n v="36.720993041992202"/>
    <x v="4414"/>
  </r>
  <r>
    <n v="29.996587753295898"/>
    <n v="40.555137634277301"/>
    <x v="4415"/>
  </r>
  <r>
    <n v="31.389972686767599"/>
    <n v="-2.3937971591949498"/>
    <x v="4416"/>
  </r>
  <r>
    <n v="27.311590194702099"/>
    <n v="17.814907073974599"/>
    <x v="4417"/>
  </r>
  <r>
    <n v="14.1710090637207"/>
    <n v="1.03735876083374"/>
    <x v="4418"/>
  </r>
  <r>
    <n v="16.3306770324707"/>
    <n v="-15.0384931564331"/>
    <x v="4419"/>
  </r>
  <r>
    <n v="31.743364334106399"/>
    <n v="27.279029846191399"/>
    <x v="4420"/>
  </r>
  <r>
    <n v="17.568767547607401"/>
    <n v="49.737701416015597"/>
    <x v="4421"/>
  </r>
  <r>
    <n v="22.0855503082275"/>
    <n v="-4.5723981857299796"/>
    <x v="4422"/>
  </r>
  <r>
    <n v="17.404417037963899"/>
    <n v="51.296226501464801"/>
    <x v="4423"/>
  </r>
  <r>
    <n v="29.277875900268601"/>
    <n v="27.5549716949463"/>
    <x v="4424"/>
  </r>
  <r>
    <n v="39.571617126464801"/>
    <n v="5.3357849121093803"/>
    <x v="4425"/>
  </r>
  <r>
    <n v="10.320219039916999"/>
    <n v="45.556777954101598"/>
    <x v="4426"/>
  </r>
  <r>
    <n v="40.437416076660199"/>
    <n v="53.093841552734403"/>
    <x v="4427"/>
  </r>
  <r>
    <n v="38.560813903808601"/>
    <n v="2.8863363265991202"/>
    <x v="4428"/>
  </r>
  <r>
    <n v="23.425035476684599"/>
    <n v="31.916843414306602"/>
    <x v="4429"/>
  </r>
  <r>
    <n v="27.835264205932599"/>
    <n v="5.1619930267334002"/>
    <x v="4430"/>
  </r>
  <r>
    <n v="19.839002609252901"/>
    <n v="42.891632080078097"/>
    <x v="4431"/>
  </r>
  <r>
    <n v="20.895368576049801"/>
    <n v="-3.8925542831420898"/>
    <x v="4432"/>
  </r>
  <r>
    <n v="15.1072244644165"/>
    <n v="54.808917999267599"/>
    <x v="4433"/>
  </r>
  <r>
    <n v="44.921169281005902"/>
    <n v="-23.639226913452099"/>
    <x v="4434"/>
  </r>
  <r>
    <n v="5.69073438644409"/>
    <n v="5.6249446868896502"/>
    <x v="4435"/>
  </r>
  <r>
    <n v="16.019952774047901"/>
    <n v="35.461692810058601"/>
    <x v="4436"/>
  </r>
  <r>
    <n v="29.975383758544901"/>
    <n v="21.301673889160199"/>
    <x v="4437"/>
  </r>
  <r>
    <n v="24.4913654327393"/>
    <n v="-1.34993588924408"/>
    <x v="4438"/>
  </r>
  <r>
    <n v="22.663005828857401"/>
    <n v="27.871288299560501"/>
    <x v="4439"/>
  </r>
  <r>
    <n v="24.906345367431602"/>
    <n v="42.955104827880902"/>
    <x v="4440"/>
  </r>
  <r>
    <n v="30.853420257568398"/>
    <n v="13.9010972976685"/>
    <x v="4441"/>
  </r>
  <r>
    <n v="13.4192457199097"/>
    <n v="37.100704193115199"/>
    <x v="4442"/>
  </r>
  <r>
    <n v="25.657676696777301"/>
    <n v="14.630520820617701"/>
    <x v="4443"/>
  </r>
  <r>
    <n v="28.330379486083999"/>
    <n v="-24.202806472778299"/>
    <x v="4444"/>
  </r>
  <r>
    <n v="23.249931335449201"/>
    <n v="24.200456619262699"/>
    <x v="4445"/>
  </r>
  <r>
    <n v="19.711687088012699"/>
    <n v="35.084072113037102"/>
    <x v="4446"/>
  </r>
  <r>
    <n v="27.882892608642599"/>
    <n v="30.990781784057599"/>
    <x v="4447"/>
  </r>
  <r>
    <n v="25.951780319213899"/>
    <n v="19.024408340454102"/>
    <x v="4448"/>
  </r>
  <r>
    <n v="18.886468887329102"/>
    <n v="4.5018420219421396"/>
    <x v="4449"/>
  </r>
  <r>
    <n v="17.394323348998999"/>
    <n v="56.006118774414098"/>
    <x v="4450"/>
  </r>
  <r>
    <n v="22.30100440979"/>
    <n v="40.147464752197301"/>
    <x v="4451"/>
  </r>
  <r>
    <n v="24.033140182495099"/>
    <n v="-4.1856541633606001"/>
    <x v="4452"/>
  </r>
  <r>
    <n v="37.657440185546903"/>
    <n v="8.4665603637695295"/>
    <x v="4453"/>
  </r>
  <r>
    <n v="26.115917205810501"/>
    <n v="48.804344177246101"/>
    <x v="4454"/>
  </r>
  <r>
    <n v="15.5358324050903"/>
    <n v="-9.0209712982177699"/>
    <x v="4455"/>
  </r>
  <r>
    <n v="29.7718601226807"/>
    <n v="24.126346588134801"/>
    <x v="4456"/>
  </r>
  <r>
    <n v="31.9436645507813"/>
    <n v="91.588027954101605"/>
    <x v="4457"/>
  </r>
  <r>
    <n v="22.539308547973601"/>
    <n v="-24.026247024536101"/>
    <x v="4458"/>
  </r>
  <r>
    <n v="16.504819869995099"/>
    <n v="23.271217346191399"/>
    <x v="4459"/>
  </r>
  <r>
    <n v="32.184738159179702"/>
    <n v="0.14222964644432101"/>
    <x v="4460"/>
  </r>
  <r>
    <n v="10.754477500915501"/>
    <n v="31.317634582519499"/>
    <x v="4461"/>
  </r>
  <r>
    <n v="24.948297500610401"/>
    <n v="19.520164489746101"/>
    <x v="4462"/>
  </r>
  <r>
    <n v="17.754724502563501"/>
    <n v="20.6507472991943"/>
    <x v="4463"/>
  </r>
  <r>
    <n v="25.559057235717798"/>
    <n v="4.8883080482482901"/>
    <x v="4464"/>
  </r>
  <r>
    <n v="23.673631668090799"/>
    <n v="26.939071655273398"/>
    <x v="4465"/>
  </r>
  <r>
    <n v="29.1053657531738"/>
    <n v="11.760200500488301"/>
    <x v="4466"/>
  </r>
  <r>
    <n v="38.300285339355497"/>
    <n v="3.5726377964019802"/>
    <x v="4467"/>
  </r>
  <r>
    <n v="22.505491256713899"/>
    <n v="33.951648712158203"/>
    <x v="4468"/>
  </r>
  <r>
    <n v="58.243282318115199"/>
    <n v="8.5258808135986293"/>
    <x v="4469"/>
  </r>
  <r>
    <n v="46.772613525390597"/>
    <n v="10.41042137146"/>
    <x v="4470"/>
  </r>
  <r>
    <n v="24.911037445068398"/>
    <n v="53.827537536621101"/>
    <x v="4471"/>
  </r>
  <r>
    <n v="19.734052658081101"/>
    <n v="18.2500305175781"/>
    <x v="4472"/>
  </r>
  <r>
    <n v="17.925233840942401"/>
    <n v="17.664209365844702"/>
    <x v="4473"/>
  </r>
  <r>
    <n v="19.2649631500244"/>
    <n v="3.5924203395843501"/>
    <x v="4474"/>
  </r>
  <r>
    <n v="14.355788230896"/>
    <n v="22.801698684692401"/>
    <x v="4475"/>
  </r>
  <r>
    <n v="17.724338531494102"/>
    <n v="1.0703704357147199"/>
    <x v="4476"/>
  </r>
  <r>
    <n v="34.7543334960938"/>
    <n v="15.615710258483899"/>
    <x v="4477"/>
  </r>
  <r>
    <n v="33.932697296142599"/>
    <n v="19.340509414672901"/>
    <x v="4478"/>
  </r>
  <r>
    <n v="17.611904144287099"/>
    <n v="21.7531127929688"/>
    <x v="4479"/>
  </r>
  <r>
    <n v="14.3596286773682"/>
    <n v="48.065807342529297"/>
    <x v="4480"/>
  </r>
  <r>
    <n v="34.109554290771499"/>
    <n v="8.75787258148193"/>
    <x v="4481"/>
  </r>
  <r>
    <n v="28.248437881469702"/>
    <n v="8.78906345367432"/>
    <x v="4482"/>
  </r>
  <r>
    <n v="15.0545873641968"/>
    <n v="27.6904697418213"/>
    <x v="4483"/>
  </r>
  <r>
    <n v="25.934310913085898"/>
    <n v="18.861824035644499"/>
    <x v="4484"/>
  </r>
  <r>
    <n v="23.759996414184599"/>
    <n v="1.51904225349426"/>
    <x v="4485"/>
  </r>
  <r>
    <n v="28.0503540039063"/>
    <n v="-0.15866611897945401"/>
    <x v="4486"/>
  </r>
  <r>
    <n v="33.572963714599602"/>
    <n v="20.254024505615199"/>
    <x v="4487"/>
  </r>
  <r>
    <n v="38.3278198242188"/>
    <n v="3.1220111846923801"/>
    <x v="4488"/>
  </r>
  <r>
    <n v="47.9068794250488"/>
    <n v="39.709499359130902"/>
    <x v="4489"/>
  </r>
  <r>
    <n v="31.143629074096701"/>
    <n v="18.385463714599599"/>
    <x v="4490"/>
  </r>
  <r>
    <n v="63.823108673095703"/>
    <n v="57.467254638671903"/>
    <x v="4491"/>
  </r>
  <r>
    <n v="29.159482955932599"/>
    <n v="56.3892631530762"/>
    <x v="4492"/>
  </r>
  <r>
    <n v="30.4649353027344"/>
    <n v="38.479068756103501"/>
    <x v="4493"/>
  </r>
  <r>
    <n v="43.809043884277301"/>
    <n v="9.53521728515625"/>
    <x v="4494"/>
  </r>
  <r>
    <n v="25.4301242828369"/>
    <n v="-13.114819526672401"/>
    <x v="4495"/>
  </r>
  <r>
    <n v="24.707841873168899"/>
    <n v="37.569160461425803"/>
    <x v="4496"/>
  </r>
  <r>
    <n v="30.776124954223601"/>
    <n v="30.040410995483398"/>
    <x v="4497"/>
  </r>
  <r>
    <n v="32.956394195556598"/>
    <n v="58.587001800537102"/>
    <x v="4498"/>
  </r>
  <r>
    <n v="16.377243041992202"/>
    <n v="60.072620391845703"/>
    <x v="4499"/>
  </r>
  <r>
    <n v="21.532232284545898"/>
    <n v="-10.607235908508301"/>
    <x v="4500"/>
  </r>
  <r>
    <n v="41.172054290771499"/>
    <n v="4.0921106338501003"/>
    <x v="4501"/>
  </r>
  <r>
    <n v="28.992826461791999"/>
    <n v="-4.7505464553832999"/>
    <x v="4502"/>
  </r>
  <r>
    <n v="11.0684452056885"/>
    <n v="113.34344482421901"/>
    <x v="4503"/>
  </r>
  <r>
    <n v="23.344165802001999"/>
    <n v="0.52596086263656605"/>
    <x v="4504"/>
  </r>
  <r>
    <n v="28.805549621581999"/>
    <n v="39.580986022949197"/>
    <x v="4505"/>
  </r>
  <r>
    <n v="14.457400321960399"/>
    <n v="19.527967453002901"/>
    <x v="4506"/>
  </r>
  <r>
    <n v="21.4627799987793"/>
    <n v="57.8220825195313"/>
    <x v="4507"/>
  </r>
  <r>
    <n v="35.730087280273402"/>
    <n v="-9.8674039840698207"/>
    <x v="4508"/>
  </r>
  <r>
    <n v="22.903072357177699"/>
    <n v="70.792327880859403"/>
    <x v="4509"/>
  </r>
  <r>
    <n v="15.4954586029053"/>
    <n v="46.816078186035199"/>
    <x v="4510"/>
  </r>
  <r>
    <n v="33.911491394042997"/>
    <n v="46.021739959716797"/>
    <x v="4511"/>
  </r>
  <r>
    <n v="18.049474716186499"/>
    <n v="28.91672706604"/>
    <x v="4512"/>
  </r>
  <r>
    <n v="24.661373138427699"/>
    <n v="22.869670867919901"/>
    <x v="4513"/>
  </r>
  <r>
    <n v="27.9061889648438"/>
    <n v="15.417909622192401"/>
    <x v="4514"/>
  </r>
  <r>
    <n v="34.508579254150398"/>
    <n v="8.8428678512573207"/>
    <x v="4515"/>
  </r>
  <r>
    <n v="34.421276092529297"/>
    <n v="48.206756591796903"/>
    <x v="4516"/>
  </r>
  <r>
    <n v="30.5729885101318"/>
    <n v="104.53440856933599"/>
    <x v="4517"/>
  </r>
  <r>
    <n v="17.1800441741943"/>
    <n v="2.3886957168579102"/>
    <x v="4518"/>
  </r>
  <r>
    <n v="18.873064041137699"/>
    <n v="21.125934600830099"/>
    <x v="4519"/>
  </r>
  <r>
    <n v="56.693264007568402"/>
    <n v="43.432849884033203"/>
    <x v="4520"/>
  </r>
  <r>
    <n v="11.009105682373001"/>
    <n v="1.49742031097412"/>
    <x v="4521"/>
  </r>
  <r>
    <n v="18.757097244262699"/>
    <n v="26.478351593017599"/>
    <x v="4522"/>
  </r>
  <r>
    <n v="24.168140411376999"/>
    <n v="12.864428520202599"/>
    <x v="4523"/>
  </r>
  <r>
    <n v="19.523532867431602"/>
    <n v="25.6902370452881"/>
    <x v="4524"/>
  </r>
  <r>
    <n v="12.438274383544901"/>
    <n v="18.8331184387207"/>
    <x v="4525"/>
  </r>
  <r>
    <n v="14.3097171783447"/>
    <n v="85.224678039550795"/>
    <x v="4526"/>
  </r>
  <r>
    <n v="17.776992797851602"/>
    <n v="25.2620334625244"/>
    <x v="4527"/>
  </r>
  <r>
    <n v="24.135038375854499"/>
    <n v="29.183811187744102"/>
    <x v="4528"/>
  </r>
  <r>
    <n v="30.3993816375732"/>
    <n v="32.393184661865199"/>
    <x v="4529"/>
  </r>
  <r>
    <n v="31.582170486450199"/>
    <n v="6.7893805503845197"/>
    <x v="4530"/>
  </r>
  <r>
    <n v="36.330116271972699"/>
    <n v="23.904533386230501"/>
    <x v="4531"/>
  </r>
  <r>
    <n v="13.746014595031699"/>
    <n v="50.366641998291001"/>
    <x v="4532"/>
  </r>
  <r>
    <n v="6.4570026397705096"/>
    <n v="15.502458572387701"/>
    <x v="4533"/>
  </r>
  <r>
    <n v="26.121524810791001"/>
    <n v="13.8455305099487"/>
    <x v="4534"/>
  </r>
  <r>
    <n v="29.188682556152301"/>
    <n v="3.2114384174346902"/>
    <x v="4535"/>
  </r>
  <r>
    <n v="20.755765914916999"/>
    <n v="40.210689544677699"/>
    <x v="4536"/>
  </r>
  <r>
    <n v="7.3921928405761701"/>
    <n v="38.924896240234403"/>
    <x v="4537"/>
  </r>
  <r>
    <n v="35.702724456787102"/>
    <n v="3.3754537105560298"/>
    <x v="4538"/>
  </r>
  <r>
    <n v="40.435966491699197"/>
    <n v="18.108650207519499"/>
    <x v="4539"/>
  </r>
  <r>
    <n v="26.2402534484863"/>
    <n v="45.843593597412102"/>
    <x v="4540"/>
  </r>
  <r>
    <n v="22.066356658935501"/>
    <n v="21.5159397125244"/>
    <x v="4541"/>
  </r>
  <r>
    <n v="18.069726943969702"/>
    <n v="20.42067527771"/>
    <x v="4542"/>
  </r>
  <r>
    <n v="53.999031066894503"/>
    <n v="0.59332984685897805"/>
    <x v="4543"/>
  </r>
  <r>
    <n v="19.186702728271499"/>
    <n v="16.721786499023398"/>
    <x v="4544"/>
  </r>
  <r>
    <n v="49.486396789550803"/>
    <n v="6.8839445114135698"/>
    <x v="4545"/>
  </r>
  <r>
    <n v="22.84912109375"/>
    <n v="27.078529357910199"/>
    <x v="4546"/>
  </r>
  <r>
    <n v="23.1970119476318"/>
    <n v="16.4867343902588"/>
    <x v="4547"/>
  </r>
  <r>
    <n v="40.296775817871101"/>
    <n v="26.614282608032202"/>
    <x v="4548"/>
  </r>
  <r>
    <n v="34.005577087402301"/>
    <n v="36.0174369812012"/>
    <x v="4549"/>
  </r>
  <r>
    <n v="23.685491561889599"/>
    <n v="-0.115191705524921"/>
    <x v="4550"/>
  </r>
  <r>
    <n v="37.331676483154297"/>
    <n v="41.164577484130902"/>
    <x v="4551"/>
  </r>
  <r>
    <n v="30.2907009124756"/>
    <n v="3.3713326454162602"/>
    <x v="4552"/>
  </r>
  <r>
    <n v="25.7094917297363"/>
    <n v="27.297691345214801"/>
    <x v="4553"/>
  </r>
  <r>
    <n v="17.739711761474599"/>
    <n v="51.068870544433601"/>
    <x v="4554"/>
  </r>
  <r>
    <n v="21.397691726684599"/>
    <n v="14.686837196350099"/>
    <x v="4555"/>
  </r>
  <r>
    <n v="31.7995414733887"/>
    <n v="48.691543579101598"/>
    <x v="4556"/>
  </r>
  <r>
    <n v="19.280515670776399"/>
    <n v="48.0787544250488"/>
    <x v="4557"/>
  </r>
  <r>
    <n v="29.6312046051025"/>
    <n v="1.6566647291183501"/>
    <x v="4558"/>
  </r>
  <r>
    <n v="30.4065132141113"/>
    <n v="15.245148658752401"/>
    <x v="4559"/>
  </r>
  <r>
    <n v="10.1606645584106"/>
    <n v="-4.16151666641235"/>
    <x v="4560"/>
  </r>
  <r>
    <n v="22.5909023284912"/>
    <n v="32.927742004394503"/>
    <x v="4561"/>
  </r>
  <r>
    <n v="32.461265563964801"/>
    <n v="63.438369750976598"/>
    <x v="4562"/>
  </r>
  <r>
    <n v="26.192029953002901"/>
    <n v="38.887290954589801"/>
    <x v="4563"/>
  </r>
  <r>
    <n v="40.361942291259801"/>
    <n v="-3.7203392982482901"/>
    <x v="4564"/>
  </r>
  <r>
    <n v="16.298530578613299"/>
    <n v="11.693311691284199"/>
    <x v="4565"/>
  </r>
  <r>
    <n v="24.4722003936768"/>
    <n v="31.5857334136963"/>
    <x v="4566"/>
  </r>
  <r>
    <n v="30.254297256469702"/>
    <n v="41.750404357910199"/>
    <x v="4567"/>
  </r>
  <r>
    <n v="23.968235015869102"/>
    <n v="49.215583801269503"/>
    <x v="4568"/>
  </r>
  <r>
    <n v="25.411928176879901"/>
    <n v="20.3021125793457"/>
    <x v="4569"/>
  </r>
  <r>
    <n v="17.4518337249756"/>
    <n v="11.0606470108032"/>
    <x v="4570"/>
  </r>
  <r>
    <n v="27.1430988311768"/>
    <n v="73.360511779785199"/>
    <x v="4571"/>
  </r>
  <r>
    <n v="40.308456420898402"/>
    <n v="43.2221069335938"/>
    <x v="4572"/>
  </r>
  <r>
    <n v="13.930336952209499"/>
    <n v="7.8700695037841797"/>
    <x v="4573"/>
  </r>
  <r>
    <n v="40.118782043457003"/>
    <n v="12.8035078048706"/>
    <x v="4574"/>
  </r>
  <r>
    <n v="26.0691833496094"/>
    <n v="72.142890930175795"/>
    <x v="4575"/>
  </r>
  <r>
    <n v="25.548078536987301"/>
    <n v="19.3238639831543"/>
    <x v="4576"/>
  </r>
  <r>
    <n v="28.478443145751999"/>
    <n v="43.870475769042997"/>
    <x v="4577"/>
  </r>
  <r>
    <n v="20.617876052856399"/>
    <n v="49.8115234375"/>
    <x v="4578"/>
  </r>
  <r>
    <n v="37.854347229003899"/>
    <n v="17.930688858032202"/>
    <x v="4579"/>
  </r>
  <r>
    <n v="47.619400024414098"/>
    <n v="22.961383819580099"/>
    <x v="4580"/>
  </r>
  <r>
    <n v="4.1104936599731401"/>
    <n v="15.9404850006104"/>
    <x v="4581"/>
  </r>
  <r>
    <n v="20.559648513793899"/>
    <n v="4.7157831192016602"/>
    <x v="4582"/>
  </r>
  <r>
    <n v="26.695980072021499"/>
    <n v="12.7692251205444"/>
    <x v="4583"/>
  </r>
  <r>
    <n v="16.89404296875"/>
    <n v="-14.9996604919434"/>
    <x v="4584"/>
  </r>
  <r>
    <n v="27.596735000610401"/>
    <n v="50.234550476074197"/>
    <x v="4585"/>
  </r>
  <r>
    <n v="14.467649459838899"/>
    <n v="27.115653991699201"/>
    <x v="4586"/>
  </r>
  <r>
    <n v="26.6951580047607"/>
    <n v="64.928970336914105"/>
    <x v="4587"/>
  </r>
  <r>
    <n v="29.612653732299801"/>
    <n v="8.5950422286987305"/>
    <x v="4588"/>
  </r>
  <r>
    <n v="26.2147102355957"/>
    <n v="14.507321357727101"/>
    <x v="4589"/>
  </r>
  <r>
    <n v="21.480514526367202"/>
    <n v="23.028133392333999"/>
    <x v="4590"/>
  </r>
  <r>
    <n v="20.0080165863037"/>
    <n v="43.151641845703097"/>
    <x v="4591"/>
  </r>
  <r>
    <n v="21.3029460906982"/>
    <n v="25.290397644043001"/>
    <x v="4592"/>
  </r>
  <r>
    <n v="22.626384735107401"/>
    <n v="26.1426601409912"/>
    <x v="4593"/>
  </r>
  <r>
    <n v="50.102115631103501"/>
    <n v="-4.5110507011413601"/>
    <x v="4594"/>
  </r>
  <r>
    <n v="27.839889526367202"/>
    <n v="26.263629913330099"/>
    <x v="4595"/>
  </r>
  <r>
    <n v="14.327923774719199"/>
    <n v="-12.7089624404907"/>
    <x v="4596"/>
  </r>
  <r>
    <n v="22.707880020141602"/>
    <n v="-2.0576737821102101E-2"/>
    <x v="4597"/>
  </r>
  <r>
    <n v="34.095371246337898"/>
    <n v="25.4764595031738"/>
    <x v="4598"/>
  </r>
  <r>
    <n v="37.845577239990199"/>
    <n v="18.611761093139599"/>
    <x v="4599"/>
  </r>
  <r>
    <n v="34.744182586669901"/>
    <n v="23.487268447876001"/>
    <x v="4600"/>
  </r>
  <r>
    <n v="45.616615295410199"/>
    <n v="-1.1718337535858201"/>
    <x v="4601"/>
  </r>
  <r>
    <n v="12.3760643005371"/>
    <n v="10.8242950439453"/>
    <x v="4602"/>
  </r>
  <r>
    <n v="17.875249862670898"/>
    <n v="63.948680877685497"/>
    <x v="4603"/>
  </r>
  <r>
    <n v="17.977058410644499"/>
    <n v="21.150390625"/>
    <x v="4604"/>
  </r>
  <r>
    <n v="26.061460494995099"/>
    <n v="13.8866729736328"/>
    <x v="4605"/>
  </r>
  <r>
    <n v="19.898286819458001"/>
    <n v="20.850254058837901"/>
    <x v="4606"/>
  </r>
  <r>
    <n v="35.352542877197301"/>
    <n v="19.418067932128899"/>
    <x v="4607"/>
  </r>
  <r>
    <n v="29.307754516601602"/>
    <n v="24.118944168090799"/>
    <x v="4608"/>
  </r>
  <r>
    <n v="37.165966033935497"/>
    <n v="16.4892673492432"/>
    <x v="4609"/>
  </r>
  <r>
    <n v="15.3242139816284"/>
    <n v="11.4626731872559"/>
    <x v="4610"/>
  </r>
  <r>
    <n v="23.826154708862301"/>
    <n v="54.435310363769503"/>
    <x v="4611"/>
  </r>
  <r>
    <n v="20.721908569335898"/>
    <n v="29.729923248291001"/>
    <x v="4612"/>
  </r>
  <r>
    <n v="21.709037780761701"/>
    <n v="-3.8376910686492902"/>
    <x v="4613"/>
  </r>
  <r>
    <n v="34.321323394775398"/>
    <n v="19.327659606933601"/>
    <x v="4614"/>
  </r>
  <r>
    <n v="28.177654266357401"/>
    <n v="12.2911024093628"/>
    <x v="4615"/>
  </r>
  <r>
    <n v="30.286500930786101"/>
    <n v="51.269134521484403"/>
    <x v="4616"/>
  </r>
  <r>
    <n v="31.0035724639893"/>
    <n v="10.068178176879901"/>
    <x v="4617"/>
  </r>
  <r>
    <n v="25.706855773925799"/>
    <n v="-25.133852005004901"/>
    <x v="4618"/>
  </r>
  <r>
    <n v="10.5389051437378"/>
    <n v="52.599765777587898"/>
    <x v="4619"/>
  </r>
  <r>
    <n v="51.9465522766113"/>
    <n v="8.2058353424072301"/>
    <x v="4620"/>
  </r>
  <r>
    <n v="37.059791564941399"/>
    <n v="51.08349609375"/>
    <x v="4621"/>
  </r>
  <r>
    <n v="34.869422912597699"/>
    <n v="30.573081970214801"/>
    <x v="4622"/>
  </r>
  <r>
    <n v="42.7537841796875"/>
    <n v="68.626174926757798"/>
    <x v="4623"/>
  </r>
  <r>
    <n v="13.199431419372599"/>
    <n v="8.4981374740600604"/>
    <x v="4624"/>
  </r>
  <r>
    <n v="17.1144905090332"/>
    <n v="10.3795051574707"/>
    <x v="4625"/>
  </r>
  <r>
    <n v="23.9757404327393"/>
    <n v="3.15817475318909"/>
    <x v="4626"/>
  </r>
  <r>
    <n v="24.781370162963899"/>
    <n v="3.5437192916870099"/>
    <x v="4627"/>
  </r>
  <r>
    <n v="40.597915649414098"/>
    <n v="5.8824872970581099"/>
    <x v="4628"/>
  </r>
  <r>
    <n v="19.858037948608398"/>
    <n v="-6.7441964149475098"/>
    <x v="4629"/>
  </r>
  <r>
    <n v="33.191936492919901"/>
    <n v="15.328731536865201"/>
    <x v="4630"/>
  </r>
  <r>
    <n v="36.455577850341797"/>
    <n v="1.14758813381195"/>
    <x v="4631"/>
  </r>
  <r>
    <n v="11.4145040512085"/>
    <n v="4.4497852325439498"/>
    <x v="4632"/>
  </r>
  <r>
    <n v="18.698301315307599"/>
    <n v="19.741733551025401"/>
    <x v="4633"/>
  </r>
  <r>
    <n v="37.783004760742202"/>
    <n v="38.230236053466797"/>
    <x v="4634"/>
  </r>
  <r>
    <n v="33.377414703369098"/>
    <n v="0.50118881464004505"/>
    <x v="4635"/>
  </r>
  <r>
    <n v="28.741968154907202"/>
    <n v="13.236859321594199"/>
    <x v="4636"/>
  </r>
  <r>
    <n v="14.467022895813001"/>
    <n v="20.434047698974599"/>
    <x v="4637"/>
  </r>
  <r>
    <n v="31.716037750244102"/>
    <n v="26.9417915344238"/>
    <x v="4638"/>
  </r>
  <r>
    <n v="24.3135795593262"/>
    <n v="49.4884033203125"/>
    <x v="4639"/>
  </r>
  <r>
    <n v="26.6373996734619"/>
    <n v="26.988481521606399"/>
    <x v="4640"/>
  </r>
  <r>
    <n v="19.268663406372099"/>
    <n v="47.600059509277301"/>
    <x v="4641"/>
  </r>
  <r>
    <n v="30.3444919586182"/>
    <n v="14.8339643478394"/>
    <x v="4642"/>
  </r>
  <r>
    <n v="34.246826171875"/>
    <n v="50.277347564697301"/>
    <x v="4643"/>
  </r>
  <r>
    <n v="21.7208347320557"/>
    <n v="34.498252868652301"/>
    <x v="4644"/>
  </r>
  <r>
    <n v="22.836990356445298"/>
    <n v="12.2111110687256"/>
    <x v="4645"/>
  </r>
  <r>
    <n v="15.6034440994263"/>
    <n v="18.9570713043213"/>
    <x v="4646"/>
  </r>
  <r>
    <n v="38.415195465087898"/>
    <n v="32.161411285400398"/>
    <x v="4647"/>
  </r>
  <r>
    <n v="24.166793823242202"/>
    <n v="69.163566589355497"/>
    <x v="4648"/>
  </r>
  <r>
    <n v="17.563259124755898"/>
    <n v="22.741327285766602"/>
    <x v="4649"/>
  </r>
  <r>
    <n v="31.299709320068398"/>
    <n v="12.0984535217285"/>
    <x v="4650"/>
  </r>
  <r>
    <n v="31.3434448242188"/>
    <n v="90.688713073730497"/>
    <x v="4651"/>
  </r>
  <r>
    <n v="17.218694686889599"/>
    <n v="-6.2172389030456499"/>
    <x v="4652"/>
  </r>
  <r>
    <n v="35.824268341064503"/>
    <n v="-10.4764757156372"/>
    <x v="4653"/>
  </r>
  <r>
    <n v="27.873897552490199"/>
    <n v="13.3355102539063"/>
    <x v="4654"/>
  </r>
  <r>
    <n v="30.839647293090799"/>
    <n v="6.1741428375244096"/>
    <x v="4655"/>
  </r>
  <r>
    <n v="43.851764678955099"/>
    <n v="38.0137939453125"/>
    <x v="4656"/>
  </r>
  <r>
    <n v="7.8605022430419904"/>
    <n v="42.7391357421875"/>
    <x v="4657"/>
  </r>
  <r>
    <n v="28.146690368652301"/>
    <n v="44.309524536132798"/>
    <x v="4658"/>
  </r>
  <r>
    <n v="27.3765468597412"/>
    <n v="42.108425140380902"/>
    <x v="4659"/>
  </r>
  <r>
    <n v="25.504684448242202"/>
    <n v="17.4147338867188"/>
    <x v="4660"/>
  </r>
  <r>
    <n v="25.7414646148682"/>
    <n v="57.849609375"/>
    <x v="4661"/>
  </r>
  <r>
    <n v="35.748867034912102"/>
    <n v="4.7482547760009801"/>
    <x v="4662"/>
  </r>
  <r>
    <n v="20.4486904144287"/>
    <n v="14.834568977356"/>
    <x v="4663"/>
  </r>
  <r>
    <n v="10.235654830932599"/>
    <n v="20.8130207061768"/>
    <x v="4664"/>
  </r>
  <r>
    <n v="23.862621307373001"/>
    <n v="0.97579276561737105"/>
    <x v="4665"/>
  </r>
  <r>
    <n v="19.601617813110401"/>
    <n v="21.305273056030298"/>
    <x v="4666"/>
  </r>
  <r>
    <n v="39.4542045593262"/>
    <n v="-0.22517205774784099"/>
    <x v="4667"/>
  </r>
  <r>
    <n v="16.871631622314499"/>
    <n v="40.632820129394503"/>
    <x v="4668"/>
  </r>
  <r>
    <n v="32.985755920410199"/>
    <n v="53.649143218994098"/>
    <x v="4669"/>
  </r>
  <r>
    <n v="20.537702560424801"/>
    <n v="30.540615081787099"/>
    <x v="4670"/>
  </r>
  <r>
    <n v="39.891441345214801"/>
    <n v="16.179935455322301"/>
    <x v="4671"/>
  </r>
  <r>
    <n v="22.716480255126999"/>
    <n v="3.7873048782348602"/>
    <x v="4672"/>
  </r>
  <r>
    <n v="20.9453639984131"/>
    <n v="2.9639911651611301"/>
    <x v="4673"/>
  </r>
  <r>
    <n v="31.424280166626001"/>
    <n v="2.3803751468658398"/>
    <x v="4674"/>
  </r>
  <r>
    <n v="24.631792068481399"/>
    <n v="51.922725677490199"/>
    <x v="4675"/>
  </r>
  <r>
    <n v="19.6199131011963"/>
    <n v="21.194261550903299"/>
    <x v="4676"/>
  </r>
  <r>
    <n v="13.3315019607544"/>
    <n v="35.588367462158203"/>
    <x v="4677"/>
  </r>
  <r>
    <n v="14.5026798248291"/>
    <n v="27.2245483398438"/>
    <x v="4678"/>
  </r>
  <r>
    <n v="51.171512603759801"/>
    <n v="63.464042663574197"/>
    <x v="4679"/>
  </r>
  <r>
    <n v="46.836841583252003"/>
    <n v="10.5609426498413"/>
    <x v="4680"/>
  </r>
  <r>
    <n v="23.7298183441162"/>
    <n v="31.016496658325199"/>
    <x v="4681"/>
  </r>
  <r>
    <n v="32.534107208252003"/>
    <n v="2.3650984764099099"/>
    <x v="4682"/>
  </r>
  <r>
    <n v="26.7430324554443"/>
    <n v="20.003501892089801"/>
    <x v="4683"/>
  </r>
  <r>
    <n v="17.496059417724599"/>
    <n v="-2.5907797813415501"/>
    <x v="4684"/>
  </r>
  <r>
    <n v="30.998466491699201"/>
    <n v="-2.8247876167297399"/>
    <x v="4685"/>
  </r>
  <r>
    <n v="35.311805725097699"/>
    <n v="-2.44964528083801"/>
    <x v="4686"/>
  </r>
  <r>
    <n v="37.251277923583999"/>
    <n v="1.9225991964340201"/>
    <x v="4687"/>
  </r>
  <r>
    <n v="17.043033599853501"/>
    <n v="46.496471405029297"/>
    <x v="4688"/>
  </r>
  <r>
    <n v="19.614896774291999"/>
    <n v="19.8183288574219"/>
    <x v="4689"/>
  </r>
  <r>
    <n v="8.1909866333007795"/>
    <n v="49.988971710205099"/>
    <x v="4690"/>
  </r>
  <r>
    <n v="22.99245262146"/>
    <n v="38.777236938476598"/>
    <x v="4691"/>
  </r>
  <r>
    <n v="40.8992919921875"/>
    <n v="13.646441459655801"/>
    <x v="4692"/>
  </r>
  <r>
    <n v="33.703914642333999"/>
    <n v="42.945247650146499"/>
    <x v="4693"/>
  </r>
  <r>
    <n v="18.469728469848601"/>
    <n v="20.1335773468018"/>
    <x v="4694"/>
  </r>
  <r>
    <n v="12.0899515151978"/>
    <n v="24.350704193115199"/>
    <x v="4695"/>
  </r>
  <r>
    <n v="29.546323776245099"/>
    <n v="1.00260210037231"/>
    <x v="4696"/>
  </r>
  <r>
    <n v="30.6684894561768"/>
    <n v="34.140369415283203"/>
    <x v="4697"/>
  </r>
  <r>
    <n v="19.030359268188501"/>
    <n v="12.101387023925801"/>
    <x v="4698"/>
  </r>
  <r>
    <n v="30.035835266113299"/>
    <n v="16.669103622436499"/>
    <x v="4699"/>
  </r>
  <r>
    <n v="23.372777938842798"/>
    <n v="13.344149589538601"/>
    <x v="4700"/>
  </r>
  <r>
    <n v="19.849311828613299"/>
    <n v="43.587020874023402"/>
    <x v="4701"/>
  </r>
  <r>
    <n v="12.9177446365356"/>
    <n v="30.350292205810501"/>
    <x v="4702"/>
  </r>
  <r>
    <n v="41.716361999511697"/>
    <n v="22.596042633056602"/>
    <x v="4703"/>
  </r>
  <r>
    <n v="25.867143630981399"/>
    <n v="79.466720581054702"/>
    <x v="4704"/>
  </r>
  <r>
    <n v="21.5134468078613"/>
    <n v="26.3382377624512"/>
    <x v="4705"/>
  </r>
  <r>
    <n v="24.196165084838899"/>
    <n v="-13.9558982849121"/>
    <x v="4706"/>
  </r>
  <r>
    <n v="24.6782131195068"/>
    <n v="28.366573333740199"/>
    <x v="4707"/>
  </r>
  <r>
    <n v="20.048252105712901"/>
    <n v="76.549285888671903"/>
    <x v="4708"/>
  </r>
  <r>
    <n v="22.547101974487301"/>
    <n v="92.241149902343807"/>
    <x v="4709"/>
  </r>
  <r>
    <n v="19.541866302490199"/>
    <n v="-10.0354461669922"/>
    <x v="4710"/>
  </r>
  <r>
    <n v="25.509782791137699"/>
    <n v="37.9926147460938"/>
    <x v="4711"/>
  </r>
  <r>
    <n v="24.8733005523682"/>
    <n v="23.002285003662099"/>
    <x v="4712"/>
  </r>
  <r>
    <n v="23.972681045532202"/>
    <n v="13.561520576477101"/>
    <x v="4713"/>
  </r>
  <r>
    <n v="18.835676193237301"/>
    <n v="4.1656169891357404"/>
    <x v="4714"/>
  </r>
  <r>
    <n v="22.278549194335898"/>
    <n v="10.5288333892822"/>
    <x v="4715"/>
  </r>
  <r>
    <n v="44.920951843261697"/>
    <n v="63.439586639404297"/>
    <x v="4716"/>
  </r>
  <r>
    <n v="24.461410522460898"/>
    <n v="1.5385214090347299"/>
    <x v="4717"/>
  </r>
  <r>
    <n v="31.022541046142599"/>
    <n v="78.551788330078097"/>
    <x v="4718"/>
  </r>
  <r>
    <n v="12.4648427963257"/>
    <n v="27.992984771728501"/>
    <x v="4719"/>
  </r>
  <r>
    <n v="28.380954742431602"/>
    <n v="6.4925675392150897"/>
    <x v="4720"/>
  </r>
  <r>
    <n v="27.143781661987301"/>
    <n v="-16.701244354248001"/>
    <x v="4721"/>
  </r>
  <r>
    <n v="4.8973007202148402"/>
    <n v="30.453422546386701"/>
    <x v="4722"/>
  </r>
  <r>
    <n v="25.708488464355501"/>
    <n v="74.527511596679702"/>
    <x v="4723"/>
  </r>
  <r>
    <n v="26.3217964172363"/>
    <n v="23.423681259155298"/>
    <x v="4724"/>
  </r>
  <r>
    <n v="38.2701416015625"/>
    <n v="23.923763275146499"/>
    <x v="4725"/>
  </r>
  <r>
    <n v="28.331628799438501"/>
    <n v="54.596202850341797"/>
    <x v="4726"/>
  </r>
  <r>
    <n v="31.258905410766602"/>
    <n v="6.5385785102844203"/>
    <x v="4727"/>
  </r>
  <r>
    <n v="39.175060272216797"/>
    <n v="44.059974670410199"/>
    <x v="4728"/>
  </r>
  <r>
    <n v="27.951122283935501"/>
    <n v="39.355587005615199"/>
    <x v="4729"/>
  </r>
  <r>
    <n v="24.1348667144775"/>
    <n v="33.126399993896499"/>
    <x v="4730"/>
  </r>
  <r>
    <n v="28.617582321166999"/>
    <n v="7.23083448410034"/>
    <x v="4731"/>
  </r>
  <r>
    <n v="13.800335884094199"/>
    <n v="46.479942321777301"/>
    <x v="4732"/>
  </r>
  <r>
    <n v="17.111995697021499"/>
    <n v="22.1431694030762"/>
    <x v="4733"/>
  </r>
  <r>
    <n v="18.372743606567401"/>
    <n v="14.9174098968506"/>
    <x v="4734"/>
  </r>
  <r>
    <n v="34.852935791015597"/>
    <n v="3.5336678028106698"/>
    <x v="4735"/>
  </r>
  <r>
    <n v="40.787258148193402"/>
    <n v="66.499130249023395"/>
    <x v="4736"/>
  </r>
  <r>
    <n v="15.959015846252401"/>
    <n v="17.630792617797901"/>
    <x v="4737"/>
  </r>
  <r>
    <n v="35.271293640136697"/>
    <n v="1.10405337810516"/>
    <x v="4738"/>
  </r>
  <r>
    <n v="27.2836608886719"/>
    <n v="26.181806564331101"/>
    <x v="4739"/>
  </r>
  <r>
    <n v="19.4441623687744"/>
    <n v="50.401165008544901"/>
    <x v="4740"/>
  </r>
  <r>
    <n v="26.098474502563501"/>
    <n v="43.966423034667997"/>
    <x v="4741"/>
  </r>
  <r>
    <n v="13.4845123291016"/>
    <n v="61.106643676757798"/>
    <x v="4742"/>
  </r>
  <r>
    <n v="21.676820755004901"/>
    <n v="63.635398864746101"/>
    <x v="4743"/>
  </r>
  <r>
    <n v="22.420108795166001"/>
    <n v="12.956210136413601"/>
    <x v="4744"/>
  </r>
  <r>
    <n v="10.141664505004901"/>
    <n v="41.869125366210902"/>
    <x v="4745"/>
  </r>
  <r>
    <n v="24.9957485198975"/>
    <n v="28.7865390777588"/>
    <x v="4746"/>
  </r>
  <r>
    <n v="4.4219255447387704"/>
    <n v="17.341913223266602"/>
    <x v="4747"/>
  </r>
  <r>
    <n v="25.248081207275401"/>
    <n v="43.668525695800803"/>
    <x v="4748"/>
  </r>
  <r>
    <n v="14.4853858947754"/>
    <n v="11.6895637512207"/>
    <x v="4749"/>
  </r>
  <r>
    <n v="21.1059474945068"/>
    <n v="3.7491466999053999"/>
    <x v="4750"/>
  </r>
  <r>
    <n v="32.238304138183601"/>
    <n v="6.45037841796875"/>
    <x v="4751"/>
  </r>
  <r>
    <n v="30.529302597045898"/>
    <n v="12.256508827209499"/>
    <x v="4752"/>
  </r>
  <r>
    <n v="36.283763885497997"/>
    <n v="34.813728332519503"/>
    <x v="4753"/>
  </r>
  <r>
    <n v="28.068010330200199"/>
    <n v="13.154893875122101"/>
    <x v="4754"/>
  </r>
  <r>
    <n v="30.931947708129901"/>
    <n v="-3.4609837532043501"/>
    <x v="4755"/>
  </r>
  <r>
    <n v="26.9305305480957"/>
    <n v="93.344627380371094"/>
    <x v="4756"/>
  </r>
  <r>
    <n v="13.650931358337401"/>
    <n v="-4.8029003143310502"/>
    <x v="4757"/>
  </r>
  <r>
    <n v="23.5073051452637"/>
    <n v="67.600898742675795"/>
    <x v="4758"/>
  </r>
  <r>
    <n v="40.472194671630902"/>
    <n v="2.31712126731873"/>
    <x v="4759"/>
  </r>
  <r>
    <n v="23.544090270996101"/>
    <n v="15.5765686035156"/>
    <x v="4760"/>
  </r>
  <r>
    <n v="28.6115608215332"/>
    <n v="32.232143402099602"/>
    <x v="4761"/>
  </r>
  <r>
    <n v="33.055477142333999"/>
    <n v="39.408035278320298"/>
    <x v="4762"/>
  </r>
  <r>
    <n v="33.079303741455099"/>
    <n v="4.3384041786193803"/>
    <x v="4763"/>
  </r>
  <r>
    <n v="30.410572052001999"/>
    <n v="41.321666717529297"/>
    <x v="4764"/>
  </r>
  <r>
    <n v="24.2103176116943"/>
    <n v="27.254243850708001"/>
    <x v="4765"/>
  </r>
  <r>
    <n v="16.4636745452881"/>
    <n v="17.96071434021"/>
    <x v="4766"/>
  </r>
  <r>
    <n v="16.198328018188501"/>
    <n v="9.6983995437622106"/>
    <x v="4767"/>
  </r>
  <r>
    <n v="18.036361694335898"/>
    <n v="40.173065185546903"/>
    <x v="4768"/>
  </r>
  <r>
    <n v="29.0794372558594"/>
    <n v="59.443401336669901"/>
    <x v="4769"/>
  </r>
  <r>
    <n v="21.683649063110401"/>
    <n v="0.30488935112953203"/>
    <x v="4770"/>
  </r>
  <r>
    <n v="24.323322296142599"/>
    <n v="16.8846549987793"/>
    <x v="4771"/>
  </r>
  <r>
    <n v="28.462831497192401"/>
    <n v="33.648170471191399"/>
    <x v="4772"/>
  </r>
  <r>
    <n v="28.05788230896"/>
    <n v="32.415836334228501"/>
    <x v="4773"/>
  </r>
  <r>
    <n v="33.154510498046903"/>
    <n v="17.515569686889599"/>
    <x v="4774"/>
  </r>
  <r>
    <n v="19.169082641601602"/>
    <n v="12.579439163208001"/>
    <x v="4775"/>
  </r>
  <r>
    <n v="15.954800605773899"/>
    <n v="13.1904649734497"/>
    <x v="4776"/>
  </r>
  <r>
    <n v="21.848142623901399"/>
    <n v="38.870143890380902"/>
    <x v="4777"/>
  </r>
  <r>
    <n v="27.278905868530298"/>
    <n v="49.435493469238303"/>
    <x v="4778"/>
  </r>
  <r>
    <n v="26.394372940063501"/>
    <n v="16.217889785766602"/>
    <x v="4779"/>
  </r>
  <r>
    <n v="18.021583557128899"/>
    <n v="11.785417556762701"/>
    <x v="4780"/>
  </r>
  <r>
    <n v="21.3640441894531"/>
    <n v="18.6676235198975"/>
    <x v="4781"/>
  </r>
  <r>
    <n v="28.817071914672901"/>
    <n v="10.846352577209499"/>
    <x v="4782"/>
  </r>
  <r>
    <n v="15.6982612609863"/>
    <n v="55.092208862304702"/>
    <x v="4783"/>
  </r>
  <r>
    <n v="33.127693176269503"/>
    <n v="22.406324386596701"/>
    <x v="4784"/>
  </r>
  <r>
    <n v="29.7915439605713"/>
    <n v="31.9646301269531"/>
    <x v="4785"/>
  </r>
  <r>
    <n v="30.561454772949201"/>
    <n v="0.14946635067462899"/>
    <x v="4786"/>
  </r>
  <r>
    <n v="22.046535491943398"/>
    <n v="24.759626388549801"/>
    <x v="4787"/>
  </r>
  <r>
    <n v="43.7937202453613"/>
    <n v="11.762942314147899"/>
    <x v="4788"/>
  </r>
  <r>
    <n v="24.854496002197301"/>
    <n v="58.389087677002003"/>
    <x v="4789"/>
  </r>
  <r>
    <n v="15.8674306869507"/>
    <n v="50.114601135253899"/>
    <x v="4790"/>
  </r>
  <r>
    <n v="14.027218818664601"/>
    <n v="39.160594940185497"/>
    <x v="4791"/>
  </r>
  <r>
    <n v="29.862751007080099"/>
    <n v="48.213329315185497"/>
    <x v="4792"/>
  </r>
  <r>
    <n v="25.795303344726602"/>
    <n v="-19.5134677886963"/>
    <x v="4793"/>
  </r>
  <r>
    <n v="30.272092819213899"/>
    <n v="52.454013824462898"/>
    <x v="4794"/>
  </r>
  <r>
    <n v="33.053077697753899"/>
    <n v="1.39023184776306"/>
    <x v="4795"/>
  </r>
  <r>
    <n v="16.193088531494102"/>
    <n v="6.0224695205688503"/>
    <x v="4796"/>
  </r>
  <r>
    <n v="39.193931579589801"/>
    <n v="28.598423004150401"/>
    <x v="4797"/>
  </r>
  <r>
    <n v="33.675209045410199"/>
    <n v="6.5867872238159197"/>
    <x v="4798"/>
  </r>
  <r>
    <n v="25.942405700683601"/>
    <n v="8.2453250885009801"/>
    <x v="4799"/>
  </r>
  <r>
    <n v="27.729127883911101"/>
    <n v="10.6894340515137"/>
    <x v="4800"/>
  </r>
  <r>
    <n v="19.582267761230501"/>
    <n v="36.210155487060497"/>
    <x v="4801"/>
  </r>
  <r>
    <n v="23.565189361572301"/>
    <n v="20.4214897155762"/>
    <x v="4802"/>
  </r>
  <r>
    <n v="20.862855911254901"/>
    <n v="81.462661743164105"/>
    <x v="4803"/>
  </r>
  <r>
    <n v="23.7998657226563"/>
    <n v="55.663784027099602"/>
    <x v="4804"/>
  </r>
  <r>
    <n v="27.182376861572301"/>
    <n v="30.759849548339801"/>
    <x v="4805"/>
  </r>
  <r>
    <n v="18.354709625244102"/>
    <n v="-10.609860420227101"/>
    <x v="4806"/>
  </r>
  <r>
    <n v="23.600763320922901"/>
    <n v="71.279815673828097"/>
    <x v="4807"/>
  </r>
  <r>
    <n v="31.633207321166999"/>
    <n v="9.0291891098022496"/>
    <x v="4808"/>
  </r>
  <r>
    <n v="9.8538894653320295"/>
    <n v="31.5363445281982"/>
    <x v="4809"/>
  </r>
  <r>
    <n v="20.396873474121101"/>
    <n v="27.937883377075199"/>
    <x v="4810"/>
  </r>
  <r>
    <n v="22.601850509643601"/>
    <n v="14.479261398315399"/>
    <x v="4811"/>
  </r>
  <r>
    <n v="20.935529708862301"/>
    <n v="20.827468872070298"/>
    <x v="4812"/>
  </r>
  <r>
    <n v="33.733016967773402"/>
    <n v="69.650314331054702"/>
    <x v="4813"/>
  </r>
  <r>
    <n v="32.152107238769503"/>
    <n v="1.07721030712128"/>
    <x v="4814"/>
  </r>
  <r>
    <n v="21.450935363769499"/>
    <n v="35.961025238037102"/>
    <x v="4815"/>
  </r>
  <r>
    <n v="25.6334228515625"/>
    <n v="24.3013591766357"/>
    <x v="4816"/>
  </r>
  <r>
    <n v="31.201360702514599"/>
    <n v="21.348342895507798"/>
    <x v="4817"/>
  </r>
  <r>
    <n v="25.6461582183838"/>
    <n v="37.216861724853501"/>
    <x v="4818"/>
  </r>
  <r>
    <n v="23.292829513549801"/>
    <n v="23.3842372894287"/>
    <x v="4819"/>
  </r>
  <r>
    <n v="17.1590461730957"/>
    <n v="25.9568881988525"/>
    <x v="4820"/>
  </r>
  <r>
    <n v="27.4294834136963"/>
    <n v="19.447360992431602"/>
    <x v="4821"/>
  </r>
  <r>
    <n v="25.247312545776399"/>
    <n v="9.7294998168945295"/>
    <x v="4822"/>
  </r>
  <r>
    <n v="29.792741775512699"/>
    <n v="36.790718078613303"/>
    <x v="4823"/>
  </r>
  <r>
    <n v="22.6563529968262"/>
    <n v="28.614097595214801"/>
    <x v="4824"/>
  </r>
  <r>
    <n v="27.396556854248001"/>
    <n v="5.7233104705810502"/>
    <x v="4825"/>
  </r>
  <r>
    <n v="19.127000808715799"/>
    <n v="30.437038421630898"/>
    <x v="4826"/>
  </r>
  <r>
    <n v="30.526531219482401"/>
    <n v="86.506660461425795"/>
    <x v="4827"/>
  </r>
  <r>
    <n v="15.8120279312134"/>
    <n v="5.0315623283386204"/>
    <x v="4828"/>
  </r>
  <r>
    <n v="20.1854648590088"/>
    <n v="4.9441757202148402"/>
    <x v="4829"/>
  </r>
  <r>
    <n v="9.9661445617675799"/>
    <n v="26.4881801605225"/>
    <x v="4830"/>
  </r>
  <r>
    <n v="17.3758850097656"/>
    <n v="35.468513488769503"/>
    <x v="4831"/>
  </r>
  <r>
    <n v="22.5615139007568"/>
    <n v="21.6249694824219"/>
    <x v="4832"/>
  </r>
  <r>
    <n v="31.518770217895501"/>
    <n v="-0.65652573108673096"/>
    <x v="4833"/>
  </r>
  <r>
    <n v="36.354846954345703"/>
    <n v="19.521297454833999"/>
    <x v="4834"/>
  </r>
  <r>
    <n v="19.4802150726318"/>
    <n v="16.450151443481399"/>
    <x v="4835"/>
  </r>
  <r>
    <n v="22.276323318481399"/>
    <n v="34.651210784912102"/>
    <x v="4836"/>
  </r>
  <r>
    <n v="30.498338699340799"/>
    <n v="78.993721008300795"/>
    <x v="4837"/>
  </r>
  <r>
    <n v="19.6794738769531"/>
    <n v="7.6159763336181596"/>
    <x v="4838"/>
  </r>
  <r>
    <n v="23.330926895141602"/>
    <n v="15.2538108825684"/>
    <x v="4839"/>
  </r>
  <r>
    <n v="31.002517700195298"/>
    <n v="30.495847702026399"/>
    <x v="4840"/>
  </r>
  <r>
    <n v="26.7217826843262"/>
    <n v="12.254114151001"/>
    <x v="4841"/>
  </r>
  <r>
    <n v="26.986183166503899"/>
    <n v="61.062644958496101"/>
    <x v="4842"/>
  </r>
  <r>
    <n v="30.450899124145501"/>
    <n v="37.332424163818402"/>
    <x v="4843"/>
  </r>
  <r>
    <n v="12.809003829956101"/>
    <n v="5.5410485267639196"/>
    <x v="4844"/>
  </r>
  <r>
    <n v="39.522342681884801"/>
    <n v="-69.061378479003906"/>
    <x v="4845"/>
  </r>
  <r>
    <n v="29.448797225952099"/>
    <n v="60.131427764892599"/>
    <x v="4846"/>
  </r>
  <r>
    <n v="33.447544097900398"/>
    <n v="36.153148651122997"/>
    <x v="4847"/>
  </r>
  <r>
    <n v="49.287391662597699"/>
    <n v="14.5419244766235"/>
    <x v="4848"/>
  </r>
  <r>
    <n v="39.5675659179688"/>
    <n v="23.245458602905298"/>
    <x v="4849"/>
  </r>
  <r>
    <n v="29.015953063964801"/>
    <n v="-1.96422851085663"/>
    <x v="4850"/>
  </r>
  <r>
    <n v="28.6448059082031"/>
    <n v="8.1792211532592791"/>
    <x v="4851"/>
  </r>
  <r>
    <n v="37.401840209960902"/>
    <n v="6.4258356094360396"/>
    <x v="4852"/>
  </r>
  <r>
    <n v="28.1860466003418"/>
    <n v="-6.3301033973693803"/>
    <x v="4853"/>
  </r>
  <r>
    <n v="27.756874084472699"/>
    <n v="18.516351699829102"/>
    <x v="4854"/>
  </r>
  <r>
    <n v="26.393489837646499"/>
    <n v="14.567172050476101"/>
    <x v="4855"/>
  </r>
  <r>
    <n v="33.668983459472699"/>
    <n v="-9.8411722183227504"/>
    <x v="4856"/>
  </r>
  <r>
    <n v="18.439182281494102"/>
    <n v="11.325226783752401"/>
    <x v="4857"/>
  </r>
  <r>
    <n v="26.918144226074201"/>
    <n v="-8.2923755645752006"/>
    <x v="4858"/>
  </r>
  <r>
    <n v="27.210399627685501"/>
    <n v="21.791996002197301"/>
    <x v="4859"/>
  </r>
  <r>
    <n v="20.774988174438501"/>
    <n v="15.2682914733887"/>
    <x v="4860"/>
  </r>
  <r>
    <n v="31.521400451660199"/>
    <n v="13.772141456604"/>
    <x v="4861"/>
  </r>
  <r>
    <n v="19.462827682495099"/>
    <n v="-4.0110669136047399"/>
    <x v="4862"/>
  </r>
  <r>
    <n v="18.015445709228501"/>
    <n v="75.277557373046903"/>
    <x v="4863"/>
  </r>
  <r>
    <n v="11.4197120666504"/>
    <n v="-6.0723204612731898"/>
    <x v="4864"/>
  </r>
  <r>
    <n v="6.9345426559448198"/>
    <n v="32.162265777587898"/>
    <x v="4865"/>
  </r>
  <r>
    <n v="22.674308776855501"/>
    <n v="35.132568359375"/>
    <x v="4866"/>
  </r>
  <r>
    <n v="29.6023559570313"/>
    <n v="10.7318067550659"/>
    <x v="4867"/>
  </r>
  <r>
    <n v="40.662765502929702"/>
    <n v="32.447540283203097"/>
    <x v="4868"/>
  </r>
  <r>
    <n v="11.467394828796399"/>
    <n v="19.1384983062744"/>
    <x v="4869"/>
  </r>
  <r>
    <n v="39.044879913330099"/>
    <n v="-0.70287370681762695"/>
    <x v="4870"/>
  </r>
  <r>
    <n v="30.399896621704102"/>
    <n v="30.4759330749512"/>
    <x v="4871"/>
  </r>
  <r>
    <n v="24.215797424316399"/>
    <n v="65.227897644042997"/>
    <x v="4872"/>
  </r>
  <r>
    <n v="16.237827301025401"/>
    <n v="5.7747240066528303"/>
    <x v="4873"/>
  </r>
  <r>
    <n v="20.8282165527344"/>
    <n v="27.543664932251001"/>
    <x v="4874"/>
  </r>
  <r>
    <n v="26.944452285766602"/>
    <n v="55.205806732177699"/>
    <x v="4875"/>
  </r>
  <r>
    <n v="22.554456710815401"/>
    <n v="-6.1256160736084002"/>
    <x v="4876"/>
  </r>
  <r>
    <n v="20.477239608764599"/>
    <n v="26.119119644165"/>
    <x v="4877"/>
  </r>
  <r>
    <n v="31.4309692382813"/>
    <n v="29.9360466003418"/>
    <x v="4878"/>
  </r>
  <r>
    <n v="41.946144104003899"/>
    <n v="57.578659057617202"/>
    <x v="4879"/>
  </r>
  <r>
    <n v="45.6771430969238"/>
    <n v="41.063552856445298"/>
    <x v="4880"/>
  </r>
  <r>
    <n v="26.910932540893601"/>
    <n v="10.663719177246101"/>
    <x v="4881"/>
  </r>
  <r>
    <n v="22.587135314941399"/>
    <n v="39.921512603759801"/>
    <x v="4882"/>
  </r>
  <r>
    <n v="42.097770690917997"/>
    <n v="7.0230293273925799"/>
    <x v="4883"/>
  </r>
  <r>
    <n v="51.874729156494098"/>
    <n v="13.509819984436"/>
    <x v="4884"/>
  </r>
  <r>
    <n v="19.205848693847699"/>
    <n v="15.365766525268601"/>
    <x v="4885"/>
  </r>
  <r>
    <n v="22.5347499847412"/>
    <n v="32.880691528320298"/>
    <x v="4886"/>
  </r>
  <r>
    <n v="16.730484008789102"/>
    <n v="69.403106689453097"/>
    <x v="4887"/>
  </r>
  <r>
    <n v="14.381829261779799"/>
    <n v="8.3424959182739293"/>
    <x v="4888"/>
  </r>
  <r>
    <n v="42.330436706542997"/>
    <n v="47.731143951416001"/>
    <x v="4889"/>
  </r>
  <r>
    <n v="37.659236907958999"/>
    <n v="22.329868316650401"/>
    <x v="4890"/>
  </r>
  <r>
    <n v="6.6630215644836399"/>
    <n v="22.246467590331999"/>
    <x v="4891"/>
  </r>
  <r>
    <n v="29.794296264648398"/>
    <n v="8.7573528289794904"/>
    <x v="4892"/>
  </r>
  <r>
    <n v="21.486408233642599"/>
    <n v="34.580963134765597"/>
    <x v="4893"/>
  </r>
  <r>
    <n v="24.334171295166001"/>
    <n v="20.473608016967798"/>
    <x v="4894"/>
  </r>
  <r>
    <n v="34.349231719970703"/>
    <n v="7.2657222747802699"/>
    <x v="4895"/>
  </r>
  <r>
    <n v="18.745437622070298"/>
    <n v="38.841499328613303"/>
    <x v="4896"/>
  </r>
  <r>
    <n v="41.050479888916001"/>
    <n v="36.169467926025398"/>
    <x v="4897"/>
  </r>
  <r>
    <n v="20.4316596984863"/>
    <n v="23.2113361358643"/>
    <x v="4898"/>
  </r>
  <r>
    <n v="32.558109283447301"/>
    <n v="2.03176689147949"/>
    <x v="4899"/>
  </r>
  <r>
    <n v="23.941535949706999"/>
    <n v="36.367881774902301"/>
    <x v="4900"/>
  </r>
  <r>
    <n v="19.521556854248001"/>
    <n v="4.47682905197144"/>
    <x v="4901"/>
  </r>
  <r>
    <n v="20.9637641906738"/>
    <n v="56.680355072021499"/>
    <x v="4902"/>
  </r>
  <r>
    <n v="53.140308380127003"/>
    <n v="43.805225372314503"/>
    <x v="4903"/>
  </r>
  <r>
    <n v="22.374605178833001"/>
    <n v="68.807662963867202"/>
    <x v="4904"/>
  </r>
  <r>
    <n v="29.198163986206101"/>
    <n v="26.340675354003899"/>
    <x v="4905"/>
  </r>
  <r>
    <n v="24.8343315124512"/>
    <n v="34.484786987304702"/>
    <x v="4906"/>
  </r>
  <r>
    <n v="10.5808429718018"/>
    <n v="1.4341953992843599"/>
    <x v="4907"/>
  </r>
  <r>
    <n v="21.774410247802699"/>
    <n v="11.667950630188001"/>
    <x v="4908"/>
  </r>
  <r>
    <n v="12.6313800811768"/>
    <n v="27.802616119384801"/>
    <x v="4909"/>
  </r>
  <r>
    <n v="25.502975463867202"/>
    <n v="2.2887260913848899"/>
    <x v="4910"/>
  </r>
  <r>
    <n v="27.5477485656738"/>
    <n v="56.653335571289098"/>
    <x v="4911"/>
  </r>
  <r>
    <n v="25.012870788574201"/>
    <n v="15.8405904769897"/>
    <x v="4912"/>
  </r>
  <r>
    <n v="42.720249176025398"/>
    <n v="19.287233352661101"/>
    <x v="4913"/>
  </r>
  <r>
    <n v="35.038700103759801"/>
    <n v="37.798053741455099"/>
    <x v="4914"/>
  </r>
  <r>
    <n v="19.991743087768601"/>
    <n v="2.8739323616027801"/>
    <x v="4915"/>
  </r>
  <r>
    <n v="32.471187591552699"/>
    <n v="45.926856994628899"/>
    <x v="4916"/>
  </r>
  <r>
    <n v="30.111333847045898"/>
    <n v="13.6275367736816"/>
    <x v="4917"/>
  </r>
  <r>
    <n v="18.8429260253906"/>
    <n v="-9.2493562698364293"/>
    <x v="4918"/>
  </r>
  <r>
    <n v="28.508262634277301"/>
    <n v="13.647489547729499"/>
    <x v="4919"/>
  </r>
  <r>
    <n v="28.771778106689499"/>
    <n v="39.439437866210902"/>
    <x v="4920"/>
  </r>
  <r>
    <n v="15.6235513687134"/>
    <n v="50.697803497314503"/>
    <x v="4921"/>
  </r>
  <r>
    <n v="53.6509399414063"/>
    <n v="15.358679771423301"/>
    <x v="4922"/>
  </r>
  <r>
    <n v="20.176088333129901"/>
    <n v="-4.7480006217956499"/>
    <x v="4923"/>
  </r>
  <r>
    <n v="30.843969345092798"/>
    <n v="38.492397308349602"/>
    <x v="4924"/>
  </r>
  <r>
    <n v="34.184852600097699"/>
    <n v="43.739578247070298"/>
    <x v="4925"/>
  </r>
  <r>
    <n v="30.465461730956999"/>
    <n v="17.015638351440401"/>
    <x v="4926"/>
  </r>
  <r>
    <n v="22.866985321044901"/>
    <n v="27.665561676025401"/>
    <x v="4927"/>
  </r>
  <r>
    <n v="35.6471138000488"/>
    <n v="12.858345031738301"/>
    <x v="4928"/>
  </r>
  <r>
    <n v="19.6789245605469"/>
    <n v="40.725887298583999"/>
    <x v="4929"/>
  </r>
  <r>
    <n v="35.574314117431598"/>
    <n v="31.1962490081787"/>
    <x v="4930"/>
  </r>
  <r>
    <n v="46.698825836181598"/>
    <n v="110.26271057128901"/>
    <x v="4931"/>
  </r>
  <r>
    <n v="19.024127960205099"/>
    <n v="9.8655567169189506"/>
    <x v="4932"/>
  </r>
  <r>
    <n v="35.420040130615199"/>
    <n v="11.1431827545166"/>
    <x v="4933"/>
  </r>
  <r>
    <n v="14.7815961837769"/>
    <n v="13.0513973236084"/>
    <x v="4934"/>
  </r>
  <r>
    <n v="37.567317962646499"/>
    <n v="0.584356069564819"/>
    <x v="4935"/>
  </r>
  <r>
    <n v="24.1361789703369"/>
    <n v="55.783969879150398"/>
    <x v="4936"/>
  </r>
  <r>
    <n v="32.876842498779297"/>
    <n v="5.2993021011352504"/>
    <x v="4937"/>
  </r>
  <r>
    <n v="28.3104343414307"/>
    <n v="37.124900817871101"/>
    <x v="4938"/>
  </r>
  <r>
    <n v="25.669254302978501"/>
    <n v="-10.3756322860718"/>
    <x v="4939"/>
  </r>
  <r>
    <n v="37.9747505187988"/>
    <n v="-12.4963636398315"/>
    <x v="4940"/>
  </r>
  <r>
    <n v="15.3737115859985"/>
    <n v="21.708915710449201"/>
    <x v="4941"/>
  </r>
  <r>
    <n v="41.313228607177699"/>
    <n v="54.800815582275398"/>
    <x v="4942"/>
  </r>
  <r>
    <n v="19.711341857910199"/>
    <n v="52.107521057128899"/>
    <x v="4943"/>
  </r>
  <r>
    <n v="41.700901031494098"/>
    <n v="40.349258422851598"/>
    <x v="4944"/>
  </r>
  <r>
    <n v="37.8322563171387"/>
    <n v="6.07737493515015"/>
    <x v="4945"/>
  </r>
  <r>
    <n v="31.779962539672901"/>
    <n v="33.220428466796903"/>
    <x v="4946"/>
  </r>
  <r>
    <n v="22.773820877075199"/>
    <n v="12.097354888916"/>
    <x v="4947"/>
  </r>
  <r>
    <n v="22.602472305297901"/>
    <n v="5.6819443702697798"/>
    <x v="4948"/>
  </r>
  <r>
    <n v="31.900800704956101"/>
    <n v="3.9480712413787802"/>
    <x v="4949"/>
  </r>
  <r>
    <n v="22.6697082519531"/>
    <n v="40.6488227844238"/>
    <x v="4950"/>
  </r>
  <r>
    <n v="28.202417373657202"/>
    <n v="34.097400665283203"/>
    <x v="4951"/>
  </r>
  <r>
    <n v="33.689533233642599"/>
    <n v="20.368467330932599"/>
    <x v="4952"/>
  </r>
  <r>
    <n v="19.103458404541001"/>
    <n v="2.5405683517456099"/>
    <x v="4953"/>
  </r>
  <r>
    <n v="23.866212844848601"/>
    <n v="17.869642257690401"/>
    <x v="4954"/>
  </r>
  <r>
    <n v="15.732800483703601"/>
    <n v="125.141654968262"/>
    <x v="4955"/>
  </r>
  <r>
    <n v="34.903861999511697"/>
    <n v="1.18336653709412"/>
    <x v="4956"/>
  </r>
  <r>
    <n v="35.463176727294901"/>
    <n v="-10.7251653671265"/>
    <x v="4957"/>
  </r>
  <r>
    <n v="10.2787818908691"/>
    <n v="52.339248657226598"/>
    <x v="4958"/>
  </r>
  <r>
    <n v="25.72021484375"/>
    <n v="73.026649475097699"/>
    <x v="4959"/>
  </r>
  <r>
    <n v="44.153572082519503"/>
    <n v="63.608341217041001"/>
    <x v="4960"/>
  </r>
  <r>
    <n v="42.111289978027301"/>
    <n v="21.205429077148398"/>
    <x v="4961"/>
  </r>
  <r>
    <n v="13.270427703857401"/>
    <n v="16.8370571136475"/>
    <x v="4962"/>
  </r>
  <r>
    <n v="42.186168670654297"/>
    <n v="37.625465393066399"/>
    <x v="4963"/>
  </r>
  <r>
    <n v="29.695751190185501"/>
    <n v="45.818752288818402"/>
    <x v="4964"/>
  </r>
  <r>
    <n v="13.524060249328601"/>
    <n v="11.664511680603001"/>
    <x v="4965"/>
  </r>
  <r>
    <n v="19.552692413330099"/>
    <n v="20.341770172119102"/>
    <x v="4966"/>
  </r>
  <r>
    <n v="29.363260269165"/>
    <n v="19.856899261474599"/>
    <x v="4967"/>
  </r>
  <r>
    <n v="32.220340728759801"/>
    <n v="27.3595275878906"/>
    <x v="4968"/>
  </r>
  <r>
    <n v="30.063045501708999"/>
    <n v="6.7789640426635698"/>
    <x v="4969"/>
  </r>
  <r>
    <n v="27.754442214965799"/>
    <n v="13.847188949585"/>
    <x v="4970"/>
  </r>
  <r>
    <n v="22.117906570434599"/>
    <n v="11.076658248901399"/>
    <x v="4971"/>
  </r>
  <r>
    <n v="26.3744506835938"/>
    <n v="34.168407440185497"/>
    <x v="4972"/>
  </r>
  <r>
    <n v="26.699926376342798"/>
    <n v="18.672004699706999"/>
    <x v="4973"/>
  </r>
  <r>
    <n v="35.173660278320298"/>
    <n v="38.854080200195298"/>
    <x v="4974"/>
  </r>
  <r>
    <n v="26.732973098754901"/>
    <n v="24.647363662719702"/>
    <x v="4975"/>
  </r>
  <r>
    <n v="25.558107376098601"/>
    <n v="3.7829508781433101"/>
    <x v="4976"/>
  </r>
  <r>
    <n v="23.7119235992432"/>
    <n v="-0.70166546106338501"/>
    <x v="4977"/>
  </r>
  <r>
    <n v="14.6459693908691"/>
    <n v="8.4361400604247994"/>
    <x v="4978"/>
  </r>
  <r>
    <n v="15.851105690002401"/>
    <n v="42.2878227233887"/>
    <x v="4979"/>
  </r>
  <r>
    <n v="16.4103088378906"/>
    <n v="36.117801666259801"/>
    <x v="4980"/>
  </r>
  <r>
    <n v="22.684749603271499"/>
    <n v="34.873298645019503"/>
    <x v="4981"/>
  </r>
  <r>
    <n v="34.369049072265597"/>
    <n v="32.842254638671903"/>
    <x v="4982"/>
  </r>
  <r>
    <n v="35.731330871582003"/>
    <n v="59.717411041259801"/>
    <x v="4983"/>
  </r>
  <r>
    <n v="26.872730255126999"/>
    <n v="31.2664794921875"/>
    <x v="4984"/>
  </r>
  <r>
    <n v="20.8774299621582"/>
    <n v="4.8728780746459996"/>
    <x v="4985"/>
  </r>
  <r>
    <n v="23.6990661621094"/>
    <n v="76.087677001953097"/>
    <x v="4986"/>
  </r>
  <r>
    <n v="25.0990505218506"/>
    <n v="-7.0595812797546396"/>
    <x v="4987"/>
  </r>
  <r>
    <n v="26.6333198547363"/>
    <n v="65.115188598632798"/>
    <x v="4988"/>
  </r>
  <r>
    <n v="26.123928070068398"/>
    <n v="20.273382186889599"/>
    <x v="4989"/>
  </r>
  <r>
    <n v="17.704898834228501"/>
    <n v="28.0256443023682"/>
    <x v="4990"/>
  </r>
  <r>
    <n v="35.270725250244098"/>
    <n v="14.425743103027299"/>
    <x v="4991"/>
  </r>
  <r>
    <n v="24.069652557373001"/>
    <n v="40.202865600585902"/>
    <x v="4992"/>
  </r>
  <r>
    <n v="18.296485900878899"/>
    <n v="6.87082719802856"/>
    <x v="4993"/>
  </r>
  <r>
    <n v="26.417303085327099"/>
    <n v="34.021732330322301"/>
    <x v="4994"/>
  </r>
  <r>
    <n v="27.166315078735401"/>
    <n v="31.125297546386701"/>
    <x v="4995"/>
  </r>
  <r>
    <n v="20.955492019653299"/>
    <n v="-0.13614705204963701"/>
    <x v="4996"/>
  </r>
  <r>
    <n v="41.381649017333999"/>
    <n v="39.437026977539098"/>
    <x v="4997"/>
  </r>
  <r>
    <n v="50.842433929443402"/>
    <n v="-20.785301208496101"/>
    <x v="4998"/>
  </r>
  <r>
    <n v="19.820915222168001"/>
    <n v="27.5762329101563"/>
    <x v="4999"/>
  </r>
  <r>
    <n v="25.5597839355469"/>
    <n v="-4.4260988235473597"/>
    <x v="5000"/>
  </r>
  <r>
    <n v="18.2087516784668"/>
    <n v="66.287796020507798"/>
    <x v="5001"/>
  </r>
  <r>
    <n v="11.8217468261719"/>
    <n v="7.8546724319457999"/>
    <x v="5002"/>
  </r>
  <r>
    <n v="26.314258575439499"/>
    <n v="57.518478393554702"/>
    <x v="5003"/>
  </r>
  <r>
    <n v="20.761747360229499"/>
    <n v="48.515663146972699"/>
    <x v="5004"/>
  </r>
  <r>
    <n v="27.101718902587901"/>
    <n v="12.3710165023804"/>
    <x v="5005"/>
  </r>
  <r>
    <n v="18.674472808837901"/>
    <n v="-30.0300483703613"/>
    <x v="5006"/>
  </r>
  <r>
    <n v="24.089593887329102"/>
    <n v="49.613452911377003"/>
    <x v="5007"/>
  </r>
  <r>
    <n v="20.439306259155298"/>
    <n v="42.330078125"/>
    <x v="5008"/>
  </r>
  <r>
    <n v="24.2926635742188"/>
    <n v="22.699325561523398"/>
    <x v="5009"/>
  </r>
  <r>
    <n v="24.867506027221701"/>
    <n v="17.9598503112793"/>
    <x v="5010"/>
  </r>
  <r>
    <n v="22.150514602661101"/>
    <n v="-1.8533017635345499"/>
    <x v="5011"/>
  </r>
  <r>
    <n v="21.868705749511701"/>
    <n v="39.640720367431598"/>
    <x v="5012"/>
  </r>
  <r>
    <n v="21.390090942382798"/>
    <n v="10.371330261230501"/>
    <x v="5013"/>
  </r>
  <r>
    <n v="42.878425598144503"/>
    <n v="27.850946426391602"/>
    <x v="5014"/>
  </r>
  <r>
    <n v="31.199512481689499"/>
    <n v="44.163356781005902"/>
    <x v="5015"/>
  </r>
  <r>
    <n v="16.447746276855501"/>
    <n v="28.494707107543899"/>
    <x v="5016"/>
  </r>
  <r>
    <n v="28.056219100952099"/>
    <n v="15.961382865905801"/>
    <x v="5017"/>
  </r>
  <r>
    <n v="23.6201496124268"/>
    <n v="69.601615905761705"/>
    <x v="5018"/>
  </r>
  <r>
    <n v="12.693973541259799"/>
    <n v="-7.8331460952758798"/>
    <x v="5019"/>
  </r>
  <r>
    <n v="32.4130249023438"/>
    <n v="71.215019226074205"/>
    <x v="5020"/>
  </r>
  <r>
    <n v="37.248668670654297"/>
    <n v="0.84089750051498402"/>
    <x v="5021"/>
  </r>
  <r>
    <n v="15.758618354797401"/>
    <n v="19.4883937835693"/>
    <x v="5022"/>
  </r>
  <r>
    <n v="38.998767852783203"/>
    <n v="5.39056396484375"/>
    <x v="5023"/>
  </r>
  <r>
    <n v="24.621526718139599"/>
    <n v="8.9078683853149396"/>
    <x v="5024"/>
  </r>
  <r>
    <n v="22.707036972045898"/>
    <n v="36.214794158935497"/>
    <x v="5025"/>
  </r>
  <r>
    <n v="23.569290161132798"/>
    <n v="4.0739202499389604"/>
    <x v="5026"/>
  </r>
  <r>
    <n v="27.533575057983398"/>
    <n v="-14.1658744812012"/>
    <x v="5027"/>
  </r>
  <r>
    <n v="29.4572849273682"/>
    <n v="37.978237152099602"/>
    <x v="5028"/>
  </r>
  <r>
    <n v="35.331100463867202"/>
    <n v="17.600557327270501"/>
    <x v="5029"/>
  </r>
  <r>
    <n v="29.472160339355501"/>
    <n v="-0.22053720057010701"/>
    <x v="5030"/>
  </r>
  <r>
    <n v="21.0418815612793"/>
    <n v="38.013225555419901"/>
    <x v="5031"/>
  </r>
  <r>
    <n v="23.352388381958001"/>
    <n v="14.8264513015747"/>
    <x v="5032"/>
  </r>
  <r>
    <n v="13.975614547729499"/>
    <n v="52.8672065734863"/>
    <x v="5033"/>
  </r>
  <r>
    <n v="40.186187744140597"/>
    <n v="71.656959533691406"/>
    <x v="5034"/>
  </r>
  <r>
    <n v="23.5892658233643"/>
    <n v="49.704627990722699"/>
    <x v="5035"/>
  </r>
  <r>
    <n v="20.943519592285199"/>
    <n v="9.0185136795043892"/>
    <x v="5036"/>
  </r>
  <r>
    <n v="64.208511352539105"/>
    <n v="-19.673967361450199"/>
    <x v="5037"/>
  </r>
  <r>
    <n v="27.396284103393601"/>
    <n v="27.058998107910199"/>
    <x v="5038"/>
  </r>
  <r>
    <n v="25.630933761596701"/>
    <n v="14.0813493728638"/>
    <x v="5039"/>
  </r>
  <r>
    <n v="16.906547546386701"/>
    <n v="12.1945648193359"/>
    <x v="5040"/>
  </r>
  <r>
    <n v="20.669288635253899"/>
    <n v="-1.1407597064971899"/>
    <x v="5041"/>
  </r>
  <r>
    <n v="30.090007781982401"/>
    <n v="-2.29510593414307"/>
    <x v="5042"/>
  </r>
  <r>
    <n v="24.878767013549801"/>
    <n v="43.080375671386697"/>
    <x v="5043"/>
  </r>
  <r>
    <n v="45.019775390625"/>
    <n v="3.53768110275269"/>
    <x v="5044"/>
  </r>
  <r>
    <n v="26.422918319702099"/>
    <n v="1.0112876892089799"/>
    <x v="5045"/>
  </r>
  <r>
    <n v="22.9378471374512"/>
    <n v="26.058538436889599"/>
    <x v="5046"/>
  </r>
  <r>
    <n v="34.1964302062988"/>
    <n v="105.95737457275401"/>
    <x v="5047"/>
  </r>
  <r>
    <n v="32.389492034912102"/>
    <n v="24.037147521972699"/>
    <x v="5048"/>
  </r>
  <r>
    <n v="41.129776000976598"/>
    <n v="34.497657775878899"/>
    <x v="5049"/>
  </r>
  <r>
    <n v="29.0402946472168"/>
    <n v="57.379116058349602"/>
    <x v="5050"/>
  </r>
  <r>
    <n v="21.738777160644499"/>
    <n v="42.582130432128899"/>
    <x v="5051"/>
  </r>
  <r>
    <n v="38.9309692382813"/>
    <n v="-0.534479200839996"/>
    <x v="5052"/>
  </r>
  <r>
    <n v="17.452491760253899"/>
    <n v="29.592542648315401"/>
    <x v="5053"/>
  </r>
  <r>
    <n v="25.770757675170898"/>
    <n v="54.112483978271499"/>
    <x v="5054"/>
  </r>
  <r>
    <n v="31.5884399414063"/>
    <n v="79.008979797363295"/>
    <x v="5055"/>
  </r>
  <r>
    <n v="30.332118988037099"/>
    <n v="40.350593566894503"/>
    <x v="5056"/>
  </r>
  <r>
    <n v="16.465003967285199"/>
    <n v="53.415176391601598"/>
    <x v="5057"/>
  </r>
  <r>
    <n v="21.817344665527301"/>
    <n v="40.093772888183601"/>
    <x v="5058"/>
  </r>
  <r>
    <n v="32.155055999755902"/>
    <n v="43.383014678955099"/>
    <x v="5059"/>
  </r>
  <r>
    <n v="20.5260219573975"/>
    <n v="60.778598785400398"/>
    <x v="5060"/>
  </r>
  <r>
    <n v="62.1319580078125"/>
    <n v="0.72887718677520796"/>
    <x v="5061"/>
  </r>
  <r>
    <n v="41.664493560791001"/>
    <n v="64.692970275878906"/>
    <x v="5062"/>
  </r>
  <r>
    <n v="24.101047515869102"/>
    <n v="22.852098464965799"/>
    <x v="5063"/>
  </r>
  <r>
    <n v="19.205787658691399"/>
    <n v="10.8981313705444"/>
    <x v="5064"/>
  </r>
  <r>
    <n v="32.206962585449197"/>
    <n v="-8.3538608551025408"/>
    <x v="5065"/>
  </r>
  <r>
    <n v="23.8029479980469"/>
    <n v="17.7270603179932"/>
    <x v="5066"/>
  </r>
  <r>
    <n v="30.912157058715799"/>
    <n v="38.755138397216797"/>
    <x v="5067"/>
  </r>
  <r>
    <n v="17.2020053863525"/>
    <n v="6.6318511962890598"/>
    <x v="5068"/>
  </r>
  <r>
    <n v="29.491380691528299"/>
    <n v="23.6207599639893"/>
    <x v="5069"/>
  </r>
  <r>
    <n v="44.158378601074197"/>
    <n v="69.716796875"/>
    <x v="5070"/>
  </r>
  <r>
    <n v="37.209201812744098"/>
    <n v="30.625812530517599"/>
    <x v="5071"/>
  </r>
  <r>
    <n v="46.933738708496101"/>
    <n v="56.3345756530762"/>
    <x v="5072"/>
  </r>
  <r>
    <n v="26.6079807281494"/>
    <n v="55.8846626281738"/>
    <x v="5073"/>
  </r>
  <r>
    <n v="32.489639282226598"/>
    <n v="35.545101165771499"/>
    <x v="5074"/>
  </r>
  <r>
    <n v="14.0198621749878"/>
    <n v="19.618156433105501"/>
    <x v="5075"/>
  </r>
  <r>
    <n v="10.609941482543899"/>
    <n v="14.6538591384888"/>
    <x v="5076"/>
  </r>
  <r>
    <n v="21.774501800537099"/>
    <n v="-21.286231994628899"/>
    <x v="5077"/>
  </r>
  <r>
    <n v="31.048822402954102"/>
    <n v="13.396278381347701"/>
    <x v="5078"/>
  </r>
  <r>
    <n v="24.164871215820298"/>
    <n v="34.027797698974602"/>
    <x v="5079"/>
  </r>
  <r>
    <n v="26.780576705932599"/>
    <n v="-12.594841003418001"/>
    <x v="5080"/>
  </r>
  <r>
    <n v="15.2512350082397"/>
    <n v="18.669307708740199"/>
    <x v="5081"/>
  </r>
  <r>
    <n v="23.1348991394043"/>
    <n v="2.5287983417511"/>
    <x v="5082"/>
  </r>
  <r>
    <n v="22.8791694641113"/>
    <n v="51.112632751464801"/>
    <x v="5083"/>
  </r>
  <r>
    <n v="26.951297760009801"/>
    <n v="6.1899547576904297"/>
    <x v="5084"/>
  </r>
  <r>
    <n v="22.401353836059599"/>
    <n v="3.1552922725677499"/>
    <x v="5085"/>
  </r>
  <r>
    <n v="19.499843597412099"/>
    <n v="26.479892730712901"/>
    <x v="5086"/>
  </r>
  <r>
    <n v="46.798473358154297"/>
    <n v="5.91916799545288"/>
    <x v="5087"/>
  </r>
  <r>
    <n v="21.6867771148682"/>
    <n v="48.897815704345703"/>
    <x v="5088"/>
  </r>
  <r>
    <n v="40.565223693847699"/>
    <n v="21.546686172485401"/>
    <x v="5089"/>
  </r>
  <r>
    <n v="24.15452003479"/>
    <n v="37.323825836181598"/>
    <x v="5090"/>
  </r>
  <r>
    <n v="21.291511535644499"/>
    <n v="50.0774536132813"/>
    <x v="5091"/>
  </r>
  <r>
    <n v="39.136814117431598"/>
    <n v="7.5587191581726101"/>
    <x v="5092"/>
  </r>
  <r>
    <n v="30.7871208190918"/>
    <n v="15.347464561462401"/>
    <x v="5093"/>
  </r>
  <r>
    <n v="33.8348999023438"/>
    <n v="19.078546524047901"/>
    <x v="5094"/>
  </r>
  <r>
    <n v="22.359544754028299"/>
    <n v="-4.1433610916137704"/>
    <x v="5095"/>
  </r>
  <r>
    <n v="23.8222141265869"/>
    <n v="17.9955043792725"/>
    <x v="5096"/>
  </r>
  <r>
    <n v="35.658309936523402"/>
    <n v="10.2090148925781"/>
    <x v="5097"/>
  </r>
  <r>
    <n v="16.2301845550537"/>
    <n v="52.9248657226563"/>
    <x v="5098"/>
  </r>
  <r>
    <n v="38.169082641601598"/>
    <n v="22.558151245117202"/>
    <x v="5099"/>
  </r>
  <r>
    <n v="50.735363006591797"/>
    <n v="7.2860136032104501"/>
    <x v="5100"/>
  </r>
  <r>
    <n v="17.0669956207275"/>
    <n v="25.727390289306602"/>
    <x v="5101"/>
  </r>
  <r>
    <n v="24.509962081909201"/>
    <n v="44.397830963134801"/>
    <x v="5102"/>
  </r>
  <r>
    <n v="15.583746910095201"/>
    <n v="10.8985147476196"/>
    <x v="5103"/>
  </r>
  <r>
    <n v="43.539535522460902"/>
    <n v="17.6224555969238"/>
    <x v="5104"/>
  </r>
  <r>
    <n v="17.9030361175537"/>
    <n v="-13.712924003601101"/>
    <x v="5105"/>
  </r>
  <r>
    <n v="22.124097824096701"/>
    <n v="37.854709625244098"/>
    <x v="5106"/>
  </r>
  <r>
    <n v="22.012529373168899"/>
    <n v="23.2153415679932"/>
    <x v="5107"/>
  </r>
  <r>
    <n v="47.443290710449197"/>
    <n v="36.181495666503899"/>
    <x v="5108"/>
  </r>
  <r>
    <n v="20.7868461608887"/>
    <n v="20.112449645996101"/>
    <x v="5109"/>
  </r>
  <r>
    <n v="19.583267211914102"/>
    <n v="26.946388244628899"/>
    <x v="5110"/>
  </r>
  <r>
    <n v="24.498582839965799"/>
    <n v="33.230331420898402"/>
    <x v="5111"/>
  </r>
  <r>
    <n v="25.1452236175537"/>
    <n v="-3.0225341320037802"/>
    <x v="5112"/>
  </r>
  <r>
    <n v="23.994209289550799"/>
    <n v="42.170440673828097"/>
    <x v="5113"/>
  </r>
  <r>
    <n v="21.115282058715799"/>
    <n v="48.839649200439503"/>
    <x v="5114"/>
  </r>
  <r>
    <n v="15.2265710830688"/>
    <n v="23.087451934814499"/>
    <x v="5115"/>
  </r>
  <r>
    <n v="19.815244674682599"/>
    <n v="22.0005588531494"/>
    <x v="5116"/>
  </r>
  <r>
    <n v="37.199871063232401"/>
    <n v="28.731996536254901"/>
    <x v="5117"/>
  </r>
  <r>
    <n v="14.2809867858887"/>
    <n v="5.9452280998229998"/>
    <x v="5118"/>
  </r>
  <r>
    <n v="19.189987182617202"/>
    <n v="9.5521430969238299"/>
    <x v="5119"/>
  </r>
  <r>
    <n v="28.313112258911101"/>
    <n v="7.69101858139038"/>
    <x v="5120"/>
  </r>
  <r>
    <n v="30.663019180297901"/>
    <n v="11.9936571121216"/>
    <x v="5121"/>
  </r>
  <r>
    <n v="19.499128341674801"/>
    <n v="25.514440536498999"/>
    <x v="5122"/>
  </r>
  <r>
    <n v="32.829338073730497"/>
    <n v="1.7372235059738199"/>
    <x v="5123"/>
  </r>
  <r>
    <n v="34.6550483703613"/>
    <n v="-0.44923308491706798"/>
    <x v="5124"/>
  </r>
  <r>
    <n v="22.218700408935501"/>
    <n v="37.942798614502003"/>
    <x v="5125"/>
  </r>
  <r>
    <n v="28.400455474853501"/>
    <n v="58.074436187744098"/>
    <x v="5126"/>
  </r>
  <r>
    <n v="32.931549072265597"/>
    <n v="39.928115844726598"/>
    <x v="5127"/>
  </r>
  <r>
    <n v="13.0657186508179"/>
    <n v="37.315456390380902"/>
    <x v="5128"/>
  </r>
  <r>
    <n v="21.786037445068398"/>
    <n v="-0.68215560913085904"/>
    <x v="5129"/>
  </r>
  <r>
    <n v="14.089953422546399"/>
    <n v="28.5777473449707"/>
    <x v="5130"/>
  </r>
  <r>
    <n v="35.057468414306598"/>
    <n v="16.827274322509801"/>
    <x v="5131"/>
  </r>
  <r>
    <n v="24.604740142822301"/>
    <n v="-3.61958909034729"/>
    <x v="5132"/>
  </r>
  <r>
    <n v="22.1665153503418"/>
    <n v="8.9928226470947301"/>
    <x v="5133"/>
  </r>
  <r>
    <n v="42.588977813720703"/>
    <n v="32.446662902832003"/>
    <x v="5134"/>
  </r>
  <r>
    <n v="20.965208053588899"/>
    <n v="10.2636117935181"/>
    <x v="5135"/>
  </r>
  <r>
    <n v="17.1574192047119"/>
    <n v="40.7059936523438"/>
    <x v="5136"/>
  </r>
  <r>
    <n v="15.0352458953857"/>
    <n v="26.431154251098601"/>
    <x v="5137"/>
  </r>
  <r>
    <n v="28.3112602233887"/>
    <n v="37.392406463622997"/>
    <x v="5138"/>
  </r>
  <r>
    <n v="24.944374084472699"/>
    <n v="42.925094604492202"/>
    <x v="5139"/>
  </r>
  <r>
    <n v="15.5318412780762"/>
    <n v="9.4007892608642596"/>
    <x v="5140"/>
  </r>
  <r>
    <n v="40.661334991455099"/>
    <n v="3.7811145782470699"/>
    <x v="5141"/>
  </r>
  <r>
    <n v="28.591495513916001"/>
    <n v="24.400844573974599"/>
    <x v="5142"/>
  </r>
  <r>
    <n v="36.553825378417997"/>
    <n v="-17.633983612060501"/>
    <x v="5143"/>
  </r>
  <r>
    <n v="31.3118076324463"/>
    <n v="18.557102203369102"/>
    <x v="5144"/>
  </r>
  <r>
    <n v="12.5456037521362"/>
    <n v="16.752433776855501"/>
    <x v="5145"/>
  </r>
  <r>
    <n v="34.764682769775398"/>
    <n v="37.001712799072301"/>
    <x v="5146"/>
  </r>
  <r>
    <n v="19.7617893218994"/>
    <n v="-3.25577712059021"/>
    <x v="5147"/>
  </r>
  <r>
    <n v="25.7633876800537"/>
    <n v="49.061630249023402"/>
    <x v="5148"/>
  </r>
  <r>
    <n v="18.472408294677699"/>
    <n v="32.149070739746101"/>
    <x v="5149"/>
  </r>
  <r>
    <n v="26.275224685668899"/>
    <n v="1.11935174465179"/>
    <x v="5150"/>
  </r>
  <r>
    <n v="31.973875045776399"/>
    <n v="11.871954917907701"/>
    <x v="5151"/>
  </r>
  <r>
    <n v="34.4345893859863"/>
    <n v="31.297370910644499"/>
    <x v="5152"/>
  </r>
  <r>
    <n v="26.760206222534201"/>
    <n v="13.471729278564499"/>
    <x v="5153"/>
  </r>
  <r>
    <n v="15.4204196929932"/>
    <n v="26.193666458129901"/>
    <x v="5154"/>
  </r>
  <r>
    <n v="28.4757194519043"/>
    <n v="73.11328125"/>
    <x v="5155"/>
  </r>
  <r>
    <n v="37.379875183105497"/>
    <n v="3.82348561286926"/>
    <x v="5156"/>
  </r>
  <r>
    <n v="-0.27966886758804299"/>
    <n v="0.671086966991425"/>
    <x v="5157"/>
  </r>
  <r>
    <n v="40.602783203125"/>
    <n v="20.9265232086182"/>
    <x v="5158"/>
  </r>
  <r>
    <n v="22.8200492858887"/>
    <n v="20.342788696289102"/>
    <x v="5159"/>
  </r>
  <r>
    <n v="27.243410110473601"/>
    <n v="22.7684936523438"/>
    <x v="5160"/>
  </r>
  <r>
    <n v="32.629199981689503"/>
    <n v="32.496505737304702"/>
    <x v="5161"/>
  </r>
  <r>
    <n v="23.310367584228501"/>
    <n v="11.937568664550801"/>
    <x v="5162"/>
  </r>
  <r>
    <n v="23.422723770141602"/>
    <n v="7.3926968574523899"/>
    <x v="5163"/>
  </r>
  <r>
    <n v="38.998542785644503"/>
    <n v="6.3263869285583496"/>
    <x v="5164"/>
  </r>
  <r>
    <n v="11.9560327529907"/>
    <n v="16.968965530395501"/>
    <x v="5165"/>
  </r>
  <r>
    <n v="40.786277770996101"/>
    <n v="29.156837463378899"/>
    <x v="5166"/>
  </r>
  <r>
    <n v="11.4363861083984"/>
    <n v="31.350749969482401"/>
    <x v="5167"/>
  </r>
  <r>
    <n v="20.936750411987301"/>
    <n v="25.2271537780762"/>
    <x v="5168"/>
  </r>
  <r>
    <n v="33.530452728271499"/>
    <n v="62.590248107910199"/>
    <x v="5169"/>
  </r>
  <r>
    <n v="12.0843648910522"/>
    <n v="-0.56801396608352706"/>
    <x v="5170"/>
  </r>
  <r>
    <n v="27.6976833343506"/>
    <n v="26.3087348937988"/>
    <x v="5171"/>
  </r>
  <r>
    <n v="22.813224792480501"/>
    <n v="69.991828918457003"/>
    <x v="5172"/>
  </r>
  <r>
    <n v="6.8490090370178196"/>
    <n v="13.364067077636699"/>
    <x v="5173"/>
  </r>
  <r>
    <n v="32.112129211425803"/>
    <n v="12.706414222717299"/>
    <x v="5174"/>
  </r>
  <r>
    <n v="13.5922698974609"/>
    <n v="-1.53108370304108"/>
    <x v="5175"/>
  </r>
  <r>
    <n v="31.835424423217798"/>
    <n v="32.318248748779297"/>
    <x v="5176"/>
  </r>
  <r>
    <n v="30.892349243164102"/>
    <n v="23.300270080566399"/>
    <x v="5177"/>
  </r>
  <r>
    <n v="12.609810829162599"/>
    <n v="29.1659755706787"/>
    <x v="5178"/>
  </r>
  <r>
    <n v="30.398948669433601"/>
    <n v="29.328130722045898"/>
    <x v="5179"/>
  </r>
  <r>
    <n v="16.2857475280762"/>
    <n v="29.755638122558601"/>
    <x v="5180"/>
  </r>
  <r>
    <n v="49.776023864746101"/>
    <n v="13.9761505126953"/>
    <x v="5181"/>
  </r>
  <r>
    <n v="34.477504730224602"/>
    <n v="10.6324472427368"/>
    <x v="5182"/>
  </r>
  <r>
    <n v="42.165317535400398"/>
    <n v="18.952461242675799"/>
    <x v="5183"/>
  </r>
  <r>
    <n v="23.862384796142599"/>
    <n v="15.250185966491699"/>
    <x v="5184"/>
  </r>
  <r>
    <n v="52.068107604980497"/>
    <n v="66.062583923339801"/>
    <x v="5185"/>
  </r>
  <r>
    <n v="31.6824340820313"/>
    <n v="-0.47491481900215099"/>
    <x v="5186"/>
  </r>
  <r>
    <n v="19.317123413085898"/>
    <n v="15.442177772521999"/>
    <x v="5187"/>
  </r>
  <r>
    <n v="26.862541198730501"/>
    <n v="7.9183230400085396"/>
    <x v="5188"/>
  </r>
  <r>
    <n v="24.847141265869102"/>
    <n v="1.18701612949371"/>
    <x v="5189"/>
  </r>
  <r>
    <n v="29.0275363922119"/>
    <n v="27.464246749877901"/>
    <x v="5190"/>
  </r>
  <r>
    <n v="29.715991973876999"/>
    <n v="50.000541687011697"/>
    <x v="5191"/>
  </r>
  <r>
    <n v="29.753492355346701"/>
    <n v="13.4013528823853"/>
    <x v="5192"/>
  </r>
  <r>
    <n v="20.612157821655298"/>
    <n v="41.768512725830099"/>
    <x v="5193"/>
  </r>
  <r>
    <n v="11.606381416320801"/>
    <n v="-10.290118217468301"/>
    <x v="5194"/>
  </r>
  <r>
    <n v="20.310741424560501"/>
    <n v="-19.202264785766602"/>
    <x v="5195"/>
  </r>
  <r>
    <n v="20.84716796875"/>
    <n v="12.9195442199707"/>
    <x v="5196"/>
  </r>
  <r>
    <n v="33.0273246765137"/>
    <n v="29.009263992309599"/>
    <x v="5197"/>
  </r>
  <r>
    <n v="20.334079742431602"/>
    <n v="0.67545890808105502"/>
    <x v="5198"/>
  </r>
  <r>
    <n v="25.714586257934599"/>
    <n v="71.185615539550795"/>
    <x v="5199"/>
  </r>
  <r>
    <n v="22.1172771453857"/>
    <n v="-0.56578314304351796"/>
    <x v="5200"/>
  </r>
  <r>
    <n v="21.256210327148398"/>
    <n v="11.9822835922241"/>
    <x v="5201"/>
  </r>
  <r>
    <n v="20.361976623535199"/>
    <n v="10.331711769104"/>
    <x v="5202"/>
  </r>
  <r>
    <n v="32.796882629394503"/>
    <n v="32.727092742919901"/>
    <x v="5203"/>
  </r>
  <r>
    <n v="31.7628059387207"/>
    <n v="4.8346500396728498"/>
    <x v="5204"/>
  </r>
  <r>
    <n v="28.027141571044901"/>
    <n v="64.417839050292997"/>
    <x v="5205"/>
  </r>
  <r>
    <n v="22.7607612609863"/>
    <n v="51.895519256591797"/>
    <x v="5206"/>
  </r>
  <r>
    <n v="23.364213943481399"/>
    <n v="32.169246673583999"/>
    <x v="5207"/>
  </r>
  <r>
    <n v="25.9046745300293"/>
    <n v="-11.029176712036101"/>
    <x v="5208"/>
  </r>
  <r>
    <n v="15.7536430358887"/>
    <n v="24.102842330932599"/>
    <x v="5209"/>
  </r>
  <r>
    <n v="27.3858337402344"/>
    <n v="10.1751441955566"/>
    <x v="5210"/>
  </r>
  <r>
    <n v="26.913999557495099"/>
    <n v="58.349685668945298"/>
    <x v="5211"/>
  </r>
  <r>
    <n v="28.6703491210938"/>
    <n v="-2.9131269454956099"/>
    <x v="5212"/>
  </r>
  <r>
    <n v="27.412961959838899"/>
    <n v="18.565559387206999"/>
    <x v="5213"/>
  </r>
  <r>
    <n v="23.3260097503662"/>
    <n v="76.124977111816406"/>
    <x v="5214"/>
  </r>
  <r>
    <n v="27.444364547729499"/>
    <n v="59.886188507080099"/>
    <x v="5215"/>
  </r>
  <r>
    <n v="35.175022125244098"/>
    <n v="37.642341613769503"/>
    <x v="5216"/>
  </r>
  <r>
    <n v="29.392820358276399"/>
    <n v="24.3054313659668"/>
    <x v="5217"/>
  </r>
  <r>
    <n v="31.102441787719702"/>
    <n v="5.5896186828613299"/>
    <x v="5218"/>
  </r>
  <r>
    <n v="18.773365020751999"/>
    <n v="67.163124084472699"/>
    <x v="5219"/>
  </r>
  <r>
    <n v="33.092269897460902"/>
    <n v="11.486052513122599"/>
    <x v="5220"/>
  </r>
  <r>
    <n v="17.306135177612301"/>
    <n v="-12.2617244720459"/>
    <x v="5221"/>
  </r>
  <r>
    <n v="31.330875396728501"/>
    <n v="8.41186428070068"/>
    <x v="5222"/>
  </r>
  <r>
    <n v="20.748455047607401"/>
    <n v="5.3715481758117702"/>
    <x v="5223"/>
  </r>
  <r>
    <n v="28.418336868286101"/>
    <n v="-7.4394340515136701"/>
    <x v="5224"/>
  </r>
  <r>
    <n v="26.219480514526399"/>
    <n v="-10.491589546203601"/>
    <x v="5225"/>
  </r>
  <r>
    <n v="24.2943935394287"/>
    <n v="-9.9316568374633807"/>
    <x v="5226"/>
  </r>
  <r>
    <n v="26.060441970825199"/>
    <n v="44.000885009765597"/>
    <x v="5227"/>
  </r>
  <r>
    <n v="41.8534965515137"/>
    <n v="6.2368664741516104"/>
    <x v="5228"/>
  </r>
  <r>
    <n v="21.0648593902588"/>
    <n v="10.807689666748001"/>
    <x v="5229"/>
  </r>
  <r>
    <n v="24.076417922973601"/>
    <n v="62.820808410644503"/>
    <x v="5230"/>
  </r>
  <r>
    <n v="25.4958400726318"/>
    <n v="9.5935831069946307"/>
    <x v="5231"/>
  </r>
  <r>
    <n v="43.930576324462898"/>
    <n v="68.633071899414105"/>
    <x v="5232"/>
  </r>
  <r>
    <n v="16.174964904785199"/>
    <n v="14.2637376785278"/>
    <x v="5233"/>
  </r>
  <r>
    <n v="27.550077438354499"/>
    <n v="50.859588623046903"/>
    <x v="5234"/>
  </r>
  <r>
    <n v="34.9713745117188"/>
    <n v="31.438308715820298"/>
    <x v="5235"/>
  </r>
  <r>
    <n v="25.845006942748999"/>
    <n v="29.584451675415"/>
    <x v="5236"/>
  </r>
  <r>
    <n v="20.876989364623999"/>
    <n v="-10.965747833251999"/>
    <x v="5237"/>
  </r>
  <r>
    <n v="23.74462890625"/>
    <n v="47.123031616210902"/>
    <x v="5238"/>
  </r>
  <r>
    <n v="19.533512115478501"/>
    <n v="36.565723419189503"/>
    <x v="5239"/>
  </r>
  <r>
    <n v="17.1784858703613"/>
    <n v="-3.4501988887786901"/>
    <x v="5240"/>
  </r>
  <r>
    <n v="9.6989994049072301"/>
    <n v="44.307186126708999"/>
    <x v="5241"/>
  </r>
  <r>
    <n v="20.099042892456101"/>
    <n v="81.652206420898395"/>
    <x v="5242"/>
  </r>
  <r>
    <n v="6.7942843437194798"/>
    <n v="18.067470550537099"/>
    <x v="5243"/>
  </r>
  <r>
    <n v="26.083522796630898"/>
    <n v="114.546112060547"/>
    <x v="5244"/>
  </r>
  <r>
    <n v="19.465934753418001"/>
    <n v="14.878381729126"/>
    <x v="5245"/>
  </r>
  <r>
    <n v="16.812040328979499"/>
    <n v="3.2964706420898402"/>
    <x v="5246"/>
  </r>
  <r>
    <n v="29.822607040405298"/>
    <n v="35.3809623718262"/>
    <x v="5247"/>
  </r>
  <r>
    <n v="23.3130798339844"/>
    <n v="32.807590484619098"/>
    <x v="5248"/>
  </r>
  <r>
    <n v="29.077802658081101"/>
    <n v="27.1459560394287"/>
    <x v="5249"/>
  </r>
  <r>
    <n v="34.347629547119098"/>
    <n v="74.422142028808594"/>
    <x v="5250"/>
  </r>
  <r>
    <n v="8.6031951904296893"/>
    <n v="3.4557120800018302"/>
    <x v="5251"/>
  </r>
  <r>
    <n v="22.230756759643601"/>
    <n v="5.4914574623107901"/>
    <x v="5252"/>
  </r>
  <r>
    <n v="15.4438800811768"/>
    <n v="29.000139236450199"/>
    <x v="5253"/>
  </r>
  <r>
    <n v="35.071895599365199"/>
    <n v="22.649816513061499"/>
    <x v="5254"/>
  </r>
  <r>
    <n v="25.305341720581101"/>
    <n v="-7.2495779991149902"/>
    <x v="5255"/>
  </r>
  <r>
    <n v="31.269554138183601"/>
    <n v="7.2190146446228001"/>
    <x v="5256"/>
  </r>
  <r>
    <n v="25.099983215331999"/>
    <n v="42.193981170654297"/>
    <x v="5257"/>
  </r>
  <r>
    <n v="17.793613433837901"/>
    <n v="14.1686201095581"/>
    <x v="5258"/>
  </r>
  <r>
    <n v="15.0341939926147"/>
    <n v="54.7395210266113"/>
    <x v="5259"/>
  </r>
  <r>
    <n v="17.619792938232401"/>
    <n v="-1.3881535530090301"/>
    <x v="5260"/>
  </r>
  <r>
    <n v="34.356849670410199"/>
    <n v="9.3577489852905291"/>
    <x v="5261"/>
  </r>
  <r>
    <n v="50.1806640625"/>
    <n v="9.4022874832153303"/>
    <x v="5262"/>
  </r>
  <r>
    <n v="19.742647171020501"/>
    <n v="17.302108764648398"/>
    <x v="5263"/>
  </r>
  <r>
    <n v="22.294609069824201"/>
    <n v="18.706222534179702"/>
    <x v="5264"/>
  </r>
  <r>
    <n v="20.642269134521499"/>
    <n v="-1.1033908128738401"/>
    <x v="5265"/>
  </r>
  <r>
    <n v="17.149990081787099"/>
    <n v="8.8525943756103498"/>
    <x v="5266"/>
  </r>
  <r>
    <n v="21.324098587036101"/>
    <n v="-2.1441283226013201"/>
    <x v="5267"/>
  </r>
  <r>
    <n v="33.494270324707003"/>
    <n v="0.79558396339416504"/>
    <x v="5268"/>
  </r>
  <r>
    <n v="25.7248725891113"/>
    <n v="-2.4574060440063499"/>
    <x v="5269"/>
  </r>
  <r>
    <n v="12.715095520019499"/>
    <n v="18.6966876983643"/>
    <x v="5270"/>
  </r>
  <r>
    <n v="26.406368255615199"/>
    <n v="17.9608669281006"/>
    <x v="5271"/>
  </r>
  <r>
    <n v="22.1047039031982"/>
    <n v="52.527652740478501"/>
    <x v="5272"/>
  </r>
  <r>
    <n v="21.684808731079102"/>
    <n v="36.572643280029297"/>
    <x v="5273"/>
  </r>
  <r>
    <n v="44.747867584228501"/>
    <n v="-4.9928102493286097"/>
    <x v="5274"/>
  </r>
  <r>
    <n v="27.757492065429702"/>
    <n v="13.110262870788601"/>
    <x v="5275"/>
  </r>
  <r>
    <n v="23.8414211273193"/>
    <n v="31.119634628295898"/>
    <x v="5276"/>
  </r>
  <r>
    <n v="31.618892669677699"/>
    <n v="12.283311843872101"/>
    <x v="5277"/>
  </r>
  <r>
    <n v="24.620121002197301"/>
    <n v="15.305401802063001"/>
    <x v="5278"/>
  </r>
  <r>
    <n v="15.010443687439"/>
    <n v="28.7830619812012"/>
    <x v="5279"/>
  </r>
  <r>
    <n v="53.582637786865199"/>
    <n v="83.029037475585895"/>
    <x v="5280"/>
  </r>
  <r>
    <n v="20.7320957183838"/>
    <n v="20.944068908691399"/>
    <x v="5281"/>
  </r>
  <r>
    <n v="27.751440048217798"/>
    <n v="-5.0544576644897496"/>
    <x v="5282"/>
  </r>
  <r>
    <n v="52.070476531982401"/>
    <n v="62.047306060791001"/>
    <x v="5283"/>
  </r>
  <r>
    <n v="18.966432571411101"/>
    <n v="8.0046834945678693"/>
    <x v="5284"/>
  </r>
  <r>
    <n v="28.057048797607401"/>
    <n v="-5.7302341461181596"/>
    <x v="5285"/>
  </r>
  <r>
    <n v="16.259763717651399"/>
    <n v="39.485237121582003"/>
    <x v="5286"/>
  </r>
  <r>
    <n v="21.074104309081999"/>
    <n v="8.8990783691406303"/>
    <x v="5287"/>
  </r>
  <r>
    <n v="43.162338256835902"/>
    <n v="11.161969184875501"/>
    <x v="5288"/>
  </r>
  <r>
    <n v="22.685935974121101"/>
    <n v="27.528739929199201"/>
    <x v="5289"/>
  </r>
  <r>
    <n v="29.148279190063501"/>
    <n v="10.6877040863037"/>
    <x v="5290"/>
  </r>
  <r>
    <n v="25.419662475585898"/>
    <n v="10.824649810791"/>
    <x v="5291"/>
  </r>
  <r>
    <n v="29.967777252197301"/>
    <n v="15.912702560424799"/>
    <x v="5292"/>
  </r>
  <r>
    <n v="51.0742797851563"/>
    <n v="37.107795715332003"/>
    <x v="5293"/>
  </r>
  <r>
    <n v="21.943916320800799"/>
    <n v="27.0566101074219"/>
    <x v="5294"/>
  </r>
  <r>
    <n v="50.144142150878899"/>
    <n v="43.228057861328097"/>
    <x v="5295"/>
  </r>
  <r>
    <n v="18.636924743652301"/>
    <n v="-5.49862198531628E-2"/>
    <x v="5296"/>
  </r>
  <r>
    <n v="28.619707107543899"/>
    <n v="16.886701583862301"/>
    <x v="5297"/>
  </r>
  <r>
    <n v="6.5481681823730504"/>
    <n v="41.862503051757798"/>
    <x v="5298"/>
  </r>
  <r>
    <n v="12.3376159667969"/>
    <n v="22.293376922607401"/>
    <x v="5299"/>
  </r>
  <r>
    <n v="14.294131278991699"/>
    <n v="74.426834106445298"/>
    <x v="5300"/>
  </r>
  <r>
    <n v="37.7273979187012"/>
    <n v="25.035184860229499"/>
    <x v="5301"/>
  </r>
  <r>
    <n v="33.323581695556598"/>
    <n v="22.866071701049801"/>
    <x v="5302"/>
  </r>
  <r>
    <n v="16.597627639770501"/>
    <n v="4.1040959358215297"/>
    <x v="5303"/>
  </r>
  <r>
    <n v="19.6665229797363"/>
    <n v="28.755811691284201"/>
    <x v="5304"/>
  </r>
  <r>
    <n v="36.566814422607401"/>
    <n v="88.449867248535199"/>
    <x v="5305"/>
  </r>
  <r>
    <n v="40.657520294189503"/>
    <n v="19.5664367675781"/>
    <x v="5306"/>
  </r>
  <r>
    <n v="31.0455837249756"/>
    <n v="4.7277784347534197"/>
    <x v="5307"/>
  </r>
  <r>
    <n v="19.9959621429443"/>
    <n v="-7.6269054412841797"/>
    <x v="5308"/>
  </r>
  <r>
    <n v="9.3639707565307599"/>
    <n v="66.327720642089801"/>
    <x v="5309"/>
  </r>
  <r>
    <n v="27.570461273193398"/>
    <n v="50.804931640625"/>
    <x v="5310"/>
  </r>
  <r>
    <n v="23.430196762085"/>
    <n v="20.723949432373001"/>
    <x v="5311"/>
  </r>
  <r>
    <n v="34.347175598144503"/>
    <n v="7.3951845169067401"/>
    <x v="5312"/>
  </r>
  <r>
    <n v="32.20361328125"/>
    <n v="6.1920099258422896"/>
    <x v="5313"/>
  </r>
  <r>
    <n v="28.3129558563232"/>
    <n v="43.694492340087898"/>
    <x v="5314"/>
  </r>
  <r>
    <n v="19.7385578155518"/>
    <n v="39.424140930175803"/>
    <x v="5315"/>
  </r>
  <r>
    <n v="28.3584384918213"/>
    <n v="39.645839691162102"/>
    <x v="5316"/>
  </r>
  <r>
    <n v="31.940855026245099"/>
    <n v="17.0343418121338"/>
    <x v="5317"/>
  </r>
  <r>
    <n v="28.228273391723601"/>
    <n v="40.161251068115199"/>
    <x v="5318"/>
  </r>
  <r>
    <n v="14.9663858413696"/>
    <n v="14.5371503829956"/>
    <x v="5319"/>
  </r>
  <r>
    <n v="35.346652984619098"/>
    <n v="51.945747375488303"/>
    <x v="5320"/>
  </r>
  <r>
    <n v="31.006273269653299"/>
    <n v="36.000823974609403"/>
    <x v="5321"/>
  </r>
  <r>
    <n v="33.751667022705099"/>
    <n v="-7.1921253204345703"/>
    <x v="5322"/>
  </r>
  <r>
    <n v="28.124902725219702"/>
    <n v="24.402767181396499"/>
    <x v="5323"/>
  </r>
  <r>
    <n v="10.187568664550801"/>
    <n v="0.99438571929931596"/>
    <x v="5324"/>
  </r>
  <r>
    <n v="23.491855621337901"/>
    <n v="29.9094543457031"/>
    <x v="5325"/>
  </r>
  <r>
    <n v="17.235326766967798"/>
    <n v="17.4730548858643"/>
    <x v="5326"/>
  </r>
  <r>
    <n v="27.6429653167725"/>
    <n v="17.242498397827099"/>
    <x v="5327"/>
  </r>
  <r>
    <n v="25.139255523681602"/>
    <n v="50.873252868652301"/>
    <x v="5328"/>
  </r>
  <r>
    <n v="19.454576492309599"/>
    <n v="50.404834747314503"/>
    <x v="5329"/>
  </r>
  <r>
    <n v="44.580501556396499"/>
    <n v="19.1692008972168"/>
    <x v="5330"/>
  </r>
  <r>
    <n v="30.273521423339801"/>
    <n v="1.0922366380691499"/>
    <x v="5331"/>
  </r>
  <r>
    <n v="35.592761993408203"/>
    <n v="29.294263839721701"/>
    <x v="5332"/>
  </r>
  <r>
    <n v="37.650772094726598"/>
    <n v="9.03497409820557"/>
    <x v="5333"/>
  </r>
  <r>
    <n v="23.4167995452881"/>
    <n v="5.4125094413757298"/>
    <x v="5334"/>
  </r>
  <r>
    <n v="25.514909744262699"/>
    <n v="58.663249969482401"/>
    <x v="5335"/>
  </r>
  <r>
    <n v="36.503124237060497"/>
    <n v="7.84918117523193"/>
    <x v="5336"/>
  </r>
  <r>
    <n v="28.195360183715799"/>
    <n v="41.231117248535199"/>
    <x v="5337"/>
  </r>
  <r>
    <n v="32.227951049804702"/>
    <n v="18.6069850921631"/>
    <x v="5338"/>
  </r>
  <r>
    <n v="31.872352600097699"/>
    <n v="6.5424633026123002"/>
    <x v="5339"/>
  </r>
  <r>
    <n v="20.9507846832275"/>
    <n v="1.56582939624786"/>
    <x v="5340"/>
  </r>
  <r>
    <n v="27.487464904785199"/>
    <n v="22.404047012329102"/>
    <x v="5341"/>
  </r>
  <r>
    <n v="22.091064453125"/>
    <n v="21.8350639343262"/>
    <x v="5342"/>
  </r>
  <r>
    <n v="22.072820663452099"/>
    <n v="33.329837799072301"/>
    <x v="5343"/>
  </r>
  <r>
    <n v="35.174217224121101"/>
    <n v="8.1847133636474592"/>
    <x v="5344"/>
  </r>
  <r>
    <n v="13.457736015319799"/>
    <n v="12.4692573547363"/>
    <x v="5345"/>
  </r>
  <r>
    <n v="34.770824432372997"/>
    <n v="31.2029628753662"/>
    <x v="5346"/>
  </r>
  <r>
    <n v="29.041309356689499"/>
    <n v="36.053668975830099"/>
    <x v="5347"/>
  </r>
  <r>
    <n v="44.634407043457003"/>
    <n v="0.55838119983673096"/>
    <x v="5348"/>
  </r>
  <r>
    <n v="22.178592681884801"/>
    <n v="53.838779449462898"/>
    <x v="5349"/>
  </r>
  <r>
    <n v="25.981935501098601"/>
    <n v="21.005674362182599"/>
    <x v="5350"/>
  </r>
  <r>
    <n v="28.8492527008057"/>
    <n v="38.219253540039098"/>
    <x v="5351"/>
  </r>
  <r>
    <n v="23.905824661254901"/>
    <n v="20.792955398559599"/>
    <x v="5352"/>
  </r>
  <r>
    <n v="26.389362335205099"/>
    <n v="30.459129333496101"/>
    <x v="5353"/>
  </r>
  <r>
    <n v="16.871433258056602"/>
    <n v="39.442424774169901"/>
    <x v="5354"/>
  </r>
  <r>
    <n v="18.6258659362793"/>
    <n v="28.234228134155298"/>
    <x v="5355"/>
  </r>
  <r>
    <n v="21.239488601684599"/>
    <n v="3.99410176277161"/>
    <x v="5356"/>
  </r>
  <r>
    <n v="33.997692108154297"/>
    <n v="27.9644470214844"/>
    <x v="5357"/>
  </r>
  <r>
    <n v="40.107883453369098"/>
    <n v="2.49624371528625"/>
    <x v="5358"/>
  </r>
  <r>
    <n v="18.616460800170898"/>
    <n v="48.169349670410199"/>
    <x v="5359"/>
  </r>
  <r>
    <n v="8.8201417922973597"/>
    <n v="25.131874084472699"/>
    <x v="5360"/>
  </r>
  <r>
    <n v="30.767072677612301"/>
    <n v="74.022262573242202"/>
    <x v="5361"/>
  </r>
  <r>
    <n v="4.3110547065734899"/>
    <n v="53.944202423095703"/>
    <x v="5362"/>
  </r>
  <r>
    <n v="29.6351509094238"/>
    <n v="50.740604400634801"/>
    <x v="5363"/>
  </r>
  <r>
    <n v="31.149858474731399"/>
    <n v="30.995061874389599"/>
    <x v="5364"/>
  </r>
  <r>
    <n v="27.267532348632798"/>
    <n v="64.644676208496094"/>
    <x v="5365"/>
  </r>
  <r>
    <n v="21.0183506011963"/>
    <n v="3.7706823348999001"/>
    <x v="5366"/>
  </r>
  <r>
    <n v="22.937379837036101"/>
    <n v="24.024976730346701"/>
    <x v="5367"/>
  </r>
  <r>
    <n v="32.917121887207003"/>
    <n v="-2.7782742977142298"/>
    <x v="5368"/>
  </r>
  <r>
    <n v="23.6557006835938"/>
    <n v="73.5059814453125"/>
    <x v="5369"/>
  </r>
  <r>
    <n v="50.137138366699197"/>
    <n v="51.659297943115199"/>
    <x v="5370"/>
  </r>
  <r>
    <n v="36.868068695068402"/>
    <n v="25.088821411132798"/>
    <x v="5371"/>
  </r>
  <r>
    <n v="26.225042343139599"/>
    <n v="78.391670227050795"/>
    <x v="5372"/>
  </r>
  <r>
    <n v="7.5555768013000497"/>
    <n v="20.6966667175293"/>
    <x v="5373"/>
  </r>
  <r>
    <n v="12.7008724212646"/>
    <n v="12.5093288421631"/>
    <x v="5374"/>
  </r>
  <r>
    <n v="13.6656227111816"/>
    <n v="46.704490661621101"/>
    <x v="5375"/>
  </r>
  <r>
    <n v="19.4866542816162"/>
    <n v="82.758949279785199"/>
    <x v="5376"/>
  </r>
  <r>
    <n v="41.434238433837898"/>
    <n v="40.6219291687012"/>
    <x v="5377"/>
  </r>
  <r>
    <n v="23.611057281494102"/>
    <n v="33.952472686767599"/>
    <x v="5378"/>
  </r>
  <r>
    <n v="26.958370208740199"/>
    <n v="38.949123382568402"/>
    <x v="5379"/>
  </r>
  <r>
    <n v="37.855022430419901"/>
    <n v="26.144039154052699"/>
    <x v="5380"/>
  </r>
  <r>
    <n v="27.019403457641602"/>
    <n v="26.920625686645501"/>
    <x v="5381"/>
  </r>
  <r>
    <n v="17.960279464721701"/>
    <n v="-1.58565998077393"/>
    <x v="5382"/>
  </r>
  <r>
    <n v="13.416913032531699"/>
    <n v="-1.69207310676575"/>
    <x v="5383"/>
  </r>
  <r>
    <n v="12.6276712417603"/>
    <n v="-5.5694870948791504"/>
    <x v="5384"/>
  </r>
  <r>
    <n v="21.4933052062988"/>
    <n v="26.183834075927699"/>
    <x v="5385"/>
  </r>
  <r>
    <n v="34.255523681640597"/>
    <n v="9.6654481887817401"/>
    <x v="5386"/>
  </r>
  <r>
    <n v="21.485162734985401"/>
    <n v="21.2180576324463"/>
    <x v="5387"/>
  </r>
  <r>
    <n v="18.102045059204102"/>
    <n v="7.7441377639770499"/>
    <x v="5388"/>
  </r>
  <r>
    <n v="21.092899322509801"/>
    <n v="10.7236471176147"/>
    <x v="5389"/>
  </r>
  <r>
    <n v="16.581550598144499"/>
    <n v="28.956134796142599"/>
    <x v="5390"/>
  </r>
  <r>
    <n v="10.515072822570801"/>
    <n v="-17.295059204101602"/>
    <x v="5391"/>
  </r>
  <r>
    <n v="22.6572265625"/>
    <n v="18.263404846191399"/>
    <x v="5392"/>
  </r>
  <r>
    <n v="15.9838771820068"/>
    <n v="2.4450721740722701"/>
    <x v="5393"/>
  </r>
  <r>
    <n v="46.406764984130902"/>
    <n v="35.950687408447301"/>
    <x v="5394"/>
  </r>
  <r>
    <n v="18.023410797119102"/>
    <n v="8.6380252838134801"/>
    <x v="5395"/>
  </r>
  <r>
    <n v="24.4047527313232"/>
    <n v="26.417270660400401"/>
    <x v="5396"/>
  </r>
  <r>
    <n v="37.868259429931598"/>
    <n v="30.811456680297901"/>
    <x v="5397"/>
  </r>
  <r>
    <n v="32.345203399658203"/>
    <n v="-2.1474835872650102"/>
    <x v="5398"/>
  </r>
  <r>
    <n v="42.990280151367202"/>
    <n v="29.375341415405298"/>
    <x v="5399"/>
  </r>
  <r>
    <n v="37.898319244384801"/>
    <n v="31.605491638183601"/>
    <x v="5400"/>
  </r>
  <r>
    <n v="27.775661468505898"/>
    <n v="30.388343811035199"/>
    <x v="5401"/>
  </r>
  <r>
    <n v="26.035509109497099"/>
    <n v="34.479480743408203"/>
    <x v="5402"/>
  </r>
  <r>
    <n v="35.097019195556598"/>
    <n v="-14.3870038986206"/>
    <x v="5403"/>
  </r>
  <r>
    <n v="9.5413541793823207"/>
    <n v="26.887981414794901"/>
    <x v="5404"/>
  </r>
  <r>
    <n v="29.751829147338899"/>
    <n v="-0.23712824285030401"/>
    <x v="5405"/>
  </r>
  <r>
    <n v="32.850696563720703"/>
    <n v="3.4923677444457999"/>
    <x v="5406"/>
  </r>
  <r>
    <n v="24.4653434753418"/>
    <n v="41.274173736572301"/>
    <x v="5407"/>
  </r>
  <r>
    <n v="25.520490646362301"/>
    <n v="52.867355346679702"/>
    <x v="5408"/>
  </r>
  <r>
    <n v="52.883995056152301"/>
    <n v="19.317836761474599"/>
    <x v="5409"/>
  </r>
  <r>
    <n v="46.569915771484403"/>
    <n v="8.1799554824829102"/>
    <x v="5410"/>
  </r>
  <r>
    <n v="32.877243041992202"/>
    <n v="0.54899150133132901"/>
    <x v="5411"/>
  </r>
  <r>
    <n v="34.683425903320298"/>
    <n v="23.114376068115199"/>
    <x v="5412"/>
  </r>
  <r>
    <n v="26.794582366943398"/>
    <n v="12.0855827331543"/>
    <x v="5413"/>
  </r>
  <r>
    <n v="24.028001785278299"/>
    <n v="28.912158966064499"/>
    <x v="5414"/>
  </r>
  <r>
    <n v="17.408981323242202"/>
    <n v="11.031411170959499"/>
    <x v="5415"/>
  </r>
  <r>
    <n v="32.271907806396499"/>
    <n v="26.372287750244102"/>
    <x v="5416"/>
  </r>
  <r>
    <n v="35.103763580322301"/>
    <n v="32.8111572265625"/>
    <x v="5417"/>
  </r>
  <r>
    <n v="17.879428863525401"/>
    <n v="57.980022430419901"/>
    <x v="5418"/>
  </r>
  <r>
    <n v="25.042465209960898"/>
    <n v="53.210880279541001"/>
    <x v="5419"/>
  </r>
  <r>
    <n v="32.4912300109863"/>
    <n v="14.66282081604"/>
    <x v="5420"/>
  </r>
  <r>
    <n v="21.8978157043457"/>
    <n v="-2.8692567348480198"/>
    <x v="5421"/>
  </r>
  <r>
    <n v="22.023689270019499"/>
    <n v="-3.3217837810516402"/>
    <x v="5422"/>
  </r>
  <r>
    <n v="76.542175292968807"/>
    <n v="4.4760847091674796"/>
    <x v="5423"/>
  </r>
  <r>
    <n v="24.370845794677699"/>
    <n v="13.008391380310099"/>
    <x v="5424"/>
  </r>
  <r>
    <n v="10.981163024902299"/>
    <n v="56.441684722900398"/>
    <x v="5425"/>
  </r>
  <r>
    <n v="28.799562454223601"/>
    <n v="21.2840385437012"/>
    <x v="5426"/>
  </r>
  <r>
    <n v="19.724433898925799"/>
    <n v="16.476686477661101"/>
    <x v="5427"/>
  </r>
  <r>
    <n v="13.895002365112299"/>
    <n v="2.4727628231048602"/>
    <x v="5428"/>
  </r>
  <r>
    <n v="17.414125442504901"/>
    <n v="51.248336791992202"/>
    <x v="5429"/>
  </r>
  <r>
    <n v="21.7153930664063"/>
    <n v="12.721962928771999"/>
    <x v="5430"/>
  </r>
  <r>
    <n v="26.528984069824201"/>
    <n v="-1.1656591892242401"/>
    <x v="5431"/>
  </r>
  <r>
    <n v="25.0138130187988"/>
    <n v="56.341754913330099"/>
    <x v="5432"/>
  </r>
  <r>
    <n v="42.996570587158203"/>
    <n v="41.879325866699197"/>
    <x v="5433"/>
  </r>
  <r>
    <n v="30.196231842041001"/>
    <n v="-7.7693586349487296"/>
    <x v="5434"/>
  </r>
  <r>
    <n v="29.501703262329102"/>
    <n v="14.6698350906372"/>
    <x v="5435"/>
  </r>
  <r>
    <n v="51.739299774169901"/>
    <n v="12.7383842468262"/>
    <x v="5436"/>
  </r>
  <r>
    <n v="30.353797912597699"/>
    <n v="3.9591014385223402"/>
    <x v="5437"/>
  </r>
  <r>
    <n v="41.809181213378899"/>
    <n v="8.2900848388671893"/>
    <x v="5438"/>
  </r>
  <r>
    <n v="29.946741104126001"/>
    <n v="35.436344146728501"/>
    <x v="5439"/>
  </r>
  <r>
    <n v="22.6574897766113"/>
    <n v="30.278284072876001"/>
    <x v="5440"/>
  </r>
  <r>
    <n v="18.188930511474599"/>
    <n v="23.377334594726602"/>
    <x v="5441"/>
  </r>
  <r>
    <n v="26.713201522827099"/>
    <n v="69.966468811035199"/>
    <x v="5442"/>
  </r>
  <r>
    <n v="41.5301322937012"/>
    <n v="49.646736145019503"/>
    <x v="5443"/>
  </r>
  <r>
    <n v="16.286909103393601"/>
    <n v="40.338542938232401"/>
    <x v="5444"/>
  </r>
  <r>
    <n v="34.894046783447301"/>
    <n v="31.741935729980501"/>
    <x v="5445"/>
  </r>
  <r>
    <n v="19.459056854248001"/>
    <n v="19.0564079284668"/>
    <x v="5446"/>
  </r>
  <r>
    <n v="36.184085845947301"/>
    <n v="30.488374710083001"/>
    <x v="5447"/>
  </r>
  <r>
    <n v="30.997062683105501"/>
    <n v="23.971988677978501"/>
    <x v="5448"/>
  </r>
  <r>
    <n v="24.6393947601318"/>
    <n v="18.366798400878899"/>
    <x v="5449"/>
  </r>
  <r>
    <n v="27.170061111450199"/>
    <n v="51.815540313720703"/>
    <x v="5450"/>
  </r>
  <r>
    <n v="35.292186737060497"/>
    <n v="38.321983337402301"/>
    <x v="5451"/>
  </r>
  <r>
    <n v="36.161746978759801"/>
    <n v="14.812108039856"/>
    <x v="5452"/>
  </r>
  <r>
    <n v="24.598741531372099"/>
    <n v="8.1625041961669904"/>
    <x v="5453"/>
  </r>
  <r>
    <n v="43.560836791992202"/>
    <n v="41.399135589599602"/>
    <x v="5454"/>
  </r>
  <r>
    <n v="24.286197662353501"/>
    <n v="16.252140045166001"/>
    <x v="5455"/>
  </r>
  <r>
    <n v="21.039442062377901"/>
    <n v="21.165529251098601"/>
    <x v="5456"/>
  </r>
  <r>
    <n v="23.424146652221701"/>
    <n v="35.382110595703097"/>
    <x v="5457"/>
  </r>
  <r>
    <n v="14.8399209976196"/>
    <n v="-18.255508422851602"/>
    <x v="5458"/>
  </r>
  <r>
    <n v="41.215656280517599"/>
    <n v="84.829536437988295"/>
    <x v="5459"/>
  </r>
  <r>
    <n v="22.664894104003899"/>
    <n v="14.776461601257299"/>
    <x v="5460"/>
  </r>
  <r>
    <n v="24.146295547485401"/>
    <n v="33.088748931884801"/>
    <x v="5461"/>
  </r>
  <r>
    <n v="30.232728958129901"/>
    <n v="6.31231784820557"/>
    <x v="5462"/>
  </r>
  <r>
    <n v="25.8173522949219"/>
    <n v="23.171754837036101"/>
    <x v="5463"/>
  </r>
  <r>
    <n v="32.779457092285199"/>
    <n v="9.6478958129882795"/>
    <x v="5464"/>
  </r>
  <r>
    <n v="15.2528171539307"/>
    <n v="2.2726078033447301"/>
    <x v="5465"/>
  </r>
  <r>
    <n v="21.708683013916001"/>
    <n v="0.35660734772682201"/>
    <x v="5466"/>
  </r>
  <r>
    <n v="18.858339309692401"/>
    <n v="-1.05868911743164"/>
    <x v="5467"/>
  </r>
  <r>
    <n v="20.775876998901399"/>
    <n v="19.740179061889599"/>
    <x v="5468"/>
  </r>
  <r>
    <n v="20.0654487609863"/>
    <n v="5.9748029708862296"/>
    <x v="5469"/>
  </r>
  <r>
    <n v="29.767604827880898"/>
    <n v="8.8288688659668004"/>
    <x v="5470"/>
  </r>
  <r>
    <n v="27.95094871521"/>
    <n v="67.043144226074205"/>
    <x v="5471"/>
  </r>
  <r>
    <n v="19.076919555664102"/>
    <n v="12.835767745971699"/>
    <x v="5472"/>
  </r>
  <r>
    <n v="24.8862705230713"/>
    <n v="10.615898132324199"/>
    <x v="5473"/>
  </r>
  <r>
    <n v="28.376161575317401"/>
    <n v="16.291627883911101"/>
    <x v="5474"/>
  </r>
  <r>
    <n v="34.623950958252003"/>
    <n v="61.227268218994098"/>
    <x v="5475"/>
  </r>
  <r>
    <n v="35.222915649414098"/>
    <n v="-7.4911413192748997"/>
    <x v="5476"/>
  </r>
  <r>
    <n v="43.011489868164098"/>
    <n v="53.580570220947301"/>
    <x v="5477"/>
  </r>
  <r>
    <n v="19.853321075439499"/>
    <n v="7.0403394699096697"/>
    <x v="5478"/>
  </r>
  <r>
    <n v="23.0727214813232"/>
    <n v="28.787635803222699"/>
    <x v="5479"/>
  </r>
  <r>
    <n v="45.833698272705099"/>
    <n v="7.1067709922790501"/>
    <x v="5480"/>
  </r>
  <r>
    <n v="16.040361404418899"/>
    <n v="51.016387939453097"/>
    <x v="5481"/>
  </r>
  <r>
    <n v="25.268131256103501"/>
    <n v="28.295413970947301"/>
    <x v="5482"/>
  </r>
  <r>
    <n v="42.237030029296903"/>
    <n v="44.974445343017599"/>
    <x v="5483"/>
  </r>
  <r>
    <n v="33.608180999755902"/>
    <n v="12.497600555419901"/>
    <x v="5484"/>
  </r>
  <r>
    <n v="22.221620559692401"/>
    <n v="14.982741355896"/>
    <x v="5485"/>
  </r>
  <r>
    <n v="23.076765060424801"/>
    <n v="31.5978813171387"/>
    <x v="5486"/>
  </r>
  <r>
    <n v="21.607803344726602"/>
    <n v="1.88391554355621"/>
    <x v="5487"/>
  </r>
  <r>
    <n v="29.001966476440401"/>
    <n v="94.738006591796903"/>
    <x v="5488"/>
  </r>
  <r>
    <n v="44.886165618896499"/>
    <n v="37.191257476806598"/>
    <x v="5489"/>
  </r>
  <r>
    <n v="19.378473281860401"/>
    <n v="16.708293914794901"/>
    <x v="5490"/>
  </r>
  <r>
    <n v="34.4351806640625"/>
    <n v="7.0383057594299299"/>
    <x v="5491"/>
  </r>
  <r>
    <n v="20.8043422698975"/>
    <n v="32.345375061035199"/>
    <x v="5492"/>
  </r>
  <r>
    <n v="5.7659325599670401"/>
    <n v="26.947027206420898"/>
    <x v="5493"/>
  </r>
  <r>
    <n v="24.170160293579102"/>
    <n v="27.507026672363299"/>
    <x v="5494"/>
  </r>
  <r>
    <n v="17.244338989257798"/>
    <n v="69.218917846679702"/>
    <x v="5495"/>
  </r>
  <r>
    <n v="22.377719879150401"/>
    <n v="36.463321685791001"/>
    <x v="5496"/>
  </r>
  <r>
    <n v="21.5470676422119"/>
    <n v="54.367462158203097"/>
    <x v="5497"/>
  </r>
  <r>
    <n v="12.1623783111572"/>
    <n v="19.920518875122099"/>
    <x v="5498"/>
  </r>
  <r>
    <n v="10.6618766784668"/>
    <n v="57.722709655761697"/>
    <x v="5499"/>
  </r>
  <r>
    <n v="22.171657562255898"/>
    <n v="36.389553070068402"/>
    <x v="5500"/>
  </r>
  <r>
    <n v="35.599910736083999"/>
    <n v="52.556591033935497"/>
    <x v="5501"/>
  </r>
  <r>
    <n v="31.615230560302699"/>
    <n v="51.122714996337898"/>
    <x v="5502"/>
  </r>
  <r>
    <n v="22.650346755981399"/>
    <n v="48.780429840087898"/>
    <x v="5503"/>
  </r>
  <r>
    <n v="40.8594970703125"/>
    <n v="7.5948734283447301"/>
    <x v="5504"/>
  </r>
  <r>
    <n v="14.441621780395501"/>
    <n v="60.527519226074197"/>
    <x v="5505"/>
  </r>
  <r>
    <n v="16.334789276123001"/>
    <n v="27.653566360473601"/>
    <x v="5506"/>
  </r>
  <r>
    <n v="41.820201873779297"/>
    <n v="18.2893581390381"/>
    <x v="5507"/>
  </r>
  <r>
    <n v="20.127820968627901"/>
    <n v="-1.3222624063491799"/>
    <x v="5508"/>
  </r>
  <r>
    <n v="26.4088459014893"/>
    <n v="1.14951407909393"/>
    <x v="5509"/>
  </r>
  <r>
    <n v="41.990558624267599"/>
    <n v="19.973180770873999"/>
    <x v="5510"/>
  </r>
  <r>
    <n v="37.413528442382798"/>
    <n v="10.165163040161101"/>
    <x v="5511"/>
  </r>
  <r>
    <n v="29.741420745849599"/>
    <n v="-3.5848872661590598"/>
    <x v="5512"/>
  </r>
  <r>
    <n v="28.763231277465799"/>
    <n v="28.955886840820298"/>
    <x v="5513"/>
  </r>
  <r>
    <n v="44.093326568603501"/>
    <n v="30.040311813354499"/>
    <x v="5514"/>
  </r>
  <r>
    <n v="23.123249053955099"/>
    <n v="27.000440597534201"/>
    <x v="5515"/>
  </r>
  <r>
    <n v="18.282840728759801"/>
    <n v="19.022647857666001"/>
    <x v="5516"/>
  </r>
  <r>
    <n v="22.790897369384801"/>
    <n v="-12.660676002502401"/>
    <x v="5517"/>
  </r>
  <r>
    <n v="28.639501571655298"/>
    <n v="30.372011184692401"/>
    <x v="5518"/>
  </r>
  <r>
    <n v="35.757965087890597"/>
    <n v="-22.429262161254901"/>
    <x v="5519"/>
  </r>
  <r>
    <n v="41.500350952148402"/>
    <n v="45.209053039550803"/>
    <x v="5520"/>
  </r>
  <r>
    <n v="21.343669891357401"/>
    <n v="59.231899261474602"/>
    <x v="5521"/>
  </r>
  <r>
    <n v="34.123649597167997"/>
    <n v="39.538852691650398"/>
    <x v="5522"/>
  </r>
  <r>
    <n v="39.735713958740199"/>
    <n v="25.922893524169901"/>
    <x v="5523"/>
  </r>
  <r>
    <n v="40.282432556152301"/>
    <n v="20.278938293456999"/>
    <x v="5524"/>
  </r>
  <r>
    <n v="25.080982208251999"/>
    <n v="38.259658813476598"/>
    <x v="5525"/>
  </r>
  <r>
    <n v="15.4957933425903"/>
    <n v="5.7135319709777797"/>
    <x v="5526"/>
  </r>
  <r>
    <n v="46.498008728027301"/>
    <n v="62.7384643554688"/>
    <x v="5527"/>
  </r>
  <r>
    <n v="29.7465305328369"/>
    <n v="88.465660095214801"/>
    <x v="5528"/>
  </r>
  <r>
    <n v="34.352203369140597"/>
    <n v="8.0310735702514595"/>
    <x v="5529"/>
  </r>
  <r>
    <n v="16.257261276245099"/>
    <n v="30.147954940795898"/>
    <x v="5530"/>
  </r>
  <r>
    <n v="21.335231781005898"/>
    <n v="8.9286794662475604"/>
    <x v="5531"/>
  </r>
  <r>
    <n v="24.081872940063501"/>
    <n v="1.84367251396179"/>
    <x v="5532"/>
  </r>
  <r>
    <n v="12.573249816894499"/>
    <n v="7.43416452407837"/>
    <x v="5533"/>
  </r>
  <r>
    <n v="18.765995025634801"/>
    <n v="14.028962135314901"/>
    <x v="5534"/>
  </r>
  <r>
    <n v="32.542369842529297"/>
    <n v="46.138107299804702"/>
    <x v="5535"/>
  </r>
  <r>
    <n v="25.1811008453369"/>
    <n v="15.8297529220581"/>
    <x v="5536"/>
  </r>
  <r>
    <n v="33.6970405578613"/>
    <n v="10.6853113174438"/>
    <x v="5537"/>
  </r>
  <r>
    <n v="13.9180507659912"/>
    <n v="2.5373570919036901"/>
    <x v="5538"/>
  </r>
  <r>
    <n v="31.748203277587901"/>
    <n v="44.065437316894503"/>
    <x v="5539"/>
  </r>
  <r>
    <n v="44.153369903564503"/>
    <n v="12.500329017639199"/>
    <x v="5540"/>
  </r>
  <r>
    <n v="30.392280578613299"/>
    <n v="86.243766784667997"/>
    <x v="5541"/>
  </r>
  <r>
    <n v="34.711135864257798"/>
    <n v="32.698375701904297"/>
    <x v="5542"/>
  </r>
  <r>
    <n v="16.415626525878899"/>
    <n v="37.1719360351563"/>
    <x v="5543"/>
  </r>
  <r>
    <n v="11.4310035705566"/>
    <n v="19.669685363769499"/>
    <x v="5544"/>
  </r>
  <r>
    <n v="26.692359924316399"/>
    <n v="35.434146881103501"/>
    <x v="5545"/>
  </r>
  <r>
    <n v="26.203981399536101"/>
    <n v="10.085313796997101"/>
    <x v="5546"/>
  </r>
  <r>
    <n v="17.828641891479499"/>
    <n v="30.509262084960898"/>
    <x v="5547"/>
  </r>
  <r>
    <n v="31.5091857910156"/>
    <n v="9.0443077087402308"/>
    <x v="5548"/>
  </r>
  <r>
    <n v="26.111356735229499"/>
    <n v="-11.090252876281699"/>
    <x v="5549"/>
  </r>
  <r>
    <n v="23.299402236938501"/>
    <n v="43.226222991943402"/>
    <x v="5550"/>
  </r>
  <r>
    <n v="25.404844284057599"/>
    <n v="29.521924972534201"/>
    <x v="5551"/>
  </r>
  <r>
    <n v="15.807331085205099"/>
    <n v="14.9735679626465"/>
    <x v="5552"/>
  </r>
  <r>
    <n v="25.221019744873001"/>
    <n v="14.257612228393601"/>
    <x v="5553"/>
  </r>
  <r>
    <n v="12.780463218689"/>
    <n v="17.635200500488299"/>
    <x v="5554"/>
  </r>
  <r>
    <n v="28.2851238250732"/>
    <n v="12.460721969604499"/>
    <x v="5555"/>
  </r>
  <r>
    <n v="31.337966918945298"/>
    <n v="-4.0310225486755398"/>
    <x v="5556"/>
  </r>
  <r>
    <n v="29.210706710815401"/>
    <n v="18.4933471679688"/>
    <x v="5557"/>
  </r>
  <r>
    <n v="10.8344259262085"/>
    <n v="34.499725341796903"/>
    <x v="5558"/>
  </r>
  <r>
    <n v="27.169981002807599"/>
    <n v="31.3664455413818"/>
    <x v="5559"/>
  </r>
  <r>
    <n v="45.982463836669901"/>
    <n v="45.650600433349602"/>
    <x v="5560"/>
  </r>
  <r>
    <n v="41.627330780029297"/>
    <n v="84.357032775878906"/>
    <x v="5561"/>
  </r>
  <r>
    <n v="22.410173416137699"/>
    <n v="130.63293457031301"/>
    <x v="5562"/>
  </r>
  <r>
    <n v="22.862644195556602"/>
    <n v="15.672698020935099"/>
    <x v="5563"/>
  </r>
  <r>
    <n v="21.9894504547119"/>
    <n v="20.747341156005898"/>
    <x v="5564"/>
  </r>
  <r>
    <n v="48.144096374511697"/>
    <n v="0.55236214399337802"/>
    <x v="5565"/>
  </r>
  <r>
    <n v="19.5126247406006"/>
    <n v="71.824256896972699"/>
    <x v="5566"/>
  </r>
  <r>
    <n v="45.625240325927699"/>
    <n v="22.696683883666999"/>
    <x v="5567"/>
  </r>
  <r>
    <n v="28.499876022338899"/>
    <n v="-2.2984461784362802"/>
    <x v="5568"/>
  </r>
  <r>
    <n v="23.712465286254901"/>
    <n v="37.303817749023402"/>
    <x v="5569"/>
  </r>
  <r>
    <n v="21.0146808624268"/>
    <n v="-5.77622318267822"/>
    <x v="5570"/>
  </r>
  <r>
    <n v="28.5331726074219"/>
    <n v="6.9228405952453604"/>
    <x v="5571"/>
  </r>
  <r>
    <n v="59.576911926269503"/>
    <n v="15.3619899749756"/>
    <x v="5572"/>
  </r>
  <r>
    <n v="29.501091003418001"/>
    <n v="44.597305297851598"/>
    <x v="5573"/>
  </r>
  <r>
    <n v="27.301641464233398"/>
    <n v="-2.2709827423095699"/>
    <x v="5574"/>
  </r>
  <r>
    <n v="22.6799831390381"/>
    <n v="49.857414245605497"/>
    <x v="5575"/>
  </r>
  <r>
    <n v="32.064537048339801"/>
    <n v="80.6739501953125"/>
    <x v="5576"/>
  </r>
  <r>
    <n v="23.764419555664102"/>
    <n v="16.1414394378662"/>
    <x v="5577"/>
  </r>
  <r>
    <n v="35.820487976074197"/>
    <n v="48.3540649414063"/>
    <x v="5578"/>
  </r>
  <r>
    <n v="26.5563049316406"/>
    <n v="25.811876296997099"/>
    <x v="5579"/>
  </r>
  <r>
    <n v="25.088539123535199"/>
    <n v="43.200305938720703"/>
    <x v="5580"/>
  </r>
  <r>
    <n v="22.310632705688501"/>
    <n v="21.5044460296631"/>
    <x v="5581"/>
  </r>
  <r>
    <n v="25.670106887817401"/>
    <n v="32.819896697997997"/>
    <x v="5582"/>
  </r>
  <r>
    <n v="12.9151525497437"/>
    <n v="44.588367462158203"/>
    <x v="5583"/>
  </r>
  <r>
    <n v="21.6227703094482"/>
    <n v="9.1195468902587908"/>
    <x v="5584"/>
  </r>
  <r>
    <n v="26.027626037597699"/>
    <n v="37.038963317871101"/>
    <x v="5585"/>
  </r>
  <r>
    <n v="12.140174865722701"/>
    <n v="-18.663944244384801"/>
    <x v="5586"/>
  </r>
  <r>
    <n v="17.693065643310501"/>
    <n v="-0.35124975442886402"/>
    <x v="5587"/>
  </r>
  <r>
    <n v="35.6759643554688"/>
    <n v="37.691249847412102"/>
    <x v="5588"/>
  </r>
  <r>
    <n v="16.5558376312256"/>
    <n v="64.431922912597699"/>
    <x v="5589"/>
  </r>
  <r>
    <n v="24.658704757690401"/>
    <n v="3.0212059020996098"/>
    <x v="5590"/>
  </r>
  <r>
    <n v="26.601524353027301"/>
    <n v="34.373126983642599"/>
    <x v="5591"/>
  </r>
  <r>
    <n v="23.246603012085"/>
    <n v="27.875286102294901"/>
    <x v="5592"/>
  </r>
  <r>
    <n v="35.015316009521499"/>
    <n v="74.228912353515597"/>
    <x v="5593"/>
  </r>
  <r>
    <n v="23.361007690429702"/>
    <n v="9.8331241607665998"/>
    <x v="5594"/>
  </r>
  <r>
    <n v="56.234409332275398"/>
    <n v="44.328399658203097"/>
    <x v="5595"/>
  </r>
  <r>
    <n v="39.788410186767599"/>
    <n v="28.049755096435501"/>
    <x v="5596"/>
  </r>
  <r>
    <n v="13.998291015625"/>
    <n v="1.6727974414825399"/>
    <x v="5597"/>
  </r>
  <r>
    <n v="36.864925384521499"/>
    <n v="-12.4970970153809"/>
    <x v="5598"/>
  </r>
  <r>
    <n v="34.077850341796903"/>
    <n v="13.045869827270501"/>
    <x v="5599"/>
  </r>
  <r>
    <n v="22.465373992919901"/>
    <n v="-7.8449764251709002"/>
    <x v="5600"/>
  </r>
  <r>
    <n v="28.7821960449219"/>
    <n v="6.7073082923889196"/>
    <x v="5601"/>
  </r>
  <r>
    <n v="23.019702911376999"/>
    <n v="22.833915710449201"/>
    <x v="5602"/>
  </r>
  <r>
    <n v="13.5648107528687"/>
    <n v="67.201446533203097"/>
    <x v="5603"/>
  </r>
  <r>
    <n v="39.370601654052699"/>
    <n v="67.507431030273395"/>
    <x v="5604"/>
  </r>
  <r>
    <n v="27.630046844482401"/>
    <n v="4.08663034439087"/>
    <x v="5605"/>
  </r>
  <r>
    <n v="35.5872802734375"/>
    <n v="1.82171523571014"/>
    <x v="5606"/>
  </r>
  <r>
    <n v="38.877418518066399"/>
    <n v="16.503545761108398"/>
    <x v="5607"/>
  </r>
  <r>
    <n v="37.200740814208999"/>
    <n v="26.2040920257568"/>
    <x v="5608"/>
  </r>
  <r>
    <n v="26.5586757659912"/>
    <n v="11.495641708374"/>
    <x v="5609"/>
  </r>
  <r>
    <n v="23.183256149291999"/>
    <n v="45.092788696289098"/>
    <x v="5610"/>
  </r>
  <r>
    <n v="18.469303131103501"/>
    <n v="35.885875701904297"/>
    <x v="5611"/>
  </r>
  <r>
    <n v="12.5934448242188"/>
    <n v="43.442878723144503"/>
    <x v="5612"/>
  </r>
  <r>
    <n v="21.744060516357401"/>
    <n v="18.612724304199201"/>
    <x v="5613"/>
  </r>
  <r>
    <n v="23.0788173675537"/>
    <n v="23.892515182495099"/>
    <x v="5614"/>
  </r>
  <r>
    <n v="29.229246139526399"/>
    <n v="10.8218326568604"/>
    <x v="5615"/>
  </r>
  <r>
    <n v="23.531974792480501"/>
    <n v="-21.633358001708999"/>
    <x v="5616"/>
  </r>
  <r>
    <n v="16.226629257202099"/>
    <n v="50.974891662597699"/>
    <x v="5617"/>
  </r>
  <r>
    <n v="7.7476854324340803"/>
    <n v="3.1296002864837602"/>
    <x v="5618"/>
  </r>
  <r>
    <n v="20.606704711914102"/>
    <n v="69.705734252929702"/>
    <x v="5619"/>
  </r>
  <r>
    <n v="20.284233093261701"/>
    <n v="38.822704315185497"/>
    <x v="5620"/>
  </r>
  <r>
    <n v="38.162628173828097"/>
    <n v="85.037757873535199"/>
    <x v="5621"/>
  </r>
  <r>
    <n v="19.747768402099599"/>
    <n v="17.043952941894499"/>
    <x v="5622"/>
  </r>
  <r>
    <n v="25.219326019287099"/>
    <n v="40.7123832702637"/>
    <x v="5623"/>
  </r>
  <r>
    <n v="42.4458198547363"/>
    <n v="10.3701372146606"/>
    <x v="5624"/>
  </r>
  <r>
    <n v="34.812473297119098"/>
    <n v="2.7950522899627699"/>
    <x v="5625"/>
  </r>
  <r>
    <n v="15.292015075683601"/>
    <n v="32.310840606689503"/>
    <x v="5626"/>
  </r>
  <r>
    <n v="16.8883666992188"/>
    <n v="21.4501857757568"/>
    <x v="5627"/>
  </r>
  <r>
    <n v="17.09596824646"/>
    <n v="27.147169113159201"/>
    <x v="5628"/>
  </r>
  <r>
    <n v="17.107744216918899"/>
    <n v="25.827550888061499"/>
    <x v="5629"/>
  </r>
  <r>
    <n v="38.517807006835902"/>
    <n v="72.796798706054702"/>
    <x v="5630"/>
  </r>
  <r>
    <n v="16.495267868041999"/>
    <n v="71.895881652832003"/>
    <x v="5631"/>
  </r>
  <r>
    <n v="19.580589294433601"/>
    <n v="-2.4247677326202401"/>
    <x v="5632"/>
  </r>
  <r>
    <n v="24.0734348297119"/>
    <n v="98.521865844726605"/>
    <x v="5633"/>
  </r>
  <r>
    <n v="21.060396194458001"/>
    <n v="3.6673600673675502"/>
    <x v="5634"/>
  </r>
  <r>
    <n v="22.102518081665"/>
    <n v="17.262098312377901"/>
    <x v="5635"/>
  </r>
  <r>
    <n v="18.577863693237301"/>
    <n v="36.650875091552699"/>
    <x v="5636"/>
  </r>
  <r>
    <n v="26.6365146636963"/>
    <n v="1.0007300376892101"/>
    <x v="5637"/>
  </r>
  <r>
    <n v="13.911456108093301"/>
    <n v="42.939624786377003"/>
    <x v="5638"/>
  </r>
  <r>
    <n v="33.073612213134801"/>
    <n v="1.6489056348800699"/>
    <x v="5639"/>
  </r>
  <r>
    <n v="7.0543923377990696"/>
    <n v="15.4484758377075"/>
    <x v="5640"/>
  </r>
  <r>
    <n v="11.8073177337646"/>
    <n v="0.66761302947998002"/>
    <x v="5641"/>
  </r>
  <r>
    <n v="21.008350372314499"/>
    <n v="51.332614898681598"/>
    <x v="5642"/>
  </r>
  <r>
    <n v="45.9089965820313"/>
    <n v="32.623016357421903"/>
    <x v="5643"/>
  </r>
  <r>
    <n v="21.281888961791999"/>
    <n v="24.624738693237301"/>
    <x v="5644"/>
  </r>
  <r>
    <n v="36.481185913085902"/>
    <n v="39.124820709228501"/>
    <x v="5645"/>
  </r>
  <r>
    <n v="25.5689811706543"/>
    <n v="12.978563308715801"/>
    <x v="5646"/>
  </r>
  <r>
    <n v="30.507881164550799"/>
    <n v="18.470899581909201"/>
    <x v="5647"/>
  </r>
  <r>
    <n v="20.199672698974599"/>
    <n v="4.3522601127624503"/>
    <x v="5648"/>
  </r>
  <r>
    <n v="19.518150329589801"/>
    <n v="36.203529357910199"/>
    <x v="5649"/>
  </r>
  <r>
    <n v="40.190212249755902"/>
    <n v="48.380779266357401"/>
    <x v="5650"/>
  </r>
  <r>
    <n v="38.729667663574197"/>
    <n v="-9.3656444549560494"/>
    <x v="5651"/>
  </r>
  <r>
    <n v="20.745145797729499"/>
    <n v="15.7545728683472"/>
    <x v="5652"/>
  </r>
  <r>
    <n v="48.320999145507798"/>
    <n v="-16.085762023925799"/>
    <x v="5653"/>
  </r>
  <r>
    <n v="25.055046081543001"/>
    <n v="7.6061868667602504"/>
    <x v="5654"/>
  </r>
  <r>
    <n v="33.288490295410199"/>
    <n v="10.7313594818115"/>
    <x v="5655"/>
  </r>
  <r>
    <n v="25.2924404144287"/>
    <n v="11.472490310668899"/>
    <x v="5656"/>
  </r>
  <r>
    <n v="33.168163299560497"/>
    <n v="43.183605194091797"/>
    <x v="5657"/>
  </r>
  <r>
    <n v="37.048351287841797"/>
    <n v="41.969833374023402"/>
    <x v="5658"/>
  </r>
  <r>
    <n v="19.958652496337901"/>
    <n v="7.2206473350524902"/>
    <x v="5659"/>
  </r>
  <r>
    <n v="32.998462677002003"/>
    <n v="63.370845794677699"/>
    <x v="5660"/>
  </r>
  <r>
    <n v="35.645481109619098"/>
    <n v="7.9355182647705096"/>
    <x v="5661"/>
  </r>
  <r>
    <n v="27.979824066162099"/>
    <n v="31.454717636108398"/>
    <x v="5662"/>
  </r>
  <r>
    <n v="28.8856086730957"/>
    <n v="20.7773132324219"/>
    <x v="5663"/>
  </r>
  <r>
    <n v="24.416561126708999"/>
    <n v="48.668880462646499"/>
    <x v="5664"/>
  </r>
  <r>
    <n v="41.721004486083999"/>
    <n v="-1.94401979446411"/>
    <x v="5665"/>
  </r>
  <r>
    <n v="14.365059852600099"/>
    <n v="0.13564452528953599"/>
    <x v="5666"/>
  </r>
  <r>
    <n v="27.6711025238037"/>
    <n v="41.646949768066399"/>
    <x v="5667"/>
  </r>
  <r>
    <n v="16.7854309082031"/>
    <n v="23.8417358398438"/>
    <x v="5668"/>
  </r>
  <r>
    <n v="26.214027404785199"/>
    <n v="2.3545272350311302"/>
    <x v="5669"/>
  </r>
  <r>
    <n v="42.159904479980497"/>
    <n v="4.5112018585205096"/>
    <x v="5670"/>
  </r>
  <r>
    <n v="23.400608062744102"/>
    <n v="-11.7946939468384"/>
    <x v="5671"/>
  </r>
  <r>
    <n v="23.5674343109131"/>
    <n v="-4.48010158538818"/>
    <x v="5672"/>
  </r>
  <r>
    <n v="28.645057678222699"/>
    <n v="72.414146423339801"/>
    <x v="5673"/>
  </r>
  <r>
    <n v="22.651464462280298"/>
    <n v="-8.6912469863891602"/>
    <x v="5674"/>
  </r>
  <r>
    <n v="39.172523498535199"/>
    <n v="12.117696762085"/>
    <x v="5675"/>
  </r>
  <r>
    <n v="16.403821945190401"/>
    <n v="53.264804840087898"/>
    <x v="5676"/>
  </r>
  <r>
    <n v="25.736579895019499"/>
    <n v="31.408567428588899"/>
    <x v="5677"/>
  </r>
  <r>
    <n v="34.774276733398402"/>
    <n v="8.0726766586303693"/>
    <x v="5678"/>
  </r>
  <r>
    <n v="42.671375274658203"/>
    <n v="2.65076875686646"/>
    <x v="5679"/>
  </r>
  <r>
    <n v="14.191214561462401"/>
    <n v="18.938943862915"/>
    <x v="5680"/>
  </r>
  <r>
    <n v="32.837833404541001"/>
    <n v="25.572917938232401"/>
    <x v="5681"/>
  </r>
  <r>
    <n v="19.339155197143601"/>
    <n v="42.897418975830099"/>
    <x v="5682"/>
  </r>
  <r>
    <n v="31.736494064331101"/>
    <n v="39.3898735046387"/>
    <x v="5683"/>
  </r>
  <r>
    <n v="21.043384552001999"/>
    <n v="11.165571212768601"/>
    <x v="5684"/>
  </r>
  <r>
    <n v="33.680294036865199"/>
    <n v="32.275318145752003"/>
    <x v="5685"/>
  </r>
  <r>
    <n v="24.581174850463899"/>
    <n v="33.9292182922363"/>
    <x v="5686"/>
  </r>
  <r>
    <n v="22.4222717285156"/>
    <n v="14.4030618667603"/>
    <x v="5687"/>
  </r>
  <r>
    <n v="23.571043014526399"/>
    <n v="89.257911682128906"/>
    <x v="5688"/>
  </r>
  <r>
    <n v="34.312324523925803"/>
    <n v="9.8566513061523402"/>
    <x v="5689"/>
  </r>
  <r>
    <n v="19.794513702392599"/>
    <n v="-19.375339508056602"/>
    <x v="5690"/>
  </r>
  <r>
    <n v="17.980150222778299"/>
    <n v="69.6275634765625"/>
    <x v="5691"/>
  </r>
  <r>
    <n v="28.818042755126999"/>
    <n v="40.3915824890137"/>
    <x v="5692"/>
  </r>
  <r>
    <n v="32.101837158203097"/>
    <n v="33.782546997070298"/>
    <x v="5693"/>
  </r>
  <r>
    <n v="16.758090972900401"/>
    <n v="16.9905300140381"/>
    <x v="5694"/>
  </r>
  <r>
    <n v="36.052486419677699"/>
    <n v="0.84302467107772805"/>
    <x v="5695"/>
  </r>
  <r>
    <n v="26.105699539184599"/>
    <n v="16.2468967437744"/>
    <x v="5696"/>
  </r>
  <r>
    <n v="20.290615081787099"/>
    <n v="59.1367797851563"/>
    <x v="5697"/>
  </r>
  <r>
    <n v="46.009212493896499"/>
    <n v="50.295654296875"/>
    <x v="5698"/>
  </r>
  <r>
    <n v="12.2552795410156"/>
    <n v="40.292984008789098"/>
    <x v="5699"/>
  </r>
  <r>
    <n v="28.627971649169901"/>
    <n v="12.6567840576172"/>
    <x v="5700"/>
  </r>
  <r>
    <n v="40.448173522949197"/>
    <n v="2.6499583721160902"/>
    <x v="5701"/>
  </r>
  <r>
    <n v="20.9748725891113"/>
    <n v="18.826665878295898"/>
    <x v="5702"/>
  </r>
  <r>
    <n v="40.287349700927699"/>
    <n v="-3.8533122539520299"/>
    <x v="5703"/>
  </r>
  <r>
    <n v="33.297218322753899"/>
    <n v="36.450328826904297"/>
    <x v="5704"/>
  </r>
  <r>
    <n v="28.583461761474599"/>
    <n v="25.120397567748999"/>
    <x v="5705"/>
  </r>
  <r>
    <n v="36.334571838378899"/>
    <n v="-11.6007957458496"/>
    <x v="5706"/>
  </r>
  <r>
    <n v="40.606361389160199"/>
    <n v="31.317968368530298"/>
    <x v="5707"/>
  </r>
  <r>
    <n v="25.661808013916001"/>
    <n v="-8.0344915390014595"/>
    <x v="5708"/>
  </r>
  <r>
    <n v="35.823970794677699"/>
    <n v="25.002805709838899"/>
    <x v="5709"/>
  </r>
  <r>
    <n v="13.1022844314575"/>
    <n v="2.56120753288269"/>
    <x v="5710"/>
  </r>
  <r>
    <n v="38.538051605224602"/>
    <n v="37.453540802002003"/>
    <x v="5711"/>
  </r>
  <r>
    <n v="39.071735382080099"/>
    <n v="9.2064361572265607"/>
    <x v="5712"/>
  </r>
  <r>
    <n v="23.149866104126001"/>
    <n v="29.611024856567401"/>
    <x v="5713"/>
  </r>
  <r>
    <n v="30.2203063964844"/>
    <n v="-17.9513263702393"/>
    <x v="5714"/>
  </r>
  <r>
    <n v="13.5123434066772"/>
    <n v="43.570240020752003"/>
    <x v="5715"/>
  </r>
  <r>
    <n v="26.497991561889599"/>
    <n v="48.441886901855497"/>
    <x v="5716"/>
  </r>
  <r>
    <n v="20.362133026123001"/>
    <n v="2.82550001144409"/>
    <x v="5717"/>
  </r>
  <r>
    <n v="14.53187084198"/>
    <n v="23.0321369171143"/>
    <x v="5718"/>
  </r>
  <r>
    <n v="27.57253074646"/>
    <n v="23.717845916748001"/>
    <x v="5719"/>
  </r>
  <r>
    <n v="34.327487945556598"/>
    <n v="15.7341775894165"/>
    <x v="5720"/>
  </r>
  <r>
    <n v="33.881942749023402"/>
    <n v="31.079862594604499"/>
    <x v="5721"/>
  </r>
  <r>
    <n v="12.8459520339966"/>
    <n v="32.678634643554702"/>
    <x v="5722"/>
  </r>
  <r>
    <n v="28.661083221435501"/>
    <n v="27.303596496581999"/>
    <x v="5723"/>
  </r>
  <r>
    <n v="14.344520568847701"/>
    <n v="16.314466476440401"/>
    <x v="5724"/>
  </r>
  <r>
    <n v="24.571861267089801"/>
    <n v="1.4170157723128801E-2"/>
    <x v="5725"/>
  </r>
  <r>
    <n v="20.072484970092798"/>
    <n v="2.68920826911926"/>
    <x v="5726"/>
  </r>
  <r>
    <n v="41.133140563964801"/>
    <n v="13.2906856536865"/>
    <x v="5727"/>
  </r>
  <r>
    <n v="25.249465942382798"/>
    <n v="39.368583679199197"/>
    <x v="5728"/>
  </r>
  <r>
    <n v="41.536140441894503"/>
    <n v="2.7631349563598602"/>
    <x v="5729"/>
  </r>
  <r>
    <n v="37.0995903015137"/>
    <n v="20.813648223876999"/>
    <x v="5730"/>
  </r>
  <r>
    <n v="25.651298522949201"/>
    <n v="17.889797210693398"/>
    <x v="5731"/>
  </r>
  <r>
    <n v="29.268875122070298"/>
    <n v="41.587764739990199"/>
    <x v="5732"/>
  </r>
  <r>
    <n v="39.3552856445313"/>
    <n v="18.273374557495099"/>
    <x v="5733"/>
  </r>
  <r>
    <n v="23.8782043457031"/>
    <n v="21.000511169433601"/>
    <x v="5734"/>
  </r>
  <r>
    <n v="19.788394927978501"/>
    <n v="14.275502204895"/>
    <x v="5735"/>
  </r>
  <r>
    <n v="26.034235000610401"/>
    <n v="59.267120361328097"/>
    <x v="5736"/>
  </r>
  <r>
    <n v="35.673385620117202"/>
    <n v="12.8571434020996"/>
    <x v="5737"/>
  </r>
  <r>
    <n v="22.6029148101807"/>
    <n v="19.4115295410156"/>
    <x v="5738"/>
  </r>
  <r>
    <n v="32.304153442382798"/>
    <n v="60.781280517578097"/>
    <x v="5739"/>
  </r>
  <r>
    <n v="25.779191970825199"/>
    <n v="90.624725341796903"/>
    <x v="5740"/>
  </r>
  <r>
    <n v="17.064037322998001"/>
    <n v="9.1516227722168004"/>
    <x v="5741"/>
  </r>
  <r>
    <n v="24.5675659179688"/>
    <n v="-1.5771950483322099"/>
    <x v="5742"/>
  </r>
  <r>
    <n v="19.9883632659912"/>
    <n v="-24.4206657409668"/>
    <x v="5743"/>
  </r>
  <r>
    <n v="33.602466583252003"/>
    <n v="20.9544353485107"/>
    <x v="5744"/>
  </r>
  <r>
    <n v="35.746044158935497"/>
    <n v="9.0137844085693395"/>
    <x v="5745"/>
  </r>
  <r>
    <n v="32.223678588867202"/>
    <n v="5.77781105041504"/>
    <x v="5746"/>
  </r>
  <r>
    <n v="29.1851711273193"/>
    <n v="41.685268402099602"/>
    <x v="5747"/>
  </r>
  <r>
    <n v="18.012933731079102"/>
    <n v="11.389549255371101"/>
    <x v="5748"/>
  </r>
  <r>
    <n v="53.355781555175803"/>
    <n v="38.606986999511697"/>
    <x v="5749"/>
  </r>
  <r>
    <n v="48.234451293945298"/>
    <n v="12.380693435668899"/>
    <x v="5750"/>
  </r>
  <r>
    <n v="33.1047172546387"/>
    <n v="28.0140266418457"/>
    <x v="5751"/>
  </r>
  <r>
    <n v="51.304176330566399"/>
    <n v="2.7727794647216801"/>
    <x v="5752"/>
  </r>
  <r>
    <n v="19.397708892822301"/>
    <n v="50.232810974121101"/>
    <x v="5753"/>
  </r>
  <r>
    <n v="18.775876998901399"/>
    <n v="124.90397644043"/>
    <x v="5754"/>
  </r>
  <r>
    <n v="32.308570861816399"/>
    <n v="-6.6284813880920401"/>
    <x v="5755"/>
  </r>
  <r>
    <n v="43.413654327392599"/>
    <n v="89.038986206054702"/>
    <x v="5756"/>
  </r>
  <r>
    <n v="31.645301818847699"/>
    <n v="25.551469802856399"/>
    <x v="5757"/>
  </r>
  <r>
    <n v="19.749519348144499"/>
    <n v="23.8732719421387"/>
    <x v="5758"/>
  </r>
  <r>
    <n v="35.630813598632798"/>
    <n v="17.8294887542725"/>
    <x v="5759"/>
  </r>
  <r>
    <n v="37.670169830322301"/>
    <n v="41.945968627929702"/>
    <x v="5760"/>
  </r>
  <r>
    <n v="27.914686203002901"/>
    <n v="66.224639892578097"/>
    <x v="5761"/>
  </r>
  <r>
    <n v="5.9395852088928196"/>
    <n v="-2.1630184650421098"/>
    <x v="5762"/>
  </r>
  <r>
    <n v="29.018325805664102"/>
    <n v="22.593847274780298"/>
    <x v="5763"/>
  </r>
  <r>
    <n v="48.803680419921903"/>
    <n v="24.780488967895501"/>
    <x v="5764"/>
  </r>
  <r>
    <n v="22.062005996704102"/>
    <n v="82.902282714843807"/>
    <x v="5765"/>
  </r>
  <r>
    <n v="35.580604553222699"/>
    <n v="18.101133346557599"/>
    <x v="5766"/>
  </r>
  <r>
    <n v="37.398693084716797"/>
    <n v="36.094554901122997"/>
    <x v="5767"/>
  </r>
  <r>
    <n v="31.769859313964801"/>
    <n v="25.7513523101807"/>
    <x v="5768"/>
  </r>
  <r>
    <n v="33.396034240722699"/>
    <n v="24.979541778564499"/>
    <x v="5769"/>
  </r>
  <r>
    <n v="19.723533630371101"/>
    <n v="22.979829788208001"/>
    <x v="5770"/>
  </r>
  <r>
    <n v="37.284324645996101"/>
    <n v="22.052583694458001"/>
    <x v="5771"/>
  </r>
  <r>
    <n v="24.639589309692401"/>
    <n v="0.65006923675537098"/>
    <x v="5772"/>
  </r>
  <r>
    <n v="25.304359436035199"/>
    <n v="15.418931961059601"/>
    <x v="5773"/>
  </r>
  <r>
    <n v="25.440139770507798"/>
    <n v="3.4782407283782999"/>
    <x v="5774"/>
  </r>
  <r>
    <n v="33.334896087646499"/>
    <n v="-0.71494138240814198"/>
    <x v="5775"/>
  </r>
  <r>
    <n v="34.393898010253899"/>
    <n v="-3.91319727897644"/>
    <x v="5776"/>
  </r>
  <r>
    <n v="22.329286575317401"/>
    <n v="-15.3432817459106"/>
    <x v="5777"/>
  </r>
  <r>
    <n v="26.000637054443398"/>
    <n v="11.7429008483887"/>
    <x v="5778"/>
  </r>
  <r>
    <n v="39.323890686035199"/>
    <n v="1.5626478195190401"/>
    <x v="5779"/>
  </r>
  <r>
    <n v="14.089837074279799"/>
    <n v="-8.5725793838500994"/>
    <x v="5780"/>
  </r>
  <r>
    <n v="11.6438045501709"/>
    <n v="36.842891693115199"/>
    <x v="5781"/>
  </r>
  <r>
    <n v="26.561092376708999"/>
    <n v="-2.9908185005188002"/>
    <x v="5782"/>
  </r>
  <r>
    <n v="39.263435363769503"/>
    <n v="30.838054656982401"/>
    <x v="5783"/>
  </r>
  <r>
    <n v="19.816902160644499"/>
    <n v="13.2396755218506"/>
    <x v="5784"/>
  </r>
  <r>
    <n v="11.8747358322144"/>
    <n v="16.966281890869102"/>
    <x v="5785"/>
  </r>
  <r>
    <n v="23.4578647613525"/>
    <n v="8.1640262603759801"/>
    <x v="5786"/>
  </r>
  <r>
    <n v="35.302772521972699"/>
    <n v="4.6549038887023899"/>
    <x v="5787"/>
  </r>
  <r>
    <n v="18.540542602539102"/>
    <n v="18.586597442626999"/>
    <x v="5788"/>
  </r>
  <r>
    <n v="34.4725341796875"/>
    <n v="63.796630859375"/>
    <x v="5789"/>
  </r>
  <r>
    <n v="23.117536544799801"/>
    <n v="41.590045928955099"/>
    <x v="5790"/>
  </r>
  <r>
    <n v="9.2032938003540004"/>
    <n v="10.7431697845459"/>
    <x v="5791"/>
  </r>
  <r>
    <n v="20.692052841186499"/>
    <n v="-1.01668357849121"/>
    <x v="5792"/>
  </r>
  <r>
    <n v="27.866704940795898"/>
    <n v="30.790363311767599"/>
    <x v="5793"/>
  </r>
  <r>
    <n v="24.280078887939499"/>
    <n v="14.432432174682599"/>
    <x v="5794"/>
  </r>
  <r>
    <n v="31.262968063354499"/>
    <n v="-1.17625880241394"/>
    <x v="5795"/>
  </r>
  <r>
    <n v="22.325197219848601"/>
    <n v="-9.9620380401611293"/>
    <x v="5796"/>
  </r>
  <r>
    <n v="22.3800659179688"/>
    <n v="-23.498764038085898"/>
    <x v="5797"/>
  </r>
  <r>
    <n v="47.706058502197301"/>
    <n v="81.828933715820298"/>
    <x v="5798"/>
  </r>
  <r>
    <n v="19.030502319335898"/>
    <n v="38.740329742431598"/>
    <x v="5799"/>
  </r>
  <r>
    <n v="18.855009078979499"/>
    <n v="9.3746528625488299"/>
    <x v="5800"/>
  </r>
  <r>
    <n v="22.823673248291001"/>
    <n v="16.2091770172119"/>
    <x v="5801"/>
  </r>
  <r>
    <n v="29.469488143920898"/>
    <n v="8.3766288757324201"/>
    <x v="5802"/>
  </r>
  <r>
    <n v="28.9291801452637"/>
    <n v="28.156183242797901"/>
    <x v="5803"/>
  </r>
  <r>
    <n v="9.7069063186645508"/>
    <n v="20.907159805297901"/>
    <x v="5804"/>
  </r>
  <r>
    <n v="50.221534729003899"/>
    <n v="13.333119392395"/>
    <x v="5805"/>
  </r>
  <r>
    <n v="19.607032775878899"/>
    <n v="41.624309539794901"/>
    <x v="5806"/>
  </r>
  <r>
    <n v="27.493076324462901"/>
    <n v="32.015758514404297"/>
    <x v="5807"/>
  </r>
  <r>
    <n v="21.565736770629901"/>
    <n v="57.376373291015597"/>
    <x v="5808"/>
  </r>
  <r>
    <n v="32.535800933837898"/>
    <n v="46.335254669189503"/>
    <x v="5809"/>
  </r>
  <r>
    <n v="45.6993598937988"/>
    <n v="24.583305358886701"/>
    <x v="5810"/>
  </r>
  <r>
    <n v="22.7398376464844"/>
    <n v="26.601625442504901"/>
    <x v="5811"/>
  </r>
  <r>
    <n v="29.947273254394499"/>
    <n v="-1.42436683177948"/>
    <x v="5812"/>
  </r>
  <r>
    <n v="18.372991561889599"/>
    <n v="104.80202484130901"/>
    <x v="5813"/>
  </r>
  <r>
    <n v="30.428766250610401"/>
    <n v="40.318721771240199"/>
    <x v="5814"/>
  </r>
  <r>
    <n v="31.380954742431602"/>
    <n v="1.04600381851196"/>
    <x v="5815"/>
  </r>
  <r>
    <n v="9.0011959075927699"/>
    <n v="-1.0087090730667101"/>
    <x v="5816"/>
  </r>
  <r>
    <n v="22.004106521606399"/>
    <n v="1.3628845214843801"/>
    <x v="5817"/>
  </r>
  <r>
    <n v="20.643610000610401"/>
    <n v="7.6881957054138201"/>
    <x v="5818"/>
  </r>
  <r>
    <n v="25.7442741394043"/>
    <n v="55.614673614502003"/>
    <x v="5819"/>
  </r>
  <r>
    <n v="24.837182998657202"/>
    <n v="16.3485412597656"/>
    <x v="5820"/>
  </r>
  <r>
    <n v="22.805812835693398"/>
    <n v="45.567211151122997"/>
    <x v="5821"/>
  </r>
  <r>
    <n v="42.330665588378899"/>
    <n v="13.955676078796399"/>
    <x v="5822"/>
  </r>
  <r>
    <n v="29.3770561218262"/>
    <n v="44.0634155273438"/>
    <x v="5823"/>
  </r>
  <r>
    <n v="20.891136169433601"/>
    <n v="-0.77029001712799094"/>
    <x v="5824"/>
  </r>
  <r>
    <n v="19.863594055175799"/>
    <n v="53.469161987304702"/>
    <x v="5825"/>
  </r>
  <r>
    <n v="31.1927585601807"/>
    <n v="18.054449081420898"/>
    <x v="5826"/>
  </r>
  <r>
    <n v="13.3507947921753"/>
    <n v="33.487918853759801"/>
    <x v="5827"/>
  </r>
  <r>
    <n v="47.764884948730497"/>
    <n v="6.6344890594482404"/>
    <x v="5828"/>
  </r>
  <r>
    <n v="27.551834106445298"/>
    <n v="50.423160552978501"/>
    <x v="5829"/>
  </r>
  <r>
    <n v="15.6271324157715"/>
    <n v="5.6788859367370597"/>
    <x v="5830"/>
  </r>
  <r>
    <n v="24.165851593017599"/>
    <n v="24.761524200439499"/>
    <x v="5831"/>
  </r>
  <r>
    <n v="38.380710601806598"/>
    <n v="23.914007186889599"/>
    <x v="5832"/>
  </r>
  <r>
    <n v="26.358293533325199"/>
    <n v="18.2898864746094"/>
    <x v="5833"/>
  </r>
  <r>
    <n v="13.992606163024901"/>
    <n v="24.719387054443398"/>
    <x v="5834"/>
  </r>
  <r>
    <n v="30.204490661621101"/>
    <n v="45.190830230712898"/>
    <x v="5835"/>
  </r>
  <r>
    <n v="23.912441253662099"/>
    <n v="-0.182729467749596"/>
    <x v="5836"/>
  </r>
  <r>
    <n v="26.368610382080099"/>
    <n v="2.79860615730286"/>
    <x v="5837"/>
  </r>
  <r>
    <n v="44.568248748779297"/>
    <n v="6.6627497673034703"/>
    <x v="5838"/>
  </r>
  <r>
    <n v="14.888608932495099"/>
    <n v="6.6286029815673801"/>
    <x v="5839"/>
  </r>
  <r>
    <n v="12.9712057113647"/>
    <n v="28.272434234619102"/>
    <x v="5840"/>
  </r>
  <r>
    <n v="40.507850646972699"/>
    <n v="14.789757728576699"/>
    <x v="5841"/>
  </r>
  <r>
    <n v="15.4201812744141"/>
    <n v="9.7301731109619105"/>
    <x v="5842"/>
  </r>
  <r>
    <n v="23.8217887878418"/>
    <n v="-1.4394789934158301"/>
    <x v="5843"/>
  </r>
  <r>
    <n v="28.1474094390869"/>
    <n v="57.218437194824197"/>
    <x v="5844"/>
  </r>
  <r>
    <n v="30.5413494110107"/>
    <n v="11.7147302627563"/>
    <x v="5845"/>
  </r>
  <r>
    <n v="10.304874420166"/>
    <n v="21.6753540039063"/>
    <x v="5846"/>
  </r>
  <r>
    <n v="19.643539428710898"/>
    <n v="1.5210418701171899"/>
    <x v="5847"/>
  </r>
  <r>
    <n v="26.6651611328125"/>
    <n v="1.0744252204895"/>
    <x v="5848"/>
  </r>
  <r>
    <n v="25.037654876708999"/>
    <n v="14.0245513916016"/>
    <x v="5849"/>
  </r>
  <r>
    <n v="14.6961107254028"/>
    <n v="-18.671108245849599"/>
    <x v="5850"/>
  </r>
  <r>
    <n v="21.362712860107401"/>
    <n v="41.107841491699197"/>
    <x v="5851"/>
  </r>
  <r>
    <n v="20.896049499511701"/>
    <n v="25.5619087219238"/>
    <x v="5852"/>
  </r>
  <r>
    <n v="24.421852111816399"/>
    <n v="8.1171607971191406"/>
    <x v="5853"/>
  </r>
  <r>
    <n v="26.050844192504901"/>
    <n v="11.5992937088013"/>
    <x v="5854"/>
  </r>
  <r>
    <n v="27.8840026855469"/>
    <n v="18.991329193115199"/>
    <x v="5855"/>
  </r>
  <r>
    <n v="38.464157104492202"/>
    <n v="2.2958097457885702"/>
    <x v="5856"/>
  </r>
  <r>
    <n v="15.0960245132446"/>
    <n v="0.132048204541206"/>
    <x v="5857"/>
  </r>
  <r>
    <n v="23.781408309936499"/>
    <n v="46.744087219238303"/>
    <x v="5858"/>
  </r>
  <r>
    <n v="25.154878616333001"/>
    <n v="48.736412048339801"/>
    <x v="5859"/>
  </r>
  <r>
    <n v="27.5572509765625"/>
    <n v="11.065625190734901"/>
    <x v="5860"/>
  </r>
  <r>
    <n v="25.952449798583999"/>
    <n v="11.2242488861084"/>
    <x v="5861"/>
  </r>
  <r>
    <n v="16.330877304077099"/>
    <n v="48.19677734375"/>
    <x v="5862"/>
  </r>
  <r>
    <n v="41.229625701904297"/>
    <n v="7.4390821456909197"/>
    <x v="5863"/>
  </r>
  <r>
    <n v="25.604564666748001"/>
    <n v="54.3174858093262"/>
    <x v="5864"/>
  </r>
  <r>
    <n v="20.3614387512207"/>
    <n v="8.3820714950561506"/>
    <x v="5865"/>
  </r>
  <r>
    <n v="21.752414703369102"/>
    <n v="17.7962970733643"/>
    <x v="5866"/>
  </r>
  <r>
    <n v="24.3098964691162"/>
    <n v="11.559424400329601"/>
    <x v="5867"/>
  </r>
  <r>
    <n v="30.659185409545898"/>
    <n v="28.4552192687988"/>
    <x v="5868"/>
  </r>
  <r>
    <n v="29.7124118804932"/>
    <n v="21.987489700317401"/>
    <x v="5869"/>
  </r>
  <r>
    <n v="12.8279809951782"/>
    <n v="37.134910583496101"/>
    <x v="5870"/>
  </r>
  <r>
    <n v="28.115507125854499"/>
    <n v="1.7077620029449501"/>
    <x v="5871"/>
  </r>
  <r>
    <n v="34.295944213867202"/>
    <n v="27.029735565185501"/>
    <x v="5872"/>
  </r>
  <r>
    <n v="29.9036750793457"/>
    <n v="8.2366418838500994"/>
    <x v="5873"/>
  </r>
  <r>
    <n v="34.739944458007798"/>
    <n v="17.336877822876001"/>
    <x v="5874"/>
  </r>
  <r>
    <n v="25.321043014526399"/>
    <n v="19.892921447753899"/>
    <x v="5875"/>
  </r>
  <r>
    <n v="32.366043090820298"/>
    <n v="41.263744354247997"/>
    <x v="5876"/>
  </r>
  <r>
    <n v="35.321262359619098"/>
    <n v="21.715900421142599"/>
    <x v="5877"/>
  </r>
  <r>
    <n v="10.8584175109863"/>
    <n v="18.6289253234863"/>
    <x v="5878"/>
  </r>
  <r>
    <n v="31.525424957275401"/>
    <n v="28.699100494384801"/>
    <x v="5879"/>
  </r>
  <r>
    <n v="28.367610931396499"/>
    <n v="16.210943222045898"/>
    <x v="5880"/>
  </r>
  <r>
    <n v="19.517856597900401"/>
    <n v="21.890853881835898"/>
    <x v="5881"/>
  </r>
  <r>
    <n v="29.1514492034912"/>
    <n v="3.9982705116271999"/>
    <x v="5882"/>
  </r>
  <r>
    <n v="30.5358066558838"/>
    <n v="12.751208305358899"/>
    <x v="5883"/>
  </r>
  <r>
    <n v="19.3362522125244"/>
    <n v="0.16540066897869099"/>
    <x v="5884"/>
  </r>
  <r>
    <n v="45.081878662109403"/>
    <n v="115.04159545898401"/>
    <x v="5885"/>
  </r>
  <r>
    <n v="17.629856109619102"/>
    <n v="45.535686492919901"/>
    <x v="5886"/>
  </r>
  <r>
    <n v="31.184253692626999"/>
    <n v="0.81940490007400502"/>
    <x v="5887"/>
  </r>
  <r>
    <n v="42.227333068847699"/>
    <n v="13.5087280273438"/>
    <x v="5888"/>
  </r>
  <r>
    <n v="8.5278244018554705"/>
    <n v="9.8571596145629901"/>
    <x v="5889"/>
  </r>
  <r>
    <n v="26.463863372802699"/>
    <n v="26.913866043090799"/>
    <x v="5890"/>
  </r>
  <r>
    <n v="15.9635105133057"/>
    <n v="39.615142822265597"/>
    <x v="5891"/>
  </r>
  <r>
    <n v="19.646671295166001"/>
    <n v="-12.462103843689"/>
    <x v="5892"/>
  </r>
  <r>
    <n v="15.2476444244385"/>
    <n v="54.728084564208999"/>
    <x v="5893"/>
  </r>
  <r>
    <n v="45.3461303710938"/>
    <n v="0.27988246083259599"/>
    <x v="5894"/>
  </r>
  <r>
    <n v="31.1671657562256"/>
    <n v="81.866065979003906"/>
    <x v="5895"/>
  </r>
  <r>
    <n v="19.410926818847699"/>
    <n v="7.0359625816345197"/>
    <x v="5896"/>
  </r>
  <r>
    <n v="47.182331085205099"/>
    <n v="26.476852416992202"/>
    <x v="5897"/>
  </r>
  <r>
    <n v="14.360314369201699"/>
    <n v="10.885425567626999"/>
    <x v="5898"/>
  </r>
  <r>
    <n v="21.127792358398398"/>
    <n v="42.601329803466797"/>
    <x v="5899"/>
  </r>
  <r>
    <n v="23.4425373077393"/>
    <n v="12.6660804748535"/>
    <x v="5900"/>
  </r>
  <r>
    <n v="24.500114440918001"/>
    <n v="12.4825525283813"/>
    <x v="5901"/>
  </r>
  <r>
    <n v="19.323957443237301"/>
    <n v="-9.8093347549438494"/>
    <x v="5902"/>
  </r>
  <r>
    <n v="16.260374069213899"/>
    <n v="-1.30827128887177"/>
    <x v="5903"/>
  </r>
  <r>
    <n v="41.459281921386697"/>
    <n v="8.1431236267089808"/>
    <x v="5904"/>
  </r>
  <r>
    <n v="19.452836990356399"/>
    <n v="19.528760910034201"/>
    <x v="5905"/>
  </r>
  <r>
    <n v="13.9317836761475"/>
    <n v="100.56576538085901"/>
    <x v="5906"/>
  </r>
  <r>
    <n v="40.766838073730497"/>
    <n v="49.447105407714801"/>
    <x v="5907"/>
  </r>
  <r>
    <n v="21.9536533355713"/>
    <n v="83.396965026855497"/>
    <x v="5908"/>
  </r>
  <r>
    <n v="24.326330184936499"/>
    <n v="22.259033203125"/>
    <x v="5909"/>
  </r>
  <r>
    <n v="23.290592193603501"/>
    <n v="35.979263305664098"/>
    <x v="5910"/>
  </r>
  <r>
    <n v="27.516359329223601"/>
    <n v="32.496517181396499"/>
    <x v="5911"/>
  </r>
  <r>
    <n v="13.550773620605501"/>
    <n v="84.778167724609403"/>
    <x v="5912"/>
  </r>
  <r>
    <n v="15.543520927429199"/>
    <n v="49.658531188964801"/>
    <x v="5913"/>
  </r>
  <r>
    <n v="54.139064788818402"/>
    <n v="20.071073532104499"/>
    <x v="5914"/>
  </r>
  <r>
    <n v="40.855419158935497"/>
    <n v="66.274681091308594"/>
    <x v="5915"/>
  </r>
  <r>
    <n v="27.380498886108398"/>
    <n v="-1.53733706474304"/>
    <x v="5916"/>
  </r>
  <r>
    <n v="24.223913192748999"/>
    <n v="27.912174224853501"/>
    <x v="5917"/>
  </r>
  <r>
    <n v="27.351463317871101"/>
    <n v="27.598178863525401"/>
    <x v="5918"/>
  </r>
  <r>
    <n v="23.268346786498999"/>
    <n v="1.6930288076400799"/>
    <x v="5919"/>
  </r>
  <r>
    <n v="28.8279514312744"/>
    <n v="99.500244140625"/>
    <x v="5920"/>
  </r>
  <r>
    <n v="12.5013628005981"/>
    <n v="-6.2841706275939897"/>
    <x v="5921"/>
  </r>
  <r>
    <n v="28.100772857666001"/>
    <n v="40.331264495849602"/>
    <x v="5922"/>
  </r>
  <r>
    <n v="26.826930999755898"/>
    <n v="-50.2233276367188"/>
    <x v="5923"/>
  </r>
  <r>
    <n v="10.879742622375501"/>
    <n v="34.663887023925803"/>
    <x v="5924"/>
  </r>
  <r>
    <n v="25.936851501464801"/>
    <n v="34.959590911865199"/>
    <x v="5925"/>
  </r>
  <r>
    <n v="23.3294353485107"/>
    <n v="17.834367752075199"/>
    <x v="5926"/>
  </r>
  <r>
    <n v="23.993444442748999"/>
    <n v="-2.6052813529968302"/>
    <x v="5927"/>
  </r>
  <r>
    <n v="25.377668380737301"/>
    <n v="1.8282048702239999"/>
    <x v="5928"/>
  </r>
  <r>
    <n v="37.950538635253899"/>
    <n v="-0.73894447088241599"/>
    <x v="5929"/>
  </r>
  <r>
    <n v="21.775943756103501"/>
    <n v="34.625003814697301"/>
    <x v="5930"/>
  </r>
  <r>
    <n v="20.530817031860401"/>
    <n v="4.7028679847717303"/>
    <x v="5931"/>
  </r>
  <r>
    <n v="20.318254470825199"/>
    <n v="-21.5866603851318"/>
    <x v="5932"/>
  </r>
  <r>
    <n v="15.7287302017212"/>
    <n v="14.2134914398193"/>
    <x v="5933"/>
  </r>
  <r>
    <n v="22.2850646972656"/>
    <n v="51.576496124267599"/>
    <x v="5934"/>
  </r>
  <r>
    <n v="27.370222091674801"/>
    <n v="25.178150177001999"/>
    <x v="5935"/>
  </r>
  <r>
    <n v="33.190635681152301"/>
    <n v="33.037200927734403"/>
    <x v="5936"/>
  </r>
  <r>
    <n v="34.372150421142599"/>
    <n v="24.879795074462901"/>
    <x v="5937"/>
  </r>
  <r>
    <n v="36.524967193603501"/>
    <n v="-4.4591398239135698"/>
    <x v="5938"/>
  </r>
  <r>
    <n v="20.144775390625"/>
    <n v="13.8394985198975"/>
    <x v="5939"/>
  </r>
  <r>
    <n v="16.687456130981399"/>
    <n v="20.0445880889893"/>
    <x v="5940"/>
  </r>
  <r>
    <n v="14.013463973999"/>
    <n v="5.7986907958984402"/>
    <x v="5941"/>
  </r>
  <r>
    <n v="29.837184906005898"/>
    <n v="29.786205291748001"/>
    <x v="5942"/>
  </r>
  <r>
    <n v="31.0777893066406"/>
    <n v="14.702690124511699"/>
    <x v="5943"/>
  </r>
  <r>
    <n v="29.439186096191399"/>
    <n v="56.155422210693402"/>
    <x v="5944"/>
  </r>
  <r>
    <n v="19.8388671875"/>
    <n v="21.343219757080099"/>
    <x v="5945"/>
  </r>
  <r>
    <n v="17.688657760620099"/>
    <n v="33.254386901855497"/>
    <x v="5946"/>
  </r>
  <r>
    <n v="28.374618530273398"/>
    <n v="19.766792297363299"/>
    <x v="5947"/>
  </r>
  <r>
    <n v="30.953369140625"/>
    <n v="88.163032531738295"/>
    <x v="5948"/>
  </r>
  <r>
    <n v="28.171401977539102"/>
    <n v="25.944887161254901"/>
    <x v="5949"/>
  </r>
  <r>
    <n v="21.362756729126001"/>
    <n v="27.813024520873999"/>
    <x v="5950"/>
  </r>
  <r>
    <n v="18.6222019195557"/>
    <n v="31.917051315307599"/>
    <x v="5951"/>
  </r>
  <r>
    <n v="39.916660308837898"/>
    <n v="22.9615077972412"/>
    <x v="5952"/>
  </r>
  <r>
    <n v="28.0312614440918"/>
    <n v="30.113824844360401"/>
    <x v="5953"/>
  </r>
  <r>
    <n v="34.918025970458999"/>
    <n v="32.075756072997997"/>
    <x v="5954"/>
  </r>
  <r>
    <n v="18.925559997558601"/>
    <n v="30.138767242431602"/>
    <x v="5955"/>
  </r>
  <r>
    <n v="17.597084045410199"/>
    <n v="9.5140666961669904"/>
    <x v="5956"/>
  </r>
  <r>
    <n v="28.936519622802699"/>
    <n v="-0.23404233157634699"/>
    <x v="5957"/>
  </r>
  <r>
    <n v="45.938179016113303"/>
    <n v="14.5627326965332"/>
    <x v="5958"/>
  </r>
  <r>
    <n v="21.775566101074201"/>
    <n v="44.702159881591797"/>
    <x v="5959"/>
  </r>
  <r>
    <n v="31.114538192748999"/>
    <n v="26.9242458343506"/>
    <x v="5960"/>
  </r>
  <r>
    <n v="38.5079956054688"/>
    <n v="-0.216975182294846"/>
    <x v="5961"/>
  </r>
  <r>
    <n v="18.042579650878899"/>
    <n v="24.968385696411101"/>
    <x v="5962"/>
  </r>
  <r>
    <n v="21.940315246581999"/>
    <n v="47.887741088867202"/>
    <x v="5963"/>
  </r>
  <r>
    <n v="27.414482116699201"/>
    <n v="13.372657775878899"/>
    <x v="5964"/>
  </r>
  <r>
    <n v="32.572273254394503"/>
    <n v="41.339397430419901"/>
    <x v="5965"/>
  </r>
  <r>
    <n v="10.6342115402222"/>
    <n v="29.337081909179702"/>
    <x v="5966"/>
  </r>
  <r>
    <n v="48.954006195068402"/>
    <n v="-23.771558761596701"/>
    <x v="5967"/>
  </r>
  <r>
    <n v="43.657825469970703"/>
    <n v="42.179645538330099"/>
    <x v="5968"/>
  </r>
  <r>
    <n v="41.2823295593262"/>
    <n v="22.926061630248999"/>
    <x v="5969"/>
  </r>
  <r>
    <n v="15.570543289184601"/>
    <n v="0.74678373336792003"/>
    <x v="5970"/>
  </r>
  <r>
    <n v="18.864171981811499"/>
    <n v="33.708065032958999"/>
    <x v="5971"/>
  </r>
  <r>
    <n v="13.031358718872101"/>
    <n v="35.691497802734403"/>
    <x v="5972"/>
  </r>
  <r>
    <n v="14.9859018325806"/>
    <n v="62.7690238952637"/>
    <x v="5973"/>
  </r>
  <r>
    <n v="28.189550399780298"/>
    <n v="18.5657844543457"/>
    <x v="5974"/>
  </r>
  <r>
    <n v="12.019314765930201"/>
    <n v="-4.9662160873413104"/>
    <x v="5975"/>
  </r>
  <r>
    <n v="41.624046325683601"/>
    <n v="17.101598739623999"/>
    <x v="5976"/>
  </r>
  <r>
    <n v="22.802749633789102"/>
    <n v="20.599349975585898"/>
    <x v="5977"/>
  </r>
  <r>
    <n v="27.872438430786101"/>
    <n v="23.632856369018601"/>
    <x v="5978"/>
  </r>
  <r>
    <n v="33.1159057617188"/>
    <n v="2.7261552810668901"/>
    <x v="5979"/>
  </r>
  <r>
    <n v="20.217134475708001"/>
    <n v="42.549598693847699"/>
    <x v="5980"/>
  </r>
  <r>
    <n v="34.426189422607401"/>
    <n v="1.70406341552734"/>
    <x v="5981"/>
  </r>
  <r>
    <n v="36.9701118469238"/>
    <n v="37.010116577148402"/>
    <x v="5982"/>
  </r>
  <r>
    <n v="26.7053108215332"/>
    <n v="18.8400993347168"/>
    <x v="5983"/>
  </r>
  <r>
    <n v="27.903245925903299"/>
    <n v="38.709457397460902"/>
    <x v="5984"/>
  </r>
  <r>
    <n v="21.280782699585"/>
    <n v="23.880069732666001"/>
    <x v="5985"/>
  </r>
  <r>
    <n v="31.0517978668213"/>
    <n v="26.304241180419901"/>
    <x v="5986"/>
  </r>
  <r>
    <n v="28.283744812011701"/>
    <n v="2.0632107257843"/>
    <x v="5987"/>
  </r>
  <r>
    <n v="18.659736633300799"/>
    <n v="2.9852035045623802"/>
    <x v="5988"/>
  </r>
  <r>
    <n v="37.752506256103501"/>
    <n v="7.6263895034790004"/>
    <x v="5989"/>
  </r>
  <r>
    <n v="30.332574844360401"/>
    <n v="34.5499076843262"/>
    <x v="5990"/>
  </r>
  <r>
    <n v="12.784420013427701"/>
    <n v="46.593177795410199"/>
    <x v="5991"/>
  </r>
  <r>
    <n v="30.056495666503899"/>
    <n v="32.2169189453125"/>
    <x v="5992"/>
  </r>
  <r>
    <n v="34.921897888183601"/>
    <n v="45.257228851318402"/>
    <x v="5993"/>
  </r>
  <r>
    <n v="28.3613796234131"/>
    <n v="2.2748577594757098"/>
    <x v="5994"/>
  </r>
  <r>
    <n v="14.2960872650146"/>
    <n v="21.7440090179443"/>
    <x v="5995"/>
  </r>
  <r>
    <n v="23.7901515960693"/>
    <n v="49.338211059570298"/>
    <x v="5996"/>
  </r>
  <r>
    <n v="26.201997756958001"/>
    <n v="9.9108362197875994"/>
    <x v="5997"/>
  </r>
  <r>
    <n v="17.3727912902832"/>
    <n v="3.6942272186279301"/>
    <x v="5998"/>
  </r>
  <r>
    <n v="32.895618438720703"/>
    <n v="17.8967380523682"/>
    <x v="5999"/>
  </r>
  <r>
    <n v="21.921022415161101"/>
    <n v="45.859912872314503"/>
    <x v="6000"/>
  </r>
  <r>
    <n v="17.848930358886701"/>
    <n v="11.501426696777299"/>
    <x v="6001"/>
  </r>
  <r>
    <n v="41.073734283447301"/>
    <n v="43.888214111328097"/>
    <x v="6002"/>
  </r>
  <r>
    <n v="8.1146497726440394"/>
    <n v="37.553768157958999"/>
    <x v="6003"/>
  </r>
  <r>
    <n v="25.049341201782202"/>
    <n v="26.7874431610107"/>
    <x v="6004"/>
  </r>
  <r>
    <n v="12.654048919677701"/>
    <n v="-4.2043523788452104"/>
    <x v="6005"/>
  </r>
  <r>
    <n v="67.658599853515597"/>
    <n v="22.5325012207031"/>
    <x v="6006"/>
  </r>
  <r>
    <n v="18.7879638671875"/>
    <n v="38.0546264648438"/>
    <x v="6007"/>
  </r>
  <r>
    <n v="20.599748611450199"/>
    <n v="15.196641921997101"/>
    <x v="6008"/>
  </r>
  <r>
    <n v="29.5496635437012"/>
    <n v="25.1846008300781"/>
    <x v="6009"/>
  </r>
  <r>
    <n v="30.736988067626999"/>
    <n v="-10.7958517074585"/>
    <x v="2661"/>
  </r>
  <r>
    <n v="29.271539688110401"/>
    <n v="15.8810110092163"/>
    <x v="6010"/>
  </r>
  <r>
    <n v="26.717432022094702"/>
    <n v="6.0147681236267099"/>
    <x v="6011"/>
  </r>
  <r>
    <n v="13.541296958923301"/>
    <n v="7.1298165321350098"/>
    <x v="6012"/>
  </r>
  <r>
    <n v="47.030570983886697"/>
    <n v="38.047874450683601"/>
    <x v="6013"/>
  </r>
  <r>
    <n v="18.108007431030298"/>
    <n v="104.255569458008"/>
    <x v="6014"/>
  </r>
  <r>
    <n v="15.675802230835"/>
    <n v="44.6691284179688"/>
    <x v="6015"/>
  </r>
  <r>
    <n v="21.6007194519043"/>
    <n v="88.514808654785199"/>
    <x v="6016"/>
  </r>
  <r>
    <n v="27.555437088012699"/>
    <n v="8.8192100524902308"/>
    <x v="6017"/>
  </r>
  <r>
    <n v="31.435531616210898"/>
    <n v="34.526782989502003"/>
    <x v="6018"/>
  </r>
  <r>
    <n v="28.8751029968262"/>
    <n v="22.645565032958999"/>
    <x v="6019"/>
  </r>
  <r>
    <n v="29.1218585968018"/>
    <n v="13.3770389556885"/>
    <x v="6020"/>
  </r>
  <r>
    <n v="39.433544158935497"/>
    <n v="29.2936820983887"/>
    <x v="6021"/>
  </r>
  <r>
    <n v="14.3542127609253"/>
    <n v="4.1741294860839799"/>
    <x v="6022"/>
  </r>
  <r>
    <n v="35.7769584655762"/>
    <n v="44.461204528808601"/>
    <x v="6023"/>
  </r>
  <r>
    <n v="29.547073364257798"/>
    <n v="15.4014272689819"/>
    <x v="6024"/>
  </r>
  <r>
    <n v="20.7565212249756"/>
    <n v="71.375823974609403"/>
    <x v="6025"/>
  </r>
  <r>
    <n v="29.722942352294901"/>
    <n v="25.207128524780298"/>
    <x v="6026"/>
  </r>
  <r>
    <n v="32.653865814208999"/>
    <n v="11.954240798950201"/>
    <x v="6027"/>
  </r>
  <r>
    <n v="32.472686767578097"/>
    <n v="98.216766357421903"/>
    <x v="6028"/>
  </r>
  <r>
    <n v="35.493255615234403"/>
    <n v="18.175090789794901"/>
    <x v="6029"/>
  </r>
  <r>
    <n v="29.640653610229499"/>
    <n v="18.780443191528299"/>
    <x v="6030"/>
  </r>
  <r>
    <n v="24.402326583862301"/>
    <n v="-14.2567586898804"/>
    <x v="6031"/>
  </r>
  <r>
    <n v="30.1567287445068"/>
    <n v="43.705486297607401"/>
    <x v="6032"/>
  </r>
  <r>
    <n v="50.792598724365199"/>
    <n v="23.067277908325199"/>
    <x v="6033"/>
  </r>
  <r>
    <n v="23.784259796142599"/>
    <n v="88.306053161621094"/>
    <x v="6034"/>
  </r>
  <r>
    <n v="36.440132141113303"/>
    <n v="13.7452898025513"/>
    <x v="6035"/>
  </r>
  <r>
    <n v="29.1206569671631"/>
    <n v="20.061408996581999"/>
    <x v="6036"/>
  </r>
  <r>
    <n v="20.843227386474599"/>
    <n v="71.3291015625"/>
    <x v="6037"/>
  </r>
  <r>
    <n v="35.903968811035199"/>
    <n v="21.494733810424801"/>
    <x v="6038"/>
  </r>
  <r>
    <n v="23.885547637939499"/>
    <n v="15.863481521606399"/>
    <x v="6039"/>
  </r>
  <r>
    <n v="25.1882934570313"/>
    <n v="28.768062591552699"/>
    <x v="6040"/>
  </r>
  <r>
    <n v="30.3521327972412"/>
    <n v="5.4888272285461399"/>
    <x v="6041"/>
  </r>
  <r>
    <n v="27.169702529907202"/>
    <n v="55.266002655029297"/>
    <x v="6042"/>
  </r>
  <r>
    <n v="27.9135551452637"/>
    <n v="28.970996856689499"/>
    <x v="6043"/>
  </r>
  <r>
    <n v="32.4642333984375"/>
    <n v="55.146060943603501"/>
    <x v="6044"/>
  </r>
  <r>
    <n v="6.5130324363708496"/>
    <n v="1.1912434101104701"/>
    <x v="6045"/>
  </r>
  <r>
    <n v="38.812889099121101"/>
    <n v="-3.0134680271148699"/>
    <x v="6046"/>
  </r>
  <r>
    <n v="24.52663230896"/>
    <n v="20.825401306152301"/>
    <x v="6047"/>
  </r>
  <r>
    <n v="23.595043182373001"/>
    <n v="23.4306755065918"/>
    <x v="6048"/>
  </r>
  <r>
    <n v="17.062095642089801"/>
    <n v="22.462699890136701"/>
    <x v="6049"/>
  </r>
  <r>
    <n v="29.014198303222699"/>
    <n v="68.088188171386705"/>
    <x v="6050"/>
  </r>
  <r>
    <n v="26.0432529449463"/>
    <n v="-8.2845849990844709"/>
    <x v="6051"/>
  </r>
  <r>
    <n v="19.603940963745099"/>
    <n v="-22.700639724731399"/>
    <x v="6052"/>
  </r>
  <r>
    <n v="18.8912162780762"/>
    <n v="20.666358947753899"/>
    <x v="6053"/>
  </r>
  <r>
    <n v="30.151756286621101"/>
    <n v="21.1238899230957"/>
    <x v="6054"/>
  </r>
  <r>
    <n v="40.118343353271499"/>
    <n v="29.254693984985401"/>
    <x v="6055"/>
  </r>
  <r>
    <n v="37.856910705566399"/>
    <n v="12.192934989929199"/>
    <x v="6056"/>
  </r>
  <r>
    <n v="17.6912441253662"/>
    <n v="18.000146865844702"/>
    <x v="6057"/>
  </r>
  <r>
    <n v="32.910564422607401"/>
    <n v="24.004255294799801"/>
    <x v="6058"/>
  </r>
  <r>
    <n v="22.008909225463899"/>
    <n v="2.10978031158447"/>
    <x v="6059"/>
  </r>
  <r>
    <n v="27.740032196044901"/>
    <n v="13.9356698989868"/>
    <x v="6060"/>
  </r>
  <r>
    <n v="25.690729141235401"/>
    <n v="39.079074859619098"/>
    <x v="6061"/>
  </r>
  <r>
    <n v="14.194867134094199"/>
    <n v="-5.8218364715576199"/>
    <x v="6062"/>
  </r>
  <r>
    <n v="18.846864700317401"/>
    <n v="22.150001525878899"/>
    <x v="6063"/>
  </r>
  <r>
    <n v="35.066707611083999"/>
    <n v="18.002727508544901"/>
    <x v="6064"/>
  </r>
  <r>
    <n v="15.3846788406372"/>
    <n v="16.079980850219702"/>
    <x v="6065"/>
  </r>
  <r>
    <n v="15.6722402572632"/>
    <n v="19.071170806884801"/>
    <x v="6066"/>
  </r>
  <r>
    <n v="22.9006462097168"/>
    <n v="22.934461593627901"/>
    <x v="6067"/>
  </r>
  <r>
    <n v="14.0579824447632"/>
    <n v="15.352139472961399"/>
    <x v="6068"/>
  </r>
  <r>
    <n v="4.9304065704345703"/>
    <n v="61.5919189453125"/>
    <x v="6069"/>
  </r>
  <r>
    <n v="21.1339111328125"/>
    <n v="9.4931125640869105"/>
    <x v="6070"/>
  </r>
  <r>
    <n v="40.327857971191399"/>
    <n v="25.367124557495099"/>
    <x v="6071"/>
  </r>
  <r>
    <n v="27.751304626464801"/>
    <n v="22.9138507843018"/>
    <x v="6072"/>
  </r>
  <r>
    <n v="29.842529296875"/>
    <n v="29.184118270873999"/>
    <x v="6073"/>
  </r>
  <r>
    <n v="12.1267175674438"/>
    <n v="1.2481379508972199"/>
    <x v="6074"/>
  </r>
  <r>
    <n v="11.759890556335399"/>
    <n v="22.248865127563501"/>
    <x v="6075"/>
  </r>
  <r>
    <n v="35.2338676452637"/>
    <n v="45.6286811828613"/>
    <x v="6076"/>
  </r>
  <r>
    <n v="36.415615081787102"/>
    <n v="35.4289360046387"/>
    <x v="6077"/>
  </r>
  <r>
    <n v="31.0035915374756"/>
    <n v="0.70566558837890603"/>
    <x v="6078"/>
  </r>
  <r>
    <n v="19.540855407714801"/>
    <n v="24.031858444213899"/>
    <x v="6079"/>
  </r>
  <r>
    <n v="38.688987731933601"/>
    <n v="28.3629150390625"/>
    <x v="6080"/>
  </r>
  <r>
    <n v="25.206281661987301"/>
    <n v="39.121707916259801"/>
    <x v="6081"/>
  </r>
  <r>
    <n v="14.431598663330099"/>
    <n v="8.9900379180908203"/>
    <x v="6082"/>
  </r>
  <r>
    <n v="35.071815490722699"/>
    <n v="37.089332580566399"/>
    <x v="6083"/>
  </r>
  <r>
    <n v="17.9210300445557"/>
    <n v="29.580493927001999"/>
    <x v="6084"/>
  </r>
  <r>
    <n v="21.837060928344702"/>
    <n v="7.2466201782226598"/>
    <x v="6085"/>
  </r>
  <r>
    <n v="16.1239337921143"/>
    <n v="52.566974639892599"/>
    <x v="6086"/>
  </r>
  <r>
    <n v="49.160255432128899"/>
    <n v="9.16693115234375"/>
    <x v="6087"/>
  </r>
  <r>
    <n v="20.818202972412099"/>
    <n v="19.211320877075199"/>
    <x v="6088"/>
  </r>
  <r>
    <n v="20.729894638061499"/>
    <n v="10.8803901672363"/>
    <x v="6089"/>
  </r>
  <r>
    <n v="35.1832275390625"/>
    <n v="28.0201091766357"/>
    <x v="6090"/>
  </r>
  <r>
    <n v="13.762785911560099"/>
    <n v="54.472789764404297"/>
    <x v="6091"/>
  </r>
  <r>
    <n v="17.960842132568398"/>
    <n v="35.899398803710902"/>
    <x v="6092"/>
  </r>
  <r>
    <n v="25.107915878295898"/>
    <n v="7.3261251449584996"/>
    <x v="6093"/>
  </r>
  <r>
    <n v="17.1024570465088"/>
    <n v="7.02327632904053"/>
    <x v="6094"/>
  </r>
  <r>
    <n v="32.6237602233887"/>
    <n v="10.7624101638794"/>
    <x v="6095"/>
  </r>
  <r>
    <n v="26.730625152587901"/>
    <n v="52.443126678466797"/>
    <x v="6096"/>
  </r>
  <r>
    <n v="21.560276031494102"/>
    <n v="52.816036224365199"/>
    <x v="6097"/>
  </r>
  <r>
    <n v="53.018913269042997"/>
    <n v="2.9596295356750502"/>
    <x v="6098"/>
  </r>
  <r>
    <n v="28.023534774780298"/>
    <n v="53.207317352294901"/>
    <x v="6099"/>
  </r>
  <r>
    <n v="30.632677078247099"/>
    <n v="3.43146824836731"/>
    <x v="6100"/>
  </r>
  <r>
    <n v="37.268455505371101"/>
    <n v="26.109239578247099"/>
    <x v="6101"/>
  </r>
  <r>
    <n v="32.707183837890597"/>
    <n v="69.250160217285199"/>
    <x v="6102"/>
  </r>
  <r>
    <n v="17.947807312011701"/>
    <n v="44.6052856445313"/>
    <x v="6103"/>
  </r>
  <r>
    <n v="16.0265789031982"/>
    <n v="43.5229301452637"/>
    <x v="6104"/>
  </r>
  <r>
    <n v="23.740890502929702"/>
    <n v="107.96087646484401"/>
    <x v="6105"/>
  </r>
  <r>
    <n v="47.1753959655762"/>
    <n v="26.951919555664102"/>
    <x v="6106"/>
  </r>
  <r>
    <n v="22.592628479003899"/>
    <n v="61.142787933349602"/>
    <x v="6107"/>
  </r>
  <r>
    <n v="38.109668731689503"/>
    <n v="61.854709625244098"/>
    <x v="6108"/>
  </r>
  <r>
    <n v="38.208953857421903"/>
    <n v="65.504676818847699"/>
    <x v="6109"/>
  </r>
  <r>
    <n v="25.9362392425537"/>
    <n v="28.520706176757798"/>
    <x v="6110"/>
  </r>
  <r>
    <n v="23.8401775360107"/>
    <n v="26.7670783996582"/>
    <x v="6111"/>
  </r>
  <r>
    <n v="35.440670013427699"/>
    <n v="24.359601974487301"/>
    <x v="6112"/>
  </r>
  <r>
    <n v="15.654005050659199"/>
    <n v="-5.2258057594299299"/>
    <x v="6113"/>
  </r>
  <r>
    <n v="33.2180786132813"/>
    <n v="3.06711745262146"/>
    <x v="6114"/>
  </r>
  <r>
    <n v="46.048416137695298"/>
    <n v="-1.47006404399872"/>
    <x v="6115"/>
  </r>
  <r>
    <n v="31.5382785797119"/>
    <n v="33.507717132568402"/>
    <x v="6116"/>
  </r>
  <r>
    <n v="22.588573455810501"/>
    <n v="14.539182662963899"/>
    <x v="6117"/>
  </r>
  <r>
    <n v="16.376514434814499"/>
    <n v="26.674486160278299"/>
    <x v="6118"/>
  </r>
  <r>
    <n v="11.2429866790771"/>
    <n v="17.663253784179702"/>
    <x v="6119"/>
  </r>
  <r>
    <n v="19.8616828918457"/>
    <n v="14.376227378845201"/>
    <x v="6120"/>
  </r>
  <r>
    <n v="17.429897308349599"/>
    <n v="5.8540554046630904"/>
    <x v="6121"/>
  </r>
  <r>
    <n v="22.902828216552699"/>
    <n v="17.4692287445068"/>
    <x v="6122"/>
  </r>
  <r>
    <n v="15.7967796325684"/>
    <n v="51.774112701416001"/>
    <x v="6123"/>
  </r>
  <r>
    <n v="24.105613708496101"/>
    <n v="48.615360260009801"/>
    <x v="6124"/>
  </r>
  <r>
    <n v="22.732261657714801"/>
    <n v="11.5521564483643"/>
    <x v="6125"/>
  </r>
  <r>
    <n v="32.309131622314503"/>
    <n v="48.334510803222699"/>
    <x v="6126"/>
  </r>
  <r>
    <n v="18.705743789672901"/>
    <n v="3.3214571475982702"/>
    <x v="6127"/>
  </r>
  <r>
    <n v="26.315938949585"/>
    <n v="36.909309387207003"/>
    <x v="6128"/>
  </r>
  <r>
    <n v="17.8161296844482"/>
    <n v="9.9577684402465803"/>
    <x v="6129"/>
  </r>
  <r>
    <n v="19.106103897094702"/>
    <n v="17.6545295715332"/>
    <x v="6130"/>
  </r>
  <r>
    <n v="12.291918754577599"/>
    <n v="20.3819274902344"/>
    <x v="6131"/>
  </r>
  <r>
    <n v="35.216209411621101"/>
    <n v="24.433752059936499"/>
    <x v="6132"/>
  </r>
  <r>
    <n v="36.611850738525398"/>
    <n v="-6.4829540252685502"/>
    <x v="6133"/>
  </r>
  <r>
    <n v="35.140995025634801"/>
    <n v="1.3875070810318"/>
    <x v="6134"/>
  </r>
  <r>
    <n v="21.185808181762699"/>
    <n v="25.276403427123999"/>
    <x v="6135"/>
  </r>
  <r>
    <n v="24.443405151367202"/>
    <n v="3.7222425937652601"/>
    <x v="6136"/>
  </r>
  <r>
    <n v="29.931747436523398"/>
    <n v="51.304409027099602"/>
    <x v="6137"/>
  </r>
  <r>
    <n v="24.2187614440918"/>
    <n v="39.862289428710902"/>
    <x v="6138"/>
  </r>
  <r>
    <n v="14.2283668518066"/>
    <n v="9.1020698547363299"/>
    <x v="6139"/>
  </r>
  <r>
    <n v="30.7469787597656"/>
    <n v="52.625679016113303"/>
    <x v="6140"/>
  </r>
  <r>
    <n v="18.502605438232401"/>
    <n v="38.679332733154297"/>
    <x v="6141"/>
  </r>
  <r>
    <n v="17.593080520629901"/>
    <n v="35.908763885497997"/>
    <x v="6142"/>
  </r>
  <r>
    <n v="15.0141792297363"/>
    <n v="-2.2309525012970002"/>
    <x v="6143"/>
  </r>
  <r>
    <n v="32.132171630859403"/>
    <n v="11.0267190933228"/>
    <x v="6144"/>
  </r>
  <r>
    <n v="21.658748626708999"/>
    <n v="1.80575942993164"/>
    <x v="6145"/>
  </r>
  <r>
    <n v="23.8692512512207"/>
    <n v="-8.9037704467773402"/>
    <x v="6146"/>
  </r>
  <r>
    <n v="12.6229200363159"/>
    <n v="-1.3840919733047501"/>
    <x v="6147"/>
  </r>
  <r>
    <n v="28.9692058563232"/>
    <n v="7.2687516212463397"/>
    <x v="6148"/>
  </r>
  <r>
    <n v="12.081690788269"/>
    <n v="15.990528106689499"/>
    <x v="6149"/>
  </r>
  <r>
    <n v="15.8795280456543"/>
    <n v="11.627993583679199"/>
    <x v="6150"/>
  </r>
  <r>
    <n v="29.6417446136475"/>
    <n v="62.965000152587898"/>
    <x v="6151"/>
  </r>
  <r>
    <n v="16.562120437622099"/>
    <n v="22.103080749511701"/>
    <x v="6152"/>
  </r>
  <r>
    <n v="32.444309234619098"/>
    <n v="32.764499664306598"/>
    <x v="6153"/>
  </r>
  <r>
    <n v="37.509796142578097"/>
    <n v="64.970626831054702"/>
    <x v="6154"/>
  </r>
  <r>
    <n v="23.171205520629901"/>
    <n v="19.773420333862301"/>
    <x v="6155"/>
  </r>
  <r>
    <n v="21.03782081604"/>
    <n v="3.6876924037933398"/>
    <x v="6156"/>
  </r>
  <r>
    <n v="38.879646301269503"/>
    <n v="14.9668025970459"/>
    <x v="6157"/>
  </r>
  <r>
    <n v="40.596912384033203"/>
    <n v="14.4072217941284"/>
    <x v="6158"/>
  </r>
  <r>
    <n v="25.3507480621338"/>
    <n v="9.1521768569946307"/>
    <x v="6159"/>
  </r>
  <r>
    <n v="22.712265014648398"/>
    <n v="38.388496398925803"/>
    <x v="6160"/>
  </r>
  <r>
    <n v="24.571107864379901"/>
    <n v="13.917639732360801"/>
    <x v="6161"/>
  </r>
  <r>
    <n v="18.163518905639599"/>
    <n v="15.4165382385254"/>
    <x v="6162"/>
  </r>
  <r>
    <n v="30.7775058746338"/>
    <n v="101.130088806152"/>
    <x v="6163"/>
  </r>
  <r>
    <n v="30.0127868652344"/>
    <n v="66.647232055664105"/>
    <x v="6164"/>
  </r>
  <r>
    <n v="25.507553100585898"/>
    <n v="14.850720405578601"/>
    <x v="6165"/>
  </r>
  <r>
    <n v="34.988609313964801"/>
    <n v="2.1537184715271001"/>
    <x v="6166"/>
  </r>
  <r>
    <n v="21.300495147705099"/>
    <n v="42.093406677246101"/>
    <x v="6167"/>
  </r>
  <r>
    <n v="44.673660278320298"/>
    <n v="20.249198913574201"/>
    <x v="6168"/>
  </r>
  <r>
    <n v="47.207008361816399"/>
    <n v="68.453933715820298"/>
    <x v="6169"/>
  </r>
  <r>
    <n v="18.891349792480501"/>
    <n v="34.664661407470703"/>
    <x v="6170"/>
  </r>
  <r>
    <n v="15.261399269104"/>
    <n v="33.092315673828097"/>
    <x v="6171"/>
  </r>
  <r>
    <n v="22.704748153686499"/>
    <n v="122.277877807617"/>
    <x v="6172"/>
  </r>
  <r>
    <n v="25.636537551879901"/>
    <n v="13.698449134826699"/>
    <x v="6173"/>
  </r>
  <r>
    <n v="23.5258178710938"/>
    <n v="2.5121729373931898"/>
    <x v="6174"/>
  </r>
  <r>
    <n v="20.298627853393601"/>
    <n v="38.040851593017599"/>
    <x v="6175"/>
  </r>
  <r>
    <n v="49.208564758300803"/>
    <n v="7.5052752494812003"/>
    <x v="6176"/>
  </r>
  <r>
    <n v="23.178014755248999"/>
    <n v="22.724117279052699"/>
    <x v="6177"/>
  </r>
  <r>
    <n v="19.787361145019499"/>
    <n v="26.042575836181602"/>
    <x v="6178"/>
  </r>
  <r>
    <n v="24.96022605896"/>
    <n v="30.046592712402301"/>
    <x v="6179"/>
  </r>
  <r>
    <n v="22.558101654052699"/>
    <n v="8.5678415298461896"/>
    <x v="6180"/>
  </r>
  <r>
    <n v="44.095729827880902"/>
    <n v="27.8380031585693"/>
    <x v="6181"/>
  </r>
  <r>
    <n v="17.113418579101602"/>
    <n v="8.1756668090820295"/>
    <x v="6182"/>
  </r>
  <r>
    <n v="24.656034469604499"/>
    <n v="24.357398986816399"/>
    <x v="6183"/>
  </r>
  <r>
    <n v="64.182914733886705"/>
    <n v="8.2616453170776403"/>
    <x v="6184"/>
  </r>
  <r>
    <n v="27.213817596435501"/>
    <n v="13.3972473144531"/>
    <x v="6185"/>
  </r>
  <r>
    <n v="25.8064365386963"/>
    <n v="36.690525054931598"/>
    <x v="6186"/>
  </r>
  <r>
    <n v="21.410860061645501"/>
    <n v="14.3884429931641"/>
    <x v="6187"/>
  </r>
  <r>
    <n v="28.727920532226602"/>
    <n v="79.560340881347699"/>
    <x v="6188"/>
  </r>
  <r>
    <n v="32.126438140869098"/>
    <n v="19.7065029144287"/>
    <x v="6189"/>
  </r>
  <r>
    <n v="29.651025772094702"/>
    <n v="64.839813232421903"/>
    <x v="6190"/>
  </r>
  <r>
    <n v="23.770320892333999"/>
    <n v="11.9854068756104"/>
    <x v="6191"/>
  </r>
  <r>
    <n v="34.107734680175803"/>
    <n v="21.499259948730501"/>
    <x v="6192"/>
  </r>
  <r>
    <n v="23.089788436889599"/>
    <n v="6.3537712097168004"/>
    <x v="6193"/>
  </r>
  <r>
    <n v="41.946979522705099"/>
    <n v="-5.0939917564392099"/>
    <x v="6194"/>
  </r>
  <r>
    <n v="34.4696655273438"/>
    <n v="34.320930480957003"/>
    <x v="6195"/>
  </r>
  <r>
    <n v="23.972703933715799"/>
    <n v="30.551507949829102"/>
    <x v="6196"/>
  </r>
  <r>
    <n v="25.4206447601318"/>
    <n v="15.4852561950684"/>
    <x v="6197"/>
  </r>
  <r>
    <n v="19.4530544281006"/>
    <n v="34.320655822753899"/>
    <x v="6198"/>
  </r>
  <r>
    <n v="12.024315834045399"/>
    <n v="-6.7646117210388201"/>
    <x v="6199"/>
  </r>
  <r>
    <n v="18.4125652313232"/>
    <n v="11.2128648757935"/>
    <x v="6200"/>
  </r>
  <r>
    <n v="15.131335258483899"/>
    <n v="7.82489013671875"/>
    <x v="6201"/>
  </r>
  <r>
    <n v="24.659498214721701"/>
    <n v="39.480068206787102"/>
    <x v="6202"/>
  </r>
  <r>
    <n v="30.354101181030298"/>
    <n v="18.974695205688501"/>
    <x v="6203"/>
  </r>
  <r>
    <n v="29.3119812011719"/>
    <n v="1.6197658777236901"/>
    <x v="6204"/>
  </r>
  <r>
    <n v="24.589174270629901"/>
    <n v="18.589033126831101"/>
    <x v="6205"/>
  </r>
  <r>
    <n v="42.293552398681598"/>
    <n v="27.9645099639893"/>
    <x v="6206"/>
  </r>
  <r>
    <n v="33.463829040527301"/>
    <n v="13.752119064331101"/>
    <x v="6207"/>
  </r>
  <r>
    <n v="50.4853515625"/>
    <n v="15.837873458862299"/>
    <x v="6208"/>
  </r>
  <r>
    <n v="18.109249114990199"/>
    <n v="7.1745176315307599"/>
    <x v="6209"/>
  </r>
  <r>
    <n v="36.520858764648402"/>
    <n v="55.997970581054702"/>
    <x v="6210"/>
  </r>
  <r>
    <n v="28.896678924560501"/>
    <n v="0.38470223546028098"/>
    <x v="6211"/>
  </r>
  <r>
    <n v="13.7608690261841"/>
    <n v="6.57726955413818"/>
    <x v="6212"/>
  </r>
  <r>
    <n v="29.217594146728501"/>
    <n v="-0.84777557849884"/>
    <x v="6213"/>
  </r>
  <r>
    <n v="17.789564132690401"/>
    <n v="-3.3611595630645801"/>
    <x v="6214"/>
  </r>
  <r>
    <n v="27.867738723754901"/>
    <n v="71.256736755371094"/>
    <x v="6215"/>
  </r>
  <r>
    <n v="25.451824188232401"/>
    <n v="35.9236869812012"/>
    <x v="6216"/>
  </r>
  <r>
    <n v="33.865108489990199"/>
    <n v="45.831954956054702"/>
    <x v="6217"/>
  </r>
  <r>
    <n v="10.931679725646999"/>
    <n v="17.686767578125"/>
    <x v="6218"/>
  </r>
  <r>
    <n v="32.230144500732401"/>
    <n v="21.450677871704102"/>
    <x v="6219"/>
  </r>
  <r>
    <n v="29.436328887939499"/>
    <n v="16.148319244384801"/>
    <x v="6220"/>
  </r>
  <r>
    <n v="16.2221164703369"/>
    <n v="42.914546966552699"/>
    <x v="6221"/>
  </r>
  <r>
    <n v="24.342988967895501"/>
    <n v="12.567263603210399"/>
    <x v="6222"/>
  </r>
  <r>
    <n v="40.526435852050803"/>
    <n v="7.0363388061523402"/>
    <x v="6223"/>
  </r>
  <r>
    <n v="27.017105102539102"/>
    <n v="40.500984191894503"/>
    <x v="6224"/>
  </r>
  <r>
    <n v="17.5557346343994"/>
    <n v="32.821952819824197"/>
    <x v="6225"/>
  </r>
  <r>
    <n v="33.3722953796387"/>
    <n v="38.0320854187012"/>
    <x v="6226"/>
  </r>
  <r>
    <n v="40.734664916992202"/>
    <n v="5.59724998474121"/>
    <x v="6227"/>
  </r>
  <r>
    <n v="23.944482803344702"/>
    <n v="-13.9259843826294"/>
    <x v="6228"/>
  </r>
  <r>
    <n v="58.942684173583999"/>
    <n v="5.8436183929443404"/>
    <x v="6229"/>
  </r>
  <r>
    <n v="31.1773796081543"/>
    <n v="16.8086128234863"/>
    <x v="6230"/>
  </r>
  <r>
    <n v="38.897624969482401"/>
    <n v="42.056354522705099"/>
    <x v="6231"/>
  </r>
  <r>
    <n v="15.239245414733899"/>
    <n v="-0.100946493446827"/>
    <x v="6232"/>
  </r>
  <r>
    <n v="15.0874977111816"/>
    <n v="26.6552619934082"/>
    <x v="6233"/>
  </r>
  <r>
    <n v="32.750186920166001"/>
    <n v="31.9797878265381"/>
    <x v="6234"/>
  </r>
  <r>
    <n v="21.2678546905518"/>
    <n v="22.7641792297363"/>
    <x v="6235"/>
  </r>
  <r>
    <n v="10.2297973632813"/>
    <n v="55.417247772216797"/>
    <x v="6236"/>
  </r>
  <r>
    <n v="26.794614791870099"/>
    <n v="47.538909912109403"/>
    <x v="6237"/>
  </r>
  <r>
    <n v="25.946998596191399"/>
    <n v="33.780269622802699"/>
    <x v="6238"/>
  </r>
  <r>
    <n v="26.1539630889893"/>
    <n v="0.62826019525527999"/>
    <x v="6239"/>
  </r>
  <r>
    <n v="25.709169387817401"/>
    <n v="119.99334716796901"/>
    <x v="6240"/>
  </r>
  <r>
    <n v="27.054954528808601"/>
    <n v="20.059801101684599"/>
    <x v="6241"/>
  </r>
  <r>
    <n v="7.4054517745971697"/>
    <n v="-7.8543324470520002"/>
    <x v="6242"/>
  </r>
  <r>
    <n v="28.507555007934599"/>
    <n v="61.066871643066399"/>
    <x v="6243"/>
  </r>
  <r>
    <n v="28.274995803833001"/>
    <n v="39.991138458252003"/>
    <x v="6244"/>
  </r>
  <r>
    <n v="30.887199401855501"/>
    <n v="32.2046508789063"/>
    <x v="6245"/>
  </r>
  <r>
    <n v="17.875728607177699"/>
    <n v="28.9556980133057"/>
    <x v="6246"/>
  </r>
  <r>
    <n v="30.323381423950199"/>
    <n v="68.457801818847699"/>
    <x v="6247"/>
  </r>
  <r>
    <n v="15.1454973220825"/>
    <n v="48.320812225341797"/>
    <x v="6248"/>
  </r>
  <r>
    <n v="41.896396636962898"/>
    <n v="12.847557067871101"/>
    <x v="6249"/>
  </r>
  <r>
    <n v="37.454044342041001"/>
    <n v="-4.7808399200439498"/>
    <x v="6250"/>
  </r>
  <r>
    <n v="16.057453155517599"/>
    <n v="42.281772613525398"/>
    <x v="6251"/>
  </r>
  <r>
    <n v="25.467451095581101"/>
    <n v="9.7577810287475604"/>
    <x v="6252"/>
  </r>
  <r>
    <n v="24.7337741851807"/>
    <n v="26.2488689422607"/>
    <x v="6253"/>
  </r>
  <r>
    <n v="21.878715515136701"/>
    <n v="28.601280212402301"/>
    <x v="6254"/>
  </r>
  <r>
    <n v="16.647188186645501"/>
    <n v="9.6580247879028303"/>
    <x v="6255"/>
  </r>
  <r>
    <n v="16.0614223480225"/>
    <n v="7.3052434921264604"/>
    <x v="6256"/>
  </r>
  <r>
    <n v="29.6388835906982"/>
    <n v="21.635198593139599"/>
    <x v="6257"/>
  </r>
  <r>
    <n v="17.817873001098601"/>
    <n v="10.569611549377401"/>
    <x v="6258"/>
  </r>
  <r>
    <n v="13.5254230499268"/>
    <n v="0.72825735807418801"/>
    <x v="6259"/>
  </r>
  <r>
    <n v="24.143917083740199"/>
    <n v="-4.0540852546691903"/>
    <x v="6260"/>
  </r>
  <r>
    <n v="41.492607116699197"/>
    <n v="8.5607976913452095"/>
    <x v="6261"/>
  </r>
  <r>
    <n v="35.398891448974602"/>
    <n v="8.5071487426757795"/>
    <x v="6262"/>
  </r>
  <r>
    <n v="19.488946914672901"/>
    <n v="64.901901245117202"/>
    <x v="6263"/>
  </r>
  <r>
    <n v="33.0105171203613"/>
    <n v="36.692703247070298"/>
    <x v="6264"/>
  </r>
  <r>
    <n v="21.954349517822301"/>
    <n v="26.133638381958001"/>
    <x v="6265"/>
  </r>
  <r>
    <n v="24.691287994384801"/>
    <n v="1.23418617248535"/>
    <x v="6266"/>
  </r>
  <r>
    <n v="29.833652496337901"/>
    <n v="53.719081878662102"/>
    <x v="6267"/>
  </r>
  <r>
    <n v="15.381947517395"/>
    <n v="4.5630130767822301"/>
    <x v="6268"/>
  </r>
  <r>
    <n v="11.001636505126999"/>
    <n v="22.5054626464844"/>
    <x v="6269"/>
  </r>
  <r>
    <n v="16.008098602294901"/>
    <n v="47.1210327148438"/>
    <x v="6270"/>
  </r>
  <r>
    <n v="24.585811614990199"/>
    <n v="27.294845581054702"/>
    <x v="6271"/>
  </r>
  <r>
    <n v="19.561668395996101"/>
    <n v="27.4786186218262"/>
    <x v="6272"/>
  </r>
  <r>
    <n v="24.7980766296387"/>
    <n v="60.964073181152301"/>
    <x v="6273"/>
  </r>
  <r>
    <n v="26.097614288330099"/>
    <n v="-20.944972991943398"/>
    <x v="6274"/>
  </r>
  <r>
    <n v="22.581348419189499"/>
    <n v="21.2479248046875"/>
    <x v="6275"/>
  </r>
  <r>
    <n v="32.970748901367202"/>
    <n v="13.427905082702599"/>
    <x v="6276"/>
  </r>
  <r>
    <n v="35.236217498779297"/>
    <n v="-20.7829265594482"/>
    <x v="6277"/>
  </r>
  <r>
    <n v="39.879489898681598"/>
    <n v="47.498546600341797"/>
    <x v="6278"/>
  </r>
  <r>
    <n v="23.098382949829102"/>
    <n v="36.487834930419901"/>
    <x v="6279"/>
  </r>
  <r>
    <n v="45.347419738769503"/>
    <n v="35.3466186523438"/>
    <x v="6280"/>
  </r>
  <r>
    <n v="35.245685577392599"/>
    <n v="7.0773334503173801"/>
    <x v="6281"/>
  </r>
  <r>
    <n v="18.022718429565401"/>
    <n v="21.2616863250732"/>
    <x v="6282"/>
  </r>
  <r>
    <n v="15.006875038146999"/>
    <n v="65.212501525878906"/>
    <x v="6283"/>
  </r>
  <r>
    <n v="17.5079536437988"/>
    <n v="-11.6594457626343"/>
    <x v="6284"/>
  </r>
  <r>
    <n v="15.9339847564697"/>
    <n v="34.329746246337898"/>
    <x v="6285"/>
  </r>
  <r>
    <n v="37.886074066162102"/>
    <n v="44.408893585205099"/>
    <x v="6286"/>
  </r>
  <r>
    <n v="37.390403747558601"/>
    <n v="10.678614616394"/>
    <x v="6287"/>
  </r>
  <r>
    <n v="23.571424484252901"/>
    <n v="-13.9412288665771"/>
    <x v="6288"/>
  </r>
  <r>
    <n v="21.563682556152301"/>
    <n v="37.417465209960902"/>
    <x v="6289"/>
  </r>
  <r>
    <n v="31.051937103271499"/>
    <n v="9.1759176254272496"/>
    <x v="6290"/>
  </r>
  <r>
    <n v="17.245042800903299"/>
    <n v="7.5299568176269496"/>
    <x v="6291"/>
  </r>
  <r>
    <n v="31.495849609375"/>
    <n v="42.509143829345703"/>
    <x v="6292"/>
  </r>
  <r>
    <n v="24.899585723876999"/>
    <n v="54.858940124511697"/>
    <x v="6293"/>
  </r>
  <r>
    <n v="29.8482265472412"/>
    <n v="4.8125863075256303"/>
    <x v="6294"/>
  </r>
  <r>
    <n v="15.7900400161743"/>
    <n v="12.4369239807129"/>
    <x v="6295"/>
  </r>
  <r>
    <n v="15.0696773529053"/>
    <n v="58.929069519042997"/>
    <x v="6296"/>
  </r>
  <r>
    <n v="37.271278381347699"/>
    <n v="18.147869110107401"/>
    <x v="6297"/>
  </r>
  <r>
    <n v="44.024806976318402"/>
    <n v="44.648159027099602"/>
    <x v="6298"/>
  </r>
  <r>
    <n v="23.540826797485401"/>
    <n v="-16.979244232177699"/>
    <x v="6299"/>
  </r>
  <r>
    <n v="30.926088333129901"/>
    <n v="-15.806682586669901"/>
    <x v="6300"/>
  </r>
  <r>
    <n v="35.374954223632798"/>
    <n v="4.3598804473876998"/>
    <x v="6301"/>
  </r>
  <r>
    <n v="12.150174140930201"/>
    <n v="57.961593627929702"/>
    <x v="6302"/>
  </r>
  <r>
    <n v="25.527774810791001"/>
    <n v="36.616050720214801"/>
    <x v="6303"/>
  </r>
  <r>
    <n v="22.997104644775401"/>
    <n v="64.255744934082003"/>
    <x v="6304"/>
  </r>
  <r>
    <n v="12.0762729644775"/>
    <n v="72.257820129394503"/>
    <x v="6305"/>
  </r>
  <r>
    <n v="16.043176651001001"/>
    <n v="39.525463104247997"/>
    <x v="6306"/>
  </r>
  <r>
    <n v="33.774044036865199"/>
    <n v="-9.2959728240966797"/>
    <x v="6307"/>
  </r>
  <r>
    <n v="7.8268790245056197"/>
    <n v="37.715076446533203"/>
    <x v="6308"/>
  </r>
  <r>
    <n v="27.2509574890137"/>
    <n v="4.2019791603088397"/>
    <x v="6309"/>
  </r>
  <r>
    <n v="33.776943206787102"/>
    <n v="11.7766819000244"/>
    <x v="6310"/>
  </r>
  <r>
    <n v="31.346652984619102"/>
    <n v="38.533664703369098"/>
    <x v="6311"/>
  </r>
  <r>
    <n v="32.948612213134801"/>
    <n v="8.5625753402709996"/>
    <x v="6312"/>
  </r>
  <r>
    <n v="44.455223083496101"/>
    <n v="18.3097743988037"/>
    <x v="6313"/>
  </r>
  <r>
    <n v="23.252489089965799"/>
    <n v="6.2765088081359899"/>
    <x v="6314"/>
  </r>
  <r>
    <n v="17.524782180786101"/>
    <n v="32.695419311523402"/>
    <x v="6315"/>
  </r>
  <r>
    <n v="26.859657287597699"/>
    <n v="25.874883651733398"/>
    <x v="6316"/>
  </r>
  <r>
    <n v="28.526594161987301"/>
    <n v="47.127902984619098"/>
    <x v="6317"/>
  </r>
  <r>
    <n v="42.615085601806598"/>
    <n v="-4.1514387130737296"/>
    <x v="6318"/>
  </r>
  <r>
    <n v="20.496732711791999"/>
    <n v="54.903030395507798"/>
    <x v="6319"/>
  </r>
  <r>
    <n v="42.1948051452637"/>
    <n v="4.5315799713134801"/>
    <x v="6320"/>
  </r>
  <r>
    <n v="18.976371765136701"/>
    <n v="25.8561916351318"/>
    <x v="6321"/>
  </r>
  <r>
    <n v="17.669204711914102"/>
    <n v="-0.67058020830154397"/>
    <x v="6322"/>
  </r>
  <r>
    <n v="43.834522247314503"/>
    <n v="9.40985012054443"/>
    <x v="6323"/>
  </r>
  <r>
    <n v="39.3164672851563"/>
    <n v="6.87801170349121"/>
    <x v="6324"/>
  </r>
  <r>
    <n v="27.642871856689499"/>
    <n v="65.028060913085895"/>
    <x v="6325"/>
  </r>
  <r>
    <n v="41.320953369140597"/>
    <n v="-10.291648864746101"/>
    <x v="6326"/>
  </r>
  <r>
    <n v="41.404842376708999"/>
    <n v="10.933297157287599"/>
    <x v="6327"/>
  </r>
  <r>
    <n v="25.908473968505898"/>
    <n v="35.611827850341797"/>
    <x v="6328"/>
  </r>
  <r>
    <n v="37.986980438232401"/>
    <n v="15.731167793273899"/>
    <x v="6329"/>
  </r>
  <r>
    <n v="24.507135391235401"/>
    <n v="24.0902423858643"/>
    <x v="6330"/>
  </r>
  <r>
    <n v="24.491401672363299"/>
    <n v="49.804042816162102"/>
    <x v="6331"/>
  </r>
  <r>
    <n v="13.3231000900269"/>
    <n v="29.69455909729"/>
    <x v="6332"/>
  </r>
  <r>
    <n v="29.427610397338899"/>
    <n v="26.3006267547607"/>
    <x v="6333"/>
  </r>
  <r>
    <n v="23.702283859252901"/>
    <n v="33.983352661132798"/>
    <x v="6334"/>
  </r>
  <r>
    <n v="9.5606746673584002"/>
    <n v="11.718946456909199"/>
    <x v="6335"/>
  </r>
  <r>
    <n v="20.867166519165"/>
    <n v="21.7233791351318"/>
    <x v="6336"/>
  </r>
  <r>
    <n v="18.091093063354499"/>
    <n v="4.0256466865539604"/>
    <x v="6337"/>
  </r>
  <r>
    <n v="23.260763168335"/>
    <n v="42.003009796142599"/>
    <x v="6338"/>
  </r>
  <r>
    <n v="29.1802787780762"/>
    <n v="75.496528625488295"/>
    <x v="6339"/>
  </r>
  <r>
    <n v="33.822669982910199"/>
    <n v="11.889997482299799"/>
    <x v="6340"/>
  </r>
  <r>
    <n v="25.103446960449201"/>
    <n v="20.297300338745099"/>
    <x v="6341"/>
  </r>
  <r>
    <n v="27.915834426879901"/>
    <n v="23.541439056396499"/>
    <x v="6342"/>
  </r>
  <r>
    <n v="19.546106338501001"/>
    <n v="30.5950813293457"/>
    <x v="6343"/>
  </r>
  <r>
    <n v="32.711551666259801"/>
    <n v="8.3074645996093803"/>
    <x v="6344"/>
  </r>
  <r>
    <n v="19.104223251342798"/>
    <n v="39.157772064208999"/>
    <x v="6345"/>
  </r>
  <r>
    <n v="28.808397293090799"/>
    <n v="31.7486896514893"/>
    <x v="6346"/>
  </r>
  <r>
    <n v="30.752273559570298"/>
    <n v="39.322704315185497"/>
    <x v="6347"/>
  </r>
  <r>
    <n v="14.7025442123413"/>
    <n v="12.5297698974609"/>
    <x v="6348"/>
  </r>
  <r>
    <n v="51.373439788818402"/>
    <n v="32.956199645996101"/>
    <x v="6349"/>
  </r>
  <r>
    <n v="14.246660232543899"/>
    <n v="49.019046783447301"/>
    <x v="6350"/>
  </r>
  <r>
    <n v="39.408485412597699"/>
    <n v="13.0679378509521"/>
    <x v="6351"/>
  </r>
  <r>
    <n v="17.186822891235401"/>
    <n v="67.270126342773395"/>
    <x v="6352"/>
  </r>
  <r>
    <n v="18.1165065765381"/>
    <n v="11.842542648315399"/>
    <x v="6353"/>
  </r>
  <r>
    <n v="52.015647888183601"/>
    <n v="9.6881017684936506"/>
    <x v="6354"/>
  </r>
  <r>
    <n v="16.159381866455099"/>
    <n v="16.2331027984619"/>
    <x v="6355"/>
  </r>
  <r>
    <n v="36.933807373046903"/>
    <n v="14.786705970764199"/>
    <x v="6356"/>
  </r>
  <r>
    <n v="54.492683410644503"/>
    <n v="-1.01889419555664"/>
    <x v="6357"/>
  </r>
  <r>
    <n v="27.132249832153299"/>
    <n v="24.545619964599599"/>
    <x v="6358"/>
  </r>
  <r>
    <n v="24.407564163208001"/>
    <n v="56.713512420654297"/>
    <x v="6359"/>
  </r>
  <r>
    <n v="23.965847015380898"/>
    <n v="19.166721343994102"/>
    <x v="6360"/>
  </r>
  <r>
    <n v="29.8557224273682"/>
    <n v="60.301799774169901"/>
    <x v="6361"/>
  </r>
  <r>
    <n v="23.538013458251999"/>
    <n v="7.0270838737487802"/>
    <x v="6362"/>
  </r>
  <r>
    <n v="17.5967903137207"/>
    <n v="8.9521942138671893"/>
    <x v="6363"/>
  </r>
  <r>
    <n v="23.6290683746338"/>
    <n v="-1.46207058429718"/>
    <x v="6364"/>
  </r>
  <r>
    <n v="32.292476654052699"/>
    <n v="59.986324310302699"/>
    <x v="6365"/>
  </r>
  <r>
    <n v="35.1141357421875"/>
    <n v="41.961696624755902"/>
    <x v="6366"/>
  </r>
  <r>
    <n v="34.426872253417997"/>
    <n v="22.663152694702099"/>
    <x v="6367"/>
  </r>
  <r>
    <n v="22.7511100769043"/>
    <n v="21.3734035491943"/>
    <x v="6368"/>
  </r>
  <r>
    <n v="17.950433731079102"/>
    <n v="0.44224989414215099"/>
    <x v="6369"/>
  </r>
  <r>
    <n v="28.843406677246101"/>
    <n v="55.250614166259801"/>
    <x v="6370"/>
  </r>
  <r>
    <n v="22.859758377075199"/>
    <n v="38.279678344726598"/>
    <x v="6371"/>
  </r>
  <r>
    <n v="43.483524322509801"/>
    <n v="33.602657318115199"/>
    <x v="6372"/>
  </r>
  <r>
    <n v="13.7363958358765"/>
    <n v="2.42160224914551"/>
    <x v="6373"/>
  </r>
  <r>
    <n v="50.874801635742202"/>
    <n v="36.716869354247997"/>
    <x v="6374"/>
  </r>
  <r>
    <n v="19.139553070068398"/>
    <n v="23.7329406738281"/>
    <x v="6375"/>
  </r>
  <r>
    <n v="37.576339721679702"/>
    <n v="50.030532836914098"/>
    <x v="6376"/>
  </r>
  <r>
    <n v="16.892015457153299"/>
    <n v="2.1427268981933598"/>
    <x v="6377"/>
  </r>
  <r>
    <n v="23.270154953002901"/>
    <n v="37.751064300537102"/>
    <x v="6378"/>
  </r>
  <r>
    <n v="25.5755729675293"/>
    <n v="59.808376312255902"/>
    <x v="6379"/>
  </r>
  <r>
    <n v="29.029224395751999"/>
    <n v="6.4500451087951696"/>
    <x v="6380"/>
  </r>
  <r>
    <n v="18.6805305480957"/>
    <n v="53.647323608398402"/>
    <x v="6381"/>
  </r>
  <r>
    <n v="42.909385681152301"/>
    <n v="28.999273300170898"/>
    <x v="6382"/>
  </r>
  <r>
    <n v="9.9448919296264595"/>
    <n v="-7.4854207038879403"/>
    <x v="6383"/>
  </r>
  <r>
    <n v="19.750659942626999"/>
    <n v="35.903839111328097"/>
    <x v="6384"/>
  </r>
  <r>
    <n v="19.672306060791001"/>
    <n v="68.485481262207003"/>
    <x v="6385"/>
  </r>
  <r>
    <n v="26.0722141265869"/>
    <n v="12.037595748901399"/>
    <x v="6386"/>
  </r>
  <r>
    <n v="30.086765289306602"/>
    <n v="3.8479814529418901"/>
    <x v="6387"/>
  </r>
  <r>
    <n v="33.603908538818402"/>
    <n v="45.725028991699197"/>
    <x v="6388"/>
  </r>
  <r>
    <n v="13.001540184021"/>
    <n v="64.100486755371094"/>
    <x v="6389"/>
  </r>
  <r>
    <n v="19.668849945068398"/>
    <n v="16.9585781097412"/>
    <x v="6390"/>
  </r>
  <r>
    <n v="22.620048522949201"/>
    <n v="27.138629913330099"/>
    <x v="6391"/>
  </r>
  <r>
    <n v="54.005172729492202"/>
    <n v="6.6857233047485396"/>
    <x v="6392"/>
  </r>
  <r>
    <n v="33.104122161865199"/>
    <n v="12.5699510574341"/>
    <x v="6393"/>
  </r>
  <r>
    <n v="42.435314178466797"/>
    <n v="22.686033248901399"/>
    <x v="6394"/>
  </r>
  <r>
    <n v="29.090175628662099"/>
    <n v="55.391426086425803"/>
    <x v="6395"/>
  </r>
  <r>
    <n v="11.1796255111694"/>
    <n v="36.710182189941399"/>
    <x v="6396"/>
  </r>
  <r>
    <n v="24.282789230346701"/>
    <n v="62.468059539794901"/>
    <x v="6397"/>
  </r>
  <r>
    <n v="49.998249053955099"/>
    <n v="85.203010559082003"/>
    <x v="6398"/>
  </r>
  <r>
    <n v="20.6067810058594"/>
    <n v="37.793575286865199"/>
    <x v="6399"/>
  </r>
  <r>
    <n v="22.726554870605501"/>
    <n v="4.0323395729064897"/>
    <x v="6400"/>
  </r>
  <r>
    <n v="30.6323547363281"/>
    <n v="2.8486807346343999"/>
    <x v="6401"/>
  </r>
  <r>
    <n v="26.101020812988299"/>
    <n v="8.26416015625"/>
    <x v="6402"/>
  </r>
  <r>
    <n v="29.599170684814499"/>
    <n v="28.096982955932599"/>
    <x v="6403"/>
  </r>
  <r>
    <n v="18.395048141479499"/>
    <n v="23.2386360168457"/>
    <x v="6404"/>
  </r>
  <r>
    <n v="43.204235076904297"/>
    <n v="43.748954772949197"/>
    <x v="6405"/>
  </r>
  <r>
    <n v="25.370845794677699"/>
    <n v="32.855133056640597"/>
    <x v="6406"/>
  </r>
  <r>
    <n v="32.881130218505902"/>
    <n v="14.9850978851318"/>
    <x v="6407"/>
  </r>
  <r>
    <n v="22.033737182617202"/>
    <n v="31.4813938140869"/>
    <x v="6408"/>
  </r>
  <r>
    <n v="25.6101169586182"/>
    <n v="49.859821319580099"/>
    <x v="6409"/>
  </r>
  <r>
    <n v="14.4403266906738"/>
    <n v="34.470180511474602"/>
    <x v="6410"/>
  </r>
  <r>
    <n v="28.424085617065401"/>
    <n v="40.021347045898402"/>
    <x v="6411"/>
  </r>
  <r>
    <n v="7.7012181282043501"/>
    <n v="49.719871520996101"/>
    <x v="6412"/>
  </r>
  <r>
    <n v="44.723743438720703"/>
    <n v="7.4272546768188503"/>
    <x v="6413"/>
  </r>
  <r>
    <n v="25.1905708312988"/>
    <n v="26.6510009765625"/>
    <x v="6414"/>
  </r>
  <r>
    <n v="33.355438232421903"/>
    <n v="28.594373703002901"/>
    <x v="6415"/>
  </r>
  <r>
    <n v="58.5006294250488"/>
    <n v="25.7611293792725"/>
    <x v="6416"/>
  </r>
  <r>
    <n v="27.746078491210898"/>
    <n v="39.6638793945313"/>
    <x v="6417"/>
  </r>
  <r>
    <n v="34.025432586669901"/>
    <n v="-0.392970710992813"/>
    <x v="6418"/>
  </r>
  <r>
    <n v="38.843235015869098"/>
    <n v="36.013023376464801"/>
    <x v="6419"/>
  </r>
  <r>
    <n v="12.5120096206665"/>
    <n v="18.778190612793001"/>
    <x v="6420"/>
  </r>
  <r>
    <n v="21.8394775390625"/>
    <n v="16.471393585205099"/>
    <x v="6421"/>
  </r>
  <r>
    <n v="34.372642517089801"/>
    <n v="22.8255825042725"/>
    <x v="6422"/>
  </r>
  <r>
    <n v="47.8869018554688"/>
    <n v="3.72479343414307"/>
    <x v="6423"/>
  </r>
  <r>
    <n v="14.3539171218872"/>
    <n v="0.153056174516678"/>
    <x v="6424"/>
  </r>
  <r>
    <n v="17.3720798492432"/>
    <n v="31.328681945800799"/>
    <x v="6425"/>
  </r>
  <r>
    <n v="20.553272247314499"/>
    <n v="18.311628341674801"/>
    <x v="6426"/>
  </r>
  <r>
    <n v="16.9469089508057"/>
    <n v="152.02725219726599"/>
    <x v="6427"/>
  </r>
  <r>
    <n v="27.1786994934082"/>
    <n v="42.773113250732401"/>
    <x v="6428"/>
  </r>
  <r>
    <n v="22.670995712280298"/>
    <n v="7.05938816070557"/>
    <x v="6429"/>
  </r>
  <r>
    <n v="22.782712936401399"/>
    <n v="14.6730489730835"/>
    <x v="6430"/>
  </r>
  <r>
    <n v="21.128992080688501"/>
    <n v="16.958992004394499"/>
    <x v="6431"/>
  </r>
  <r>
    <n v="16.0639038085938"/>
    <n v="14.0268659591675"/>
    <x v="6432"/>
  </r>
  <r>
    <n v="30.693778991699201"/>
    <n v="22.810832977294901"/>
    <x v="6433"/>
  </r>
  <r>
    <n v="12.630545616149901"/>
    <n v="44.787631988525398"/>
    <x v="6434"/>
  </r>
  <r>
    <n v="35.017250061035199"/>
    <n v="33.147842407226598"/>
    <x v="6435"/>
  </r>
  <r>
    <n v="32.299152374267599"/>
    <n v="50.246360778808601"/>
    <x v="6436"/>
  </r>
  <r>
    <n v="19.2171516418457"/>
    <n v="-7.8583669662475604"/>
    <x v="6437"/>
  </r>
  <r>
    <n v="20.9135131835938"/>
    <n v="26.232099533081101"/>
    <x v="6438"/>
  </r>
  <r>
    <n v="31.831100463867202"/>
    <n v="53.044219970703097"/>
    <x v="6439"/>
  </r>
  <r>
    <n v="48.825374603271499"/>
    <n v="82.330162048339801"/>
    <x v="6440"/>
  </r>
  <r>
    <n v="12.178550720214799"/>
    <n v="9.0884189605712908"/>
    <x v="6441"/>
  </r>
  <r>
    <n v="29.564674377441399"/>
    <n v="30.738460540771499"/>
    <x v="6442"/>
  </r>
  <r>
    <n v="32.859493255615199"/>
    <n v="20.291950225830099"/>
    <x v="6443"/>
  </r>
  <r>
    <n v="20.091159820556602"/>
    <n v="21.776300430297901"/>
    <x v="6444"/>
  </r>
  <r>
    <n v="30.303840637206999"/>
    <n v="63.6186332702637"/>
    <x v="6445"/>
  </r>
  <r>
    <n v="25.6168212890625"/>
    <n v="3.1106758117675799"/>
    <x v="6446"/>
  </r>
  <r>
    <n v="37.415561676025398"/>
    <n v="22.637668609619102"/>
    <x v="6447"/>
  </r>
  <r>
    <n v="37.203460693359403"/>
    <n v="32.794864654541001"/>
    <x v="6448"/>
  </r>
  <r>
    <n v="28.531295776367202"/>
    <n v="40.6243286132813"/>
    <x v="6449"/>
  </r>
  <r>
    <n v="11.7605686187744"/>
    <n v="67.775749206542997"/>
    <x v="6450"/>
  </r>
  <r>
    <n v="21.6955757141113"/>
    <n v="23.763385772705099"/>
    <x v="6451"/>
  </r>
  <r>
    <n v="34.273246765136697"/>
    <n v="31.896446228027301"/>
    <x v="6452"/>
  </r>
  <r>
    <n v="15.624366760253899"/>
    <n v="18.7701225280762"/>
    <x v="6453"/>
  </r>
  <r>
    <n v="23.016109466552699"/>
    <n v="4.5240683555603001"/>
    <x v="6454"/>
  </r>
  <r>
    <n v="36.629035949707003"/>
    <n v="-11.314903259277299"/>
    <x v="6455"/>
  </r>
  <r>
    <n v="27.516054153442401"/>
    <n v="15.709226608276399"/>
    <x v="6456"/>
  </r>
  <r>
    <n v="45.031658172607401"/>
    <n v="42.554466247558601"/>
    <x v="6457"/>
  </r>
  <r>
    <n v="25.013307571411101"/>
    <n v="24.584650039672901"/>
    <x v="6458"/>
  </r>
  <r>
    <n v="11.7674722671509"/>
    <n v="38.400360107421903"/>
    <x v="6459"/>
  </r>
  <r>
    <n v="31.337894439697301"/>
    <n v="7.3761863708496103"/>
    <x v="6460"/>
  </r>
  <r>
    <n v="27.161359786987301"/>
    <n v="4.5079774856567401"/>
    <x v="6461"/>
  </r>
  <r>
    <n v="26.315090179443398"/>
    <n v="9.8720388412475604"/>
    <x v="6462"/>
  </r>
  <r>
    <n v="26.792671203613299"/>
    <n v="29.5540866851807"/>
    <x v="6463"/>
  </r>
  <r>
    <n v="26.425886154174801"/>
    <n v="42.5396537780762"/>
    <x v="6464"/>
  </r>
  <r>
    <n v="24.8029689788818"/>
    <n v="38.085746765136697"/>
    <x v="6465"/>
  </r>
  <r>
    <n v="29.138362884521499"/>
    <n v="32.091304779052699"/>
    <x v="6466"/>
  </r>
  <r>
    <n v="36.844169616699197"/>
    <n v="43.306968688964801"/>
    <x v="6467"/>
  </r>
  <r>
    <n v="18.533935546875"/>
    <n v="85.897285461425795"/>
    <x v="6468"/>
  </r>
  <r>
    <n v="36.998088836669901"/>
    <n v="67.594955444335895"/>
    <x v="6469"/>
  </r>
  <r>
    <n v="46.773921966552699"/>
    <n v="4.6036086082458496"/>
    <x v="6470"/>
  </r>
  <r>
    <n v="21.304161071777301"/>
    <n v="10.4638681411743"/>
    <x v="6471"/>
  </r>
  <r>
    <n v="31.565547943115199"/>
    <n v="-4.5515894889831499"/>
    <x v="6472"/>
  </r>
  <r>
    <n v="31.663721084594702"/>
    <n v="11.050606727600099"/>
    <x v="6473"/>
  </r>
  <r>
    <n v="33.955284118652301"/>
    <n v="18.039077758789102"/>
    <x v="6474"/>
  </r>
  <r>
    <n v="39.4612007141113"/>
    <n v="20.601558685302699"/>
    <x v="6475"/>
  </r>
  <r>
    <n v="31.937780380248999"/>
    <n v="22.799524307251001"/>
    <x v="6476"/>
  </r>
  <r>
    <n v="18.979385375976602"/>
    <n v="26.041944503784201"/>
    <x v="6477"/>
  </r>
  <r>
    <n v="31.1335544586182"/>
    <n v="20.265687942504901"/>
    <x v="6478"/>
  </r>
  <r>
    <n v="26.885993957519499"/>
    <n v="32.483139038085902"/>
    <x v="6479"/>
  </r>
  <r>
    <n v="18.862363815307599"/>
    <n v="36.6239624023438"/>
    <x v="6480"/>
  </r>
  <r>
    <n v="28.282030105590799"/>
    <n v="104.399253845215"/>
    <x v="6481"/>
  </r>
  <r>
    <n v="28.420221328735401"/>
    <n v="11.7966775894165"/>
    <x v="6482"/>
  </r>
  <r>
    <n v="40.141407012939503"/>
    <n v="22.7076225280762"/>
    <x v="6483"/>
  </r>
  <r>
    <n v="25.243236541748001"/>
    <n v="8.0517539978027308"/>
    <x v="6484"/>
  </r>
  <r>
    <n v="34.838634490966797"/>
    <n v="104.79647827148401"/>
    <x v="6485"/>
  </r>
  <r>
    <n v="13.779694557189901"/>
    <n v="-12.7190294265747"/>
    <x v="6486"/>
  </r>
  <r>
    <n v="24.982206344604499"/>
    <n v="38.197166442871101"/>
    <x v="6487"/>
  </r>
  <r>
    <n v="34.507369995117202"/>
    <n v="41.102920532226598"/>
    <x v="6488"/>
  </r>
  <r>
    <n v="28.219295501708999"/>
    <n v="48.214076995849602"/>
    <x v="6489"/>
  </r>
  <r>
    <n v="9.6536407470703107"/>
    <n v="14.9203758239746"/>
    <x v="6490"/>
  </r>
  <r>
    <n v="21.694442749023398"/>
    <n v="17.1674613952637"/>
    <x v="6491"/>
  </r>
  <r>
    <n v="5.6028952598571804"/>
    <n v="17.8258171081543"/>
    <x v="6492"/>
  </r>
  <r>
    <n v="33.228919982910199"/>
    <n v="22.8742790222168"/>
    <x v="6493"/>
  </r>
  <r>
    <n v="17.935615539550799"/>
    <n v="30.6889133453369"/>
    <x v="6494"/>
  </r>
  <r>
    <n v="23.309633255004901"/>
    <n v="3.96413230895996"/>
    <x v="6495"/>
  </r>
  <r>
    <n v="27.932102203369102"/>
    <n v="28.524896621704102"/>
    <x v="6496"/>
  </r>
  <r>
    <n v="16.049415588378899"/>
    <n v="16.033412933349599"/>
    <x v="6497"/>
  </r>
  <r>
    <n v="10.2725372314453"/>
    <n v="3.2795665264129599"/>
    <x v="6498"/>
  </r>
  <r>
    <n v="11.711407661438001"/>
    <n v="29.648115158081101"/>
    <x v="6499"/>
  </r>
  <r>
    <n v="16.2624397277832"/>
    <n v="3.7108154296875"/>
    <x v="6500"/>
  </r>
  <r>
    <n v="15.298924446106"/>
    <n v="15.037279129028301"/>
    <x v="6501"/>
  </r>
  <r>
    <n v="17.62060546875"/>
    <n v="27.04518699646"/>
    <x v="6502"/>
  </r>
  <r>
    <n v="14.876588821411101"/>
    <n v="4.9247007369995099"/>
    <x v="6503"/>
  </r>
  <r>
    <n v="24.690944671630898"/>
    <n v="64.361862182617202"/>
    <x v="6504"/>
  </r>
  <r>
    <n v="37.469566345214801"/>
    <n v="-4.6099510192871103"/>
    <x v="6505"/>
  </r>
  <r>
    <n v="34.514419555664098"/>
    <n v="0.42268699407577498"/>
    <x v="6506"/>
  </r>
  <r>
    <n v="31.877140045166001"/>
    <n v="4.3499040603637704"/>
    <x v="6507"/>
  </r>
  <r>
    <n v="32.374397277832003"/>
    <n v="34.877899169921903"/>
    <x v="6508"/>
  </r>
  <r>
    <n v="23.659742355346701"/>
    <n v="4.6911296844482404"/>
    <x v="6509"/>
  </r>
  <r>
    <n v="30.795036315918001"/>
    <n v="8.5018720626831108"/>
    <x v="6510"/>
  </r>
  <r>
    <n v="16.84326171875"/>
    <n v="-3.2124948501586901"/>
    <x v="6511"/>
  </r>
  <r>
    <n v="35.621711730957003"/>
    <n v="41.543491363525398"/>
    <x v="6512"/>
  </r>
  <r>
    <n v="16.447994232177699"/>
    <n v="67.573554992675795"/>
    <x v="6513"/>
  </r>
  <r>
    <n v="20.940269470214801"/>
    <n v="37.465023040771499"/>
    <x v="6514"/>
  </r>
  <r>
    <n v="27.4671516418457"/>
    <n v="19.3588352203369"/>
    <x v="6515"/>
  </r>
  <r>
    <n v="30.5091361999512"/>
    <n v="30.258033752441399"/>
    <x v="6516"/>
  </r>
  <r>
    <n v="15.963442802429199"/>
    <n v="27.937747955322301"/>
    <x v="6517"/>
  </r>
  <r>
    <n v="31.2876682281494"/>
    <n v="0.28218013048172003"/>
    <x v="6518"/>
  </r>
  <r>
    <n v="26.404596328735401"/>
    <n v="40.262893676757798"/>
    <x v="6519"/>
  </r>
  <r>
    <n v="45.958419799804702"/>
    <n v="4.4228806495666504"/>
    <x v="6520"/>
  </r>
  <r>
    <n v="25.748287200927699"/>
    <n v="1.1883916854858401"/>
    <x v="6521"/>
  </r>
  <r>
    <n v="41.996391296386697"/>
    <n v="6.3361973762512198"/>
    <x v="6522"/>
  </r>
  <r>
    <n v="26.4654731750488"/>
    <n v="22.750301361083999"/>
    <x v="6523"/>
  </r>
  <r>
    <n v="32.421890258789098"/>
    <n v="33.1449165344238"/>
    <x v="6524"/>
  </r>
  <r>
    <n v="20.5158596038818"/>
    <n v="5.0969343185424796"/>
    <x v="6525"/>
  </r>
  <r>
    <n v="37.695602416992202"/>
    <n v="22.076322555541999"/>
    <x v="6526"/>
  </r>
  <r>
    <n v="31.8118782043457"/>
    <n v="34.703544616699197"/>
    <x v="6527"/>
  </r>
  <r>
    <n v="27.1715087890625"/>
    <n v="-1.15463101863861"/>
    <x v="6528"/>
  </r>
  <r>
    <n v="19.050331115722699"/>
    <n v="56.981346130371101"/>
    <x v="6529"/>
  </r>
  <r>
    <n v="14.2781581878662"/>
    <n v="2.1593213081359899"/>
    <x v="6530"/>
  </r>
  <r>
    <n v="9.3797922134399396"/>
    <n v="-8.3667850494384801"/>
    <x v="6531"/>
  </r>
  <r>
    <n v="42.102649688720703"/>
    <n v="46.736114501953097"/>
    <x v="6532"/>
  </r>
  <r>
    <n v="30.547124862670898"/>
    <n v="30.381549835205099"/>
    <x v="6533"/>
  </r>
  <r>
    <n v="16.384824752807599"/>
    <n v="49.569320678710902"/>
    <x v="6534"/>
  </r>
  <r>
    <n v="19.195463180541999"/>
    <n v="22.8367710113525"/>
    <x v="6535"/>
  </r>
  <r>
    <n v="30.179937362670898"/>
    <n v="34.715526580810497"/>
    <x v="6536"/>
  </r>
  <r>
    <n v="18.062492370605501"/>
    <n v="0.28121140599250799"/>
    <x v="6537"/>
  </r>
  <r>
    <n v="32.866195678710902"/>
    <n v="20.850570678710898"/>
    <x v="6538"/>
  </r>
  <r>
    <n v="40.556625366210902"/>
    <n v="18.616060256958001"/>
    <x v="6539"/>
  </r>
  <r>
    <n v="29.2258186340332"/>
    <n v="15.0437126159668"/>
    <x v="6540"/>
  </r>
  <r>
    <n v="23.605186462402301"/>
    <n v="58.521183013916001"/>
    <x v="6541"/>
  </r>
  <r>
    <n v="17.501953125"/>
    <n v="21.6397705078125"/>
    <x v="6542"/>
  </r>
  <r>
    <n v="35.640541076660199"/>
    <n v="15.7131195068359"/>
    <x v="6543"/>
  </r>
  <r>
    <n v="28.9700736999512"/>
    <n v="21.5448322296143"/>
    <x v="6544"/>
  </r>
  <r>
    <n v="34.049068450927699"/>
    <n v="12.428418159484901"/>
    <x v="6545"/>
  </r>
  <r>
    <n v="24.584657669067401"/>
    <n v="41.171226501464801"/>
    <x v="6546"/>
  </r>
  <r>
    <n v="26.613491058349599"/>
    <n v="-9.0323009490966797"/>
    <x v="6547"/>
  </r>
  <r>
    <n v="26.254213333129901"/>
    <n v="9.2202978134155291"/>
    <x v="6548"/>
  </r>
  <r>
    <n v="39.918994903564503"/>
    <n v="47.702919006347699"/>
    <x v="6549"/>
  </r>
  <r>
    <n v="23.634033203125"/>
    <n v="14.571988105773899"/>
    <x v="6550"/>
  </r>
  <r>
    <n v="14.0708923339844"/>
    <n v="8.0035734176635707"/>
    <x v="6551"/>
  </r>
  <r>
    <n v="30.752758026123001"/>
    <n v="6.9776773452758798"/>
    <x v="6552"/>
  </r>
  <r>
    <n v="20.2736625671387"/>
    <n v="10.2101049423218"/>
    <x v="6553"/>
  </r>
  <r>
    <n v="43.274177551269503"/>
    <n v="76.988998413085895"/>
    <x v="6554"/>
  </r>
  <r>
    <n v="21.150175094604499"/>
    <n v="-0.25912535190582298"/>
    <x v="6555"/>
  </r>
  <r>
    <n v="30.226926803588899"/>
    <n v="31.917259216308601"/>
    <x v="6556"/>
  </r>
  <r>
    <n v="38.740982055664098"/>
    <n v="42.098625183105497"/>
    <x v="6557"/>
  </r>
  <r>
    <n v="24.743492126464801"/>
    <n v="-2.0756516456603999"/>
    <x v="6558"/>
  </r>
  <r>
    <n v="30.504707336425799"/>
    <n v="41.419197082519503"/>
    <x v="6559"/>
  </r>
  <r>
    <n v="18.7040119171143"/>
    <n v="70.507514953613295"/>
    <x v="6560"/>
  </r>
  <r>
    <n v="28.182365417480501"/>
    <n v="0.44151329994201699"/>
    <x v="6561"/>
  </r>
  <r>
    <n v="30.743566513061499"/>
    <n v="8.5478601455688494"/>
    <x v="6562"/>
  </r>
  <r>
    <n v="42.189506530761697"/>
    <n v="33.451156616210902"/>
    <x v="6563"/>
  </r>
  <r>
    <n v="18.961610794067401"/>
    <n v="-4.68314456939697"/>
    <x v="6564"/>
  </r>
  <r>
    <n v="24.922399520873999"/>
    <n v="-7.1278948783874503"/>
    <x v="6565"/>
  </r>
  <r>
    <n v="20.9212856292725"/>
    <n v="10.139879226684601"/>
    <x v="6566"/>
  </r>
  <r>
    <n v="28.408870697021499"/>
    <n v="21.1378383636475"/>
    <x v="6567"/>
  </r>
  <r>
    <n v="27.420495986938501"/>
    <n v="20.829320907592798"/>
    <x v="6568"/>
  </r>
  <r>
    <n v="42.258174896240199"/>
    <n v="-12.647860527038601"/>
    <x v="6569"/>
  </r>
  <r>
    <n v="24.831140518188501"/>
    <n v="-4.2728533744812003"/>
    <x v="6570"/>
  </r>
  <r>
    <n v="31.7063694000244"/>
    <n v="13.9366397857666"/>
    <x v="6571"/>
  </r>
  <r>
    <n v="18.9962062835693"/>
    <n v="3.7136332988739"/>
    <x v="6572"/>
  </r>
  <r>
    <n v="17.328676223754901"/>
    <n v="27.137674331665"/>
    <x v="6573"/>
  </r>
  <r>
    <n v="34.511516571044901"/>
    <n v="44.778964996337898"/>
    <x v="6574"/>
  </r>
  <r>
    <n v="27.121013641357401"/>
    <n v="23.622520446777301"/>
    <x v="6575"/>
  </r>
  <r>
    <n v="26.997776031494102"/>
    <n v="68.240623474121094"/>
    <x v="6576"/>
  </r>
  <r>
    <n v="38.486934661865199"/>
    <n v="43.981647491455099"/>
    <x v="6577"/>
  </r>
  <r>
    <n v="9.1835861206054705"/>
    <n v="17.4149265289307"/>
    <x v="6578"/>
  </r>
  <r>
    <n v="10.3084497451782"/>
    <n v="13.7540845870972"/>
    <x v="6579"/>
  </r>
  <r>
    <n v="11.467924118041999"/>
    <n v="5.04461622238159"/>
    <x v="6580"/>
  </r>
  <r>
    <n v="34.625831604003899"/>
    <n v="27.464464187622099"/>
    <x v="6581"/>
  </r>
  <r>
    <n v="23.2291374206543"/>
    <n v="-2.1435775756835902"/>
    <x v="6582"/>
  </r>
  <r>
    <n v="20.415060043335"/>
    <n v="14.3193702697754"/>
    <x v="6583"/>
  </r>
  <r>
    <n v="20.647285461425799"/>
    <n v="43.351734161377003"/>
    <x v="6584"/>
  </r>
  <r>
    <n v="30.446943283081101"/>
    <n v="40.098075866699197"/>
    <x v="6585"/>
  </r>
  <r>
    <n v="24.4107780456543"/>
    <n v="43.5688667297363"/>
    <x v="6586"/>
  </r>
  <r>
    <n v="33.115345001220703"/>
    <n v="14.3796606063843"/>
    <x v="6587"/>
  </r>
  <r>
    <n v="37.291164398193402"/>
    <n v="16.959480285644499"/>
    <x v="6588"/>
  </r>
  <r>
    <n v="25.6323852539063"/>
    <n v="10.675737380981399"/>
    <x v="6589"/>
  </r>
  <r>
    <n v="24.2152614593506"/>
    <n v="23.687120437622099"/>
    <x v="6590"/>
  </r>
  <r>
    <n v="29.8537483215332"/>
    <n v="7.6253299713134801"/>
    <x v="6591"/>
  </r>
  <r>
    <n v="28.5623569488525"/>
    <n v="20.4153861999512"/>
    <x v="6592"/>
  </r>
  <r>
    <n v="16.887718200683601"/>
    <n v="35.676109313964801"/>
    <x v="6593"/>
  </r>
  <r>
    <n v="31.702028274536101"/>
    <n v="18.274854660034201"/>
    <x v="6594"/>
  </r>
  <r>
    <n v="27.372028350830099"/>
    <n v="21.987493515014599"/>
    <x v="6595"/>
  </r>
  <r>
    <n v="31.1763706207275"/>
    <n v="18.108423233032202"/>
    <x v="6596"/>
  </r>
  <r>
    <n v="28.3525066375732"/>
    <n v="12.1301488876343"/>
    <x v="6597"/>
  </r>
  <r>
    <n v="12.616421699523899"/>
    <n v="-1.84748864173889"/>
    <x v="6598"/>
  </r>
  <r>
    <n v="15.937914848327599"/>
    <n v="-1.09310126304626"/>
    <x v="6599"/>
  </r>
  <r>
    <n v="41.124992370605497"/>
    <n v="3.9755664765834801E-2"/>
    <x v="6600"/>
  </r>
  <r>
    <n v="29.227323532104499"/>
    <n v="22.510942459106399"/>
    <x v="6601"/>
  </r>
  <r>
    <n v="21.404054641723601"/>
    <n v="14.6300592422485"/>
    <x v="6602"/>
  </r>
  <r>
    <n v="21.1488437652588"/>
    <n v="-0.17450043559074399"/>
    <x v="6603"/>
  </r>
  <r>
    <n v="15.8260898590088"/>
    <n v="-1.47132456302643"/>
    <x v="6604"/>
  </r>
  <r>
    <n v="14.6079807281494"/>
    <n v="24.725318908691399"/>
    <x v="6605"/>
  </r>
  <r>
    <n v="25.663764953613299"/>
    <n v="6.8105936050415004"/>
    <x v="6606"/>
  </r>
  <r>
    <n v="31.544527053833001"/>
    <n v="18.1250190734863"/>
    <x v="6607"/>
  </r>
  <r>
    <n v="31.546470642089801"/>
    <n v="28.967832565307599"/>
    <x v="6608"/>
  </r>
  <r>
    <n v="21.0160827636719"/>
    <n v="12.3114719390869"/>
    <x v="6609"/>
  </r>
  <r>
    <n v="19.962551116943398"/>
    <n v="20.549022674560501"/>
    <x v="6610"/>
  </r>
  <r>
    <n v="19.994470596313501"/>
    <n v="18.421022415161101"/>
    <x v="6611"/>
  </r>
  <r>
    <n v="22.988689422607401"/>
    <n v="31.774518966674801"/>
    <x v="6612"/>
  </r>
  <r>
    <n v="24.952987670898398"/>
    <n v="48.195789337158203"/>
    <x v="6613"/>
  </r>
  <r>
    <n v="23.9447536468506"/>
    <n v="-1.9888330698013299"/>
    <x v="6614"/>
  </r>
  <r>
    <n v="46.382598876953097"/>
    <n v="41.931827545166001"/>
    <x v="6615"/>
  </r>
  <r>
    <n v="19.7449035644531"/>
    <n v="17.3403205871582"/>
    <x v="6616"/>
  </r>
  <r>
    <n v="23.293470382690401"/>
    <n v="3.4869446754455602"/>
    <x v="6617"/>
  </r>
  <r>
    <n v="28.096939086914102"/>
    <n v="-10.2202501296997"/>
    <x v="6618"/>
  </r>
  <r>
    <n v="18.516138076782202"/>
    <n v="13.5790824890137"/>
    <x v="6619"/>
  </r>
  <r>
    <n v="49.785060882568402"/>
    <n v="75.067245483398395"/>
    <x v="6620"/>
  </r>
  <r>
    <n v="28.667501449585"/>
    <n v="-7.7995233535766602"/>
    <x v="6621"/>
  </r>
  <r>
    <n v="39.055145263671903"/>
    <n v="18.6846027374268"/>
    <x v="6622"/>
  </r>
  <r>
    <n v="27.387809753418001"/>
    <n v="72.568199157714801"/>
    <x v="6623"/>
  </r>
  <r>
    <n v="32.325428009033203"/>
    <n v="19.8656196594238"/>
    <x v="6624"/>
  </r>
  <r>
    <n v="21.324172973632798"/>
    <n v="38.823959350585902"/>
    <x v="6625"/>
  </r>
  <r>
    <n v="62.240951538085902"/>
    <n v="35.418033599853501"/>
    <x v="6626"/>
  </r>
  <r>
    <n v="22.66965675354"/>
    <n v="39.009601593017599"/>
    <x v="6627"/>
  </r>
  <r>
    <n v="12.1892204284668"/>
    <n v="1.5774493217468299"/>
    <x v="6628"/>
  </r>
  <r>
    <n v="16.7894496917725"/>
    <n v="-7.7340226173400897"/>
    <x v="6629"/>
  </r>
  <r>
    <n v="32.890037536621101"/>
    <n v="48.087245941162102"/>
    <x v="6630"/>
  </r>
  <r>
    <n v="23.033361434936499"/>
    <n v="23.394100189208999"/>
    <x v="6631"/>
  </r>
  <r>
    <n v="15.4345254898071"/>
    <n v="25.461826324462901"/>
    <x v="6632"/>
  </r>
  <r>
    <n v="18.117164611816399"/>
    <n v="40.163627624511697"/>
    <x v="6633"/>
  </r>
  <r>
    <n v="19.992357254028299"/>
    <n v="14.240816116333001"/>
    <x v="6634"/>
  </r>
  <r>
    <n v="28.5309028625488"/>
    <n v="34.474395751953097"/>
    <x v="6635"/>
  </r>
  <r>
    <n v="38.278938293457003"/>
    <n v="32.544036865234403"/>
    <x v="6636"/>
  </r>
  <r>
    <n v="44.459907531738303"/>
    <n v="20.114854812622099"/>
    <x v="6637"/>
  </r>
  <r>
    <n v="12.214323997497599"/>
    <n v="37.630630493164098"/>
    <x v="6638"/>
  </r>
  <r>
    <n v="42.236568450927699"/>
    <n v="14.384672164916999"/>
    <x v="6639"/>
  </r>
  <r>
    <n v="29.497575759887699"/>
    <n v="21.761528015136701"/>
    <x v="6640"/>
  </r>
  <r>
    <n v="25.991987228393601"/>
    <n v="24.290775299072301"/>
    <x v="6641"/>
  </r>
  <r>
    <n v="26.171625137329102"/>
    <n v="24.267410278320298"/>
    <x v="6642"/>
  </r>
  <r>
    <n v="37.651844024658203"/>
    <n v="10.442207336425801"/>
    <x v="6643"/>
  </r>
  <r>
    <n v="18.409643173217798"/>
    <n v="48.192962646484403"/>
    <x v="6644"/>
  </r>
  <r>
    <n v="34.172771453857401"/>
    <n v="27.8270359039307"/>
    <x v="6645"/>
  </r>
  <r>
    <n v="23.063777923583999"/>
    <n v="-2.3009998798370401"/>
    <x v="6646"/>
  </r>
  <r>
    <n v="29.242500305175799"/>
    <n v="4.5082459449768102"/>
    <x v="6647"/>
  </r>
  <r>
    <n v="30.4636535644531"/>
    <n v="29.256750106811499"/>
    <x v="6648"/>
  </r>
  <r>
    <n v="19.552274703979499"/>
    <n v="40.668773651122997"/>
    <x v="6649"/>
  </r>
  <r>
    <n v="19.372482299804702"/>
    <n v="34.0066947937012"/>
    <x v="6650"/>
  </r>
  <r>
    <n v="17.117149353027301"/>
    <n v="19.414546966552699"/>
    <x v="6651"/>
  </r>
  <r>
    <n v="12.2457284927368"/>
    <n v="-2.1153647899627699"/>
    <x v="6652"/>
  </r>
  <r>
    <n v="10.519635200500501"/>
    <n v="18.361778259277301"/>
    <x v="6653"/>
  </r>
  <r>
    <n v="31.8267211914063"/>
    <n v="21.161941528320298"/>
    <x v="6654"/>
  </r>
  <r>
    <n v="27.659948348998999"/>
    <n v="7.5007877349853498"/>
    <x v="6655"/>
  </r>
  <r>
    <n v="19.435142517089801"/>
    <n v="-33.639503479003899"/>
    <x v="6656"/>
  </r>
  <r>
    <n v="19.0422458648682"/>
    <n v="104.98883819580099"/>
    <x v="6657"/>
  </r>
  <r>
    <n v="49.766738891601598"/>
    <n v="14.6727142333984"/>
    <x v="6658"/>
  </r>
  <r>
    <n v="18.1276760101318"/>
    <n v="49.907756805419901"/>
    <x v="6659"/>
  </r>
  <r>
    <n v="28.5596599578857"/>
    <n v="24.9094562530518"/>
    <x v="6660"/>
  </r>
  <r>
    <n v="15.0721426010132"/>
    <n v="51.416110992431598"/>
    <x v="6661"/>
  </r>
  <r>
    <n v="26.670385360717798"/>
    <n v="26.085290908813501"/>
    <x v="6662"/>
  </r>
  <r>
    <n v="21.3865871429443"/>
    <n v="20.558923721313501"/>
    <x v="6663"/>
  </r>
  <r>
    <n v="23.223253250122099"/>
    <n v="46.975704193115199"/>
    <x v="6664"/>
  </r>
  <r>
    <n v="18.967502593994102"/>
    <n v="8.2983951568603498"/>
    <x v="6665"/>
  </r>
  <r>
    <n v="35.113685607910199"/>
    <n v="15.7959585189819"/>
    <x v="6666"/>
  </r>
  <r>
    <n v="46.494937896728501"/>
    <n v="7.9420733451843297"/>
    <x v="6667"/>
  </r>
  <r>
    <n v="25.224512100219702"/>
    <n v="9.9383287429809606"/>
    <x v="6668"/>
  </r>
  <r>
    <n v="40.860206604003899"/>
    <n v="12.700376510620099"/>
    <x v="6669"/>
  </r>
  <r>
    <n v="16.094123840331999"/>
    <n v="-14.3675842285156"/>
    <x v="6670"/>
  </r>
  <r>
    <n v="14.988827705383301"/>
    <n v="11.4836082458496"/>
    <x v="6671"/>
  </r>
  <r>
    <n v="42.297061920166001"/>
    <n v="2.2306363582611102"/>
    <x v="6672"/>
  </r>
  <r>
    <n v="18.863071441650401"/>
    <n v="-2.4092247486114502"/>
    <x v="6673"/>
  </r>
  <r>
    <n v="29.297859191894499"/>
    <n v="2.71601462364197"/>
    <x v="6674"/>
  </r>
  <r>
    <n v="36.095550537109403"/>
    <n v="-2.3471481800079301"/>
    <x v="6675"/>
  </r>
  <r>
    <n v="24.7294311523438"/>
    <n v="-17.542106628418001"/>
    <x v="6676"/>
  </r>
  <r>
    <n v="49.231178283691399"/>
    <n v="10.1645164489746"/>
    <x v="6677"/>
  </r>
  <r>
    <n v="31.096084594726602"/>
    <n v="-13.776472091674799"/>
    <x v="6678"/>
  </r>
  <r>
    <n v="46.439098358154297"/>
    <n v="18.709285736083999"/>
    <x v="6679"/>
  </r>
  <r>
    <n v="46.2803764343262"/>
    <n v="4.5974054336547896"/>
    <x v="6680"/>
  </r>
  <r>
    <n v="26.490129470825199"/>
    <n v="25.5044460296631"/>
    <x v="6681"/>
  </r>
  <r>
    <n v="43.464244842529297"/>
    <n v="20.423892974853501"/>
    <x v="6682"/>
  </r>
  <r>
    <n v="33.135658264160199"/>
    <n v="57.3645629882813"/>
    <x v="6683"/>
  </r>
  <r>
    <n v="25.2786979675293"/>
    <n v="103.601287841797"/>
    <x v="6684"/>
  </r>
  <r>
    <n v="48.882736206054702"/>
    <n v="43.166542053222699"/>
    <x v="6685"/>
  </r>
  <r>
    <n v="25.745254516601602"/>
    <n v="3.6097204685211199"/>
    <x v="6686"/>
  </r>
  <r>
    <n v="41.214656829833999"/>
    <n v="-7.3077368736267099"/>
    <x v="6687"/>
  </r>
  <r>
    <n v="31.300651550293001"/>
    <n v="23.838354110717798"/>
    <x v="6688"/>
  </r>
  <r>
    <n v="37.977321624755902"/>
    <n v="25.752489089965799"/>
    <x v="6689"/>
  </r>
  <r>
    <n v="26.6699409484863"/>
    <n v="18.6231784820557"/>
    <x v="6690"/>
  </r>
  <r>
    <n v="42.327140808105497"/>
    <n v="52.549068450927699"/>
    <x v="6691"/>
  </r>
  <r>
    <n v="45.866863250732401"/>
    <n v="-22.7355136871338"/>
    <x v="6692"/>
  </r>
  <r>
    <n v="30.6582145690918"/>
    <n v="11.7388305664063"/>
    <x v="6693"/>
  </r>
  <r>
    <n v="28.753644943237301"/>
    <n v="43.866039276122997"/>
    <x v="6694"/>
  </r>
  <r>
    <n v="17.391931533813501"/>
    <n v="17.9969367980957"/>
    <x v="6695"/>
  </r>
  <r>
    <n v="33.2020874023438"/>
    <n v="43.219760894775398"/>
    <x v="6696"/>
  </r>
  <r>
    <n v="33.153274536132798"/>
    <n v="8.9722967147827095"/>
    <x v="6697"/>
  </r>
  <r>
    <n v="19.514020919799801"/>
    <n v="24.423368453979499"/>
    <x v="6698"/>
  </r>
  <r>
    <n v="28.3077602386475"/>
    <n v="57.740272521972699"/>
    <x v="6699"/>
  </r>
  <r>
    <n v="34.0430908203125"/>
    <n v="9.2066583633422905"/>
    <x v="6700"/>
  </r>
  <r>
    <n v="26.173385620117202"/>
    <n v="8.8816661834716797"/>
    <x v="6701"/>
  </r>
  <r>
    <n v="20.372909545898398"/>
    <n v="23.649002075195298"/>
    <x v="6702"/>
  </r>
  <r>
    <n v="27.0972576141357"/>
    <n v="12.1092519760132"/>
    <x v="6703"/>
  </r>
  <r>
    <n v="21.836711883544901"/>
    <n v="12.1372528076172"/>
    <x v="6704"/>
  </r>
  <r>
    <n v="24.313173294067401"/>
    <n v="22.10231590271"/>
    <x v="6705"/>
  </r>
  <r>
    <n v="43.153297424316399"/>
    <n v="70.416206359863295"/>
    <x v="6706"/>
  </r>
  <r>
    <n v="25.620058059692401"/>
    <n v="42.618221282958999"/>
    <x v="6707"/>
  </r>
  <r>
    <n v="12.731590270996101"/>
    <n v="92.206771850585895"/>
    <x v="6708"/>
  </r>
  <r>
    <n v="21.803642272949201"/>
    <n v="67.093612670898395"/>
    <x v="6709"/>
  </r>
  <r>
    <n v="27.570066452026399"/>
    <n v="43.725112915039098"/>
    <x v="6710"/>
  </r>
  <r>
    <n v="29.851005554199201"/>
    <n v="39.185195922851598"/>
    <x v="6711"/>
  </r>
  <r>
    <n v="12.3894805908203"/>
    <n v="48.310699462890597"/>
    <x v="6712"/>
  </r>
  <r>
    <n v="23.269502639770501"/>
    <n v="52.587696075439503"/>
    <x v="6713"/>
  </r>
  <r>
    <n v="40.708866119384801"/>
    <n v="44.123203277587898"/>
    <x v="6714"/>
  </r>
  <r>
    <n v="28.3394260406494"/>
    <n v="61.405258178710902"/>
    <x v="6715"/>
  </r>
  <r>
    <n v="18.375226974487301"/>
    <n v="52.286766052246101"/>
    <x v="6716"/>
  </r>
  <r>
    <n v="17.101268768310501"/>
    <n v="-7.6301732063293501"/>
    <x v="6717"/>
  </r>
  <r>
    <n v="18.313228607177699"/>
    <n v="-0.244803100824356"/>
    <x v="6718"/>
  </r>
  <r>
    <n v="18.538377761840799"/>
    <n v="-10.7103261947632"/>
    <x v="6719"/>
  </r>
  <r>
    <n v="12.0383405685425"/>
    <n v="31.296522140502901"/>
    <x v="6720"/>
  </r>
  <r>
    <n v="28.007606506347699"/>
    <n v="31.6668090820313"/>
    <x v="6721"/>
  </r>
  <r>
    <n v="16.121902465820298"/>
    <n v="79.409591674804702"/>
    <x v="6722"/>
  </r>
  <r>
    <n v="34.863876342773402"/>
    <n v="20.9147243499756"/>
    <x v="6723"/>
  </r>
  <r>
    <n v="21.918418884277301"/>
    <n v="10.7114715576172"/>
    <x v="6724"/>
  </r>
  <r>
    <n v="22.020092010498001"/>
    <n v="57.884685516357401"/>
    <x v="6725"/>
  </r>
  <r>
    <n v="32.1831665039063"/>
    <n v="43.226482391357401"/>
    <x v="6726"/>
  </r>
  <r>
    <n v="8.2828855514526403"/>
    <n v="18.8069667816162"/>
    <x v="6727"/>
  </r>
  <r>
    <n v="17.994119644165"/>
    <n v="6.0845756530761701"/>
    <x v="6728"/>
  </r>
  <r>
    <n v="13.2197370529175"/>
    <n v="36.0171928405762"/>
    <x v="6729"/>
  </r>
  <r>
    <n v="18.2878513336182"/>
    <n v="-9.9843311309814506"/>
    <x v="6730"/>
  </r>
  <r>
    <n v="26.385684967041001"/>
    <n v="81.462493896484403"/>
    <x v="6731"/>
  </r>
  <r>
    <n v="17.392763137817401"/>
    <n v="28.7302856445313"/>
    <x v="6732"/>
  </r>
  <r>
    <n v="22.594612121581999"/>
    <n v="4.53621530532837"/>
    <x v="6733"/>
  </r>
  <r>
    <n v="16.505119323730501"/>
    <n v="6.1933665275573704"/>
    <x v="6734"/>
  </r>
  <r>
    <n v="36.472007751464801"/>
    <n v="41.649417877197301"/>
    <x v="6735"/>
  </r>
  <r>
    <n v="22.591468811035199"/>
    <n v="30.094547271728501"/>
    <x v="6736"/>
  </r>
  <r>
    <n v="17.674854278564499"/>
    <n v="6.66670942306519"/>
    <x v="6737"/>
  </r>
  <r>
    <n v="28.384737014770501"/>
    <n v="30.513713836669901"/>
    <x v="6738"/>
  </r>
  <r>
    <n v="16.775291442871101"/>
    <n v="18.085563659668001"/>
    <x v="6739"/>
  </r>
  <r>
    <n v="14.2858791351318"/>
    <n v="47.221553802490199"/>
    <x v="6740"/>
  </r>
  <r>
    <n v="22.914535522460898"/>
    <n v="66.134086608886705"/>
    <x v="6741"/>
  </r>
  <r>
    <n v="25.410295486450199"/>
    <n v="9.2149982452392596"/>
    <x v="6742"/>
  </r>
  <r>
    <n v="18.4863471984863"/>
    <n v="15.032032012939499"/>
    <x v="6743"/>
  </r>
  <r>
    <n v="12.713528633117701"/>
    <n v="89.733413696289105"/>
    <x v="6744"/>
  </r>
  <r>
    <n v="22.660564422607401"/>
    <n v="-10.971982002258301"/>
    <x v="6745"/>
  </r>
  <r>
    <n v="27.8113613128662"/>
    <n v="-4.83795118331909"/>
    <x v="6746"/>
  </r>
  <r>
    <n v="25.005163192748999"/>
    <n v="28.864839553833001"/>
    <x v="6747"/>
  </r>
  <r>
    <n v="31.717218399047901"/>
    <n v="-15.312823295593301"/>
    <x v="6748"/>
  </r>
  <r>
    <n v="52.145885467529297"/>
    <n v="51.87060546875"/>
    <x v="6749"/>
  </r>
  <r>
    <n v="36.618274688720703"/>
    <n v="11.289389610290501"/>
    <x v="6750"/>
  </r>
  <r>
    <n v="26.359296798706101"/>
    <n v="35.180706024169901"/>
    <x v="6751"/>
  </r>
  <r>
    <n v="22.198490142822301"/>
    <n v="18.038307189941399"/>
    <x v="6752"/>
  </r>
  <r>
    <n v="28.625911712646499"/>
    <n v="40.380340576171903"/>
    <x v="6753"/>
  </r>
  <r>
    <n v="23.0628776550293"/>
    <n v="41.955528259277301"/>
    <x v="6754"/>
  </r>
  <r>
    <n v="28.0501899719238"/>
    <n v="-0.71531766653060902"/>
    <x v="6755"/>
  </r>
  <r>
    <n v="27.229078292846701"/>
    <n v="-6.06485795974731"/>
    <x v="6756"/>
  </r>
  <r>
    <n v="23.0353393554688"/>
    <n v="8.9854431152343803"/>
    <x v="6757"/>
  </r>
  <r>
    <n v="14.954987525939901"/>
    <n v="115.931686401367"/>
    <x v="6758"/>
  </r>
  <r>
    <n v="28.812839508056602"/>
    <n v="2.99811983108521"/>
    <x v="6759"/>
  </r>
  <r>
    <n v="25.320055007934599"/>
    <n v="-1.93967473506927"/>
    <x v="6760"/>
  </r>
  <r>
    <n v="16.677665710449201"/>
    <n v="10.5055541992188"/>
    <x v="6761"/>
  </r>
  <r>
    <n v="17.3066711425781"/>
    <n v="24.261247634887699"/>
    <x v="6762"/>
  </r>
  <r>
    <n v="22.268964767456101"/>
    <n v="16.0548095703125"/>
    <x v="6763"/>
  </r>
  <r>
    <n v="23.961046218872099"/>
    <n v="0.229792535305023"/>
    <x v="6764"/>
  </r>
  <r>
    <n v="30.5900573730469"/>
    <n v="25.3349933624268"/>
    <x v="6765"/>
  </r>
  <r>
    <n v="45.678020477294901"/>
    <n v="6.8698348999023402"/>
    <x v="6766"/>
  </r>
  <r>
    <n v="19.6038608551025"/>
    <n v="4.4195132255554199"/>
    <x v="6767"/>
  </r>
  <r>
    <n v="26.9567050933838"/>
    <n v="15.5448207855225"/>
    <x v="6768"/>
  </r>
  <r>
    <n v="29.030591964721701"/>
    <n v="49.584186553955099"/>
    <x v="6769"/>
  </r>
  <r>
    <n v="20.448118209838899"/>
    <n v="56.981906890869098"/>
    <x v="6770"/>
  </r>
  <r>
    <n v="8.5928983688354492"/>
    <n v="13.614554405212401"/>
    <x v="6771"/>
  </r>
  <r>
    <n v="37.421173095703097"/>
    <n v="35.532821655273402"/>
    <x v="6772"/>
  </r>
  <r>
    <n v="30.3318481445313"/>
    <n v="8.9843683242797905"/>
    <x v="6773"/>
  </r>
  <r>
    <n v="19.326831817626999"/>
    <n v="12.3572807312012"/>
    <x v="6774"/>
  </r>
  <r>
    <n v="27.766351699829102"/>
    <n v="-54.784328460693402"/>
    <x v="6775"/>
  </r>
  <r>
    <n v="13.4548149108887"/>
    <n v="23.3617057800293"/>
    <x v="6776"/>
  </r>
  <r>
    <n v="32.6269721984863"/>
    <n v="8.1164340972900408"/>
    <x v="6777"/>
  </r>
  <r>
    <n v="27.966617584228501"/>
    <n v="21.257862091064499"/>
    <x v="6778"/>
  </r>
  <r>
    <n v="15.8644714355469"/>
    <n v="38.669948577880902"/>
    <x v="6779"/>
  </r>
  <r>
    <n v="21.471675872802699"/>
    <n v="-3.5138914585113499"/>
    <x v="6780"/>
  </r>
  <r>
    <n v="29.329704284668001"/>
    <n v="5.1400861740112296"/>
    <x v="6781"/>
  </r>
  <r>
    <n v="36.985771179199197"/>
    <n v="5.12481641769409"/>
    <x v="6782"/>
  </r>
  <r>
    <n v="20.219785690307599"/>
    <n v="24.232803344726602"/>
    <x v="6783"/>
  </r>
  <r>
    <n v="22.359481811523398"/>
    <n v="-5.4884347915649396"/>
    <x v="6784"/>
  </r>
  <r>
    <n v="26.722650527954102"/>
    <n v="-5.4187445640564"/>
    <x v="6785"/>
  </r>
  <r>
    <n v="24.4979858398438"/>
    <n v="13.579287528991699"/>
    <x v="6786"/>
  </r>
  <r>
    <n v="27.2109775543213"/>
    <n v="22.0317287445068"/>
    <x v="6787"/>
  </r>
  <r>
    <n v="39.170654296875"/>
    <n v="70.896865844726605"/>
    <x v="6788"/>
  </r>
  <r>
    <n v="26.6985969543457"/>
    <n v="20.552049636840799"/>
    <x v="6789"/>
  </r>
  <r>
    <n v="18.321416854858398"/>
    <n v="-0.77125245332717896"/>
    <x v="6790"/>
  </r>
  <r>
    <n v="30.236059188842798"/>
    <n v="1.29231488704681"/>
    <x v="6791"/>
  </r>
  <r>
    <n v="21.3115940093994"/>
    <n v="6.5933389663696298"/>
    <x v="6792"/>
  </r>
  <r>
    <n v="27.791183471679702"/>
    <n v="16.0295734405518"/>
    <x v="6793"/>
  </r>
  <r>
    <n v="23.5578937530518"/>
    <n v="37.414012908935497"/>
    <x v="6794"/>
  </r>
  <r>
    <n v="22.031375885009801"/>
    <n v="28.189540863037099"/>
    <x v="6795"/>
  </r>
  <r>
    <n v="32.945999145507798"/>
    <n v="28.0975666046143"/>
    <x v="6796"/>
  </r>
  <r>
    <n v="34.1537475585938"/>
    <n v="33.492950439453097"/>
    <x v="6797"/>
  </r>
  <r>
    <n v="34.534507751464801"/>
    <n v="13.604679107666"/>
    <x v="6798"/>
  </r>
  <r>
    <n v="10.701699256896999"/>
    <n v="31.732460021972699"/>
    <x v="6799"/>
  </r>
  <r>
    <n v="31.671066284179702"/>
    <n v="5.0795793533325204"/>
    <x v="6800"/>
  </r>
  <r>
    <n v="31.8459663391113"/>
    <n v="45.897426605224602"/>
    <x v="6801"/>
  </r>
  <r>
    <n v="32.754268646240199"/>
    <n v="34.149116516113303"/>
    <x v="6802"/>
  </r>
  <r>
    <n v="20.900733947753899"/>
    <n v="11.0701742172241"/>
    <x v="6803"/>
  </r>
  <r>
    <n v="18.709276199340799"/>
    <n v="26.832057952880898"/>
    <x v="6804"/>
  </r>
  <r>
    <n v="11.2047023773193"/>
    <n v="22.1274528503418"/>
    <x v="6805"/>
  </r>
  <r>
    <n v="12.3358669281006"/>
    <n v="10.744103431701699"/>
    <x v="6806"/>
  </r>
  <r>
    <n v="17.898046493530298"/>
    <n v="45.432170867919901"/>
    <x v="6807"/>
  </r>
  <r>
    <n v="16.700603485107401"/>
    <n v="-15.190600395202599"/>
    <x v="6808"/>
  </r>
  <r>
    <n v="20.5738334655762"/>
    <n v="36.512454986572301"/>
    <x v="6809"/>
  </r>
  <r>
    <n v="36.766212463378899"/>
    <n v="6.9960560798645002"/>
    <x v="6810"/>
  </r>
  <r>
    <n v="18.9184265136719"/>
    <n v="-12.579353332519499"/>
    <x v="6811"/>
  </r>
  <r>
    <n v="31.4278450012207"/>
    <n v="-1.0537190437316899"/>
    <x v="6812"/>
  </r>
  <r>
    <n v="39.594165802002003"/>
    <n v="0.77252435684204102"/>
    <x v="6813"/>
  </r>
  <r>
    <n v="29.928148269653299"/>
    <n v="0.22071324288845101"/>
    <x v="6814"/>
  </r>
  <r>
    <n v="21.696903228759801"/>
    <n v="12.928714752197299"/>
    <x v="6815"/>
  </r>
  <r>
    <n v="34.312126159667997"/>
    <n v="30.841985702514599"/>
    <x v="6816"/>
  </r>
  <r>
    <n v="20.7902221679688"/>
    <n v="38.346561431884801"/>
    <x v="6817"/>
  </r>
  <r>
    <n v="20.040704727172901"/>
    <n v="29.151475906372099"/>
    <x v="6818"/>
  </r>
  <r>
    <n v="24.4364910125732"/>
    <n v="15.7838459014893"/>
    <x v="6819"/>
  </r>
  <r>
    <n v="21.194473266601602"/>
    <n v="31.146038055419901"/>
    <x v="6820"/>
  </r>
  <r>
    <n v="46.441200256347699"/>
    <n v="40.382415771484403"/>
    <x v="6821"/>
  </r>
  <r>
    <n v="27.0852756500244"/>
    <n v="4.3382511138915998"/>
    <x v="6822"/>
  </r>
  <r>
    <n v="19.7417907714844"/>
    <n v="19.743263244628899"/>
    <x v="6823"/>
  </r>
  <r>
    <n v="26.317832946777301"/>
    <n v="8.1923627853393608"/>
    <x v="6824"/>
  </r>
  <r>
    <n v="29.412540435791001"/>
    <n v="-15.0165138244629"/>
    <x v="6825"/>
  </r>
  <r>
    <n v="53.248218536377003"/>
    <n v="1.2746678590774501"/>
    <x v="6826"/>
  </r>
  <r>
    <n v="19.1860237121582"/>
    <n v="0.83538943529128995"/>
    <x v="6827"/>
  </r>
  <r>
    <n v="56.806732177734403"/>
    <n v="13.2502784729004"/>
    <x v="6828"/>
  </r>
  <r>
    <n v="16.661535263061499"/>
    <n v="33.399364471435497"/>
    <x v="6829"/>
  </r>
  <r>
    <n v="22.355644226074201"/>
    <n v="2.63736152648926"/>
    <x v="6830"/>
  </r>
  <r>
    <n v="33.052135467529297"/>
    <n v="2.87008905410767"/>
    <x v="6831"/>
  </r>
  <r>
    <n v="41.993080139160199"/>
    <n v="5.57137155532837"/>
    <x v="6832"/>
  </r>
  <r>
    <n v="49.026378631591797"/>
    <n v="51.369678497314503"/>
    <x v="6833"/>
  </r>
  <r>
    <n v="22.765142440795898"/>
    <n v="12.191846847534199"/>
    <x v="6834"/>
  </r>
  <r>
    <n v="23.125150680541999"/>
    <n v="35.443119049072301"/>
    <x v="6835"/>
  </r>
  <r>
    <n v="66.460220336914105"/>
    <n v="22.875665664672901"/>
    <x v="6836"/>
  </r>
  <r>
    <n v="17.990587234497099"/>
    <n v="26.740968704223601"/>
    <x v="6837"/>
  </r>
  <r>
    <n v="21.456016540527301"/>
    <n v="8.1514234542846697"/>
    <x v="6838"/>
  </r>
  <r>
    <n v="10.1714210510254"/>
    <n v="24.879116058349599"/>
    <x v="6839"/>
  </r>
  <r>
    <n v="22.309282302856399"/>
    <n v="21.000080108642599"/>
    <x v="6840"/>
  </r>
  <r>
    <n v="24.220151901245099"/>
    <n v="9.9645566940307599"/>
    <x v="6841"/>
  </r>
  <r>
    <n v="17.333351135253899"/>
    <n v="37.536827087402301"/>
    <x v="6842"/>
  </r>
  <r>
    <n v="20.9287300109863"/>
    <n v="34.834373474121101"/>
    <x v="6843"/>
  </r>
  <r>
    <n v="27.540548324585"/>
    <n v="42.1729545593262"/>
    <x v="6844"/>
  </r>
  <r>
    <n v="39.033908843994098"/>
    <n v="28.526329040527301"/>
    <x v="6845"/>
  </r>
  <r>
    <n v="26.8725070953369"/>
    <n v="-47.082820892333999"/>
    <x v="6846"/>
  </r>
  <r>
    <n v="24.305839538574201"/>
    <n v="29.5026531219482"/>
    <x v="6847"/>
  </r>
  <r>
    <n v="16.534975051879901"/>
    <n v="-2.8044772148132302"/>
    <x v="6848"/>
  </r>
  <r>
    <n v="27.3918361663818"/>
    <n v="19.753459930419901"/>
    <x v="6849"/>
  </r>
  <r>
    <n v="35.031349182128899"/>
    <n v="70.917083740234403"/>
    <x v="6850"/>
  </r>
  <r>
    <n v="36.914863586425803"/>
    <n v="6.9785871505737296"/>
    <x v="6851"/>
  </r>
  <r>
    <n v="17.7237739562988"/>
    <n v="67.817314147949205"/>
    <x v="6852"/>
  </r>
  <r>
    <n v="23.0297966003418"/>
    <n v="47.269599914550803"/>
    <x v="6853"/>
  </r>
  <r>
    <n v="25.0823268890381"/>
    <n v="40.326583862304702"/>
    <x v="6854"/>
  </r>
  <r>
    <n v="36.920841217041001"/>
    <n v="28.1581134796143"/>
    <x v="6855"/>
  </r>
  <r>
    <n v="20.100521087646499"/>
    <n v="49.903984069824197"/>
    <x v="6856"/>
  </r>
  <r>
    <n v="23.565364837646499"/>
    <n v="51.071571350097699"/>
    <x v="6857"/>
  </r>
  <r>
    <n v="24.8689365386963"/>
    <n v="31.707353591918899"/>
    <x v="6858"/>
  </r>
  <r>
    <n v="25.4839782714844"/>
    <n v="32.790748596191399"/>
    <x v="6859"/>
  </r>
  <r>
    <n v="26.9459037780762"/>
    <n v="21.493188858032202"/>
    <x v="6860"/>
  </r>
  <r>
    <n v="17.089807510376001"/>
    <n v="5.3427476882934597"/>
    <x v="6861"/>
  </r>
  <r>
    <n v="30.547212600708001"/>
    <n v="53.040267944335902"/>
    <x v="6862"/>
  </r>
  <r>
    <n v="32.230686187744098"/>
    <n v="-9.4794054031372106"/>
    <x v="6863"/>
  </r>
  <r>
    <n v="34.120033264160199"/>
    <n v="29.746047973632798"/>
    <x v="6864"/>
  </r>
  <r>
    <n v="29.652076721191399"/>
    <n v="-6.3705787658691397"/>
    <x v="6865"/>
  </r>
  <r>
    <n v="29.187637329101602"/>
    <n v="-1.59817111492157"/>
    <x v="6866"/>
  </r>
  <r>
    <n v="16.5226955413818"/>
    <n v="-2.1618225574493399"/>
    <x v="6867"/>
  </r>
  <r>
    <n v="28.377723693847699"/>
    <n v="51.111930847167997"/>
    <x v="6868"/>
  </r>
  <r>
    <n v="28.605323791503899"/>
    <n v="42.792518615722699"/>
    <x v="6869"/>
  </r>
  <r>
    <n v="31.7466526031494"/>
    <n v="47.404747009277301"/>
    <x v="6870"/>
  </r>
  <r>
    <n v="24.644456863403299"/>
    <n v="34.692230224609403"/>
    <x v="6871"/>
  </r>
  <r>
    <n v="20.562395095825199"/>
    <n v="13.712171554565399"/>
    <x v="6872"/>
  </r>
  <r>
    <n v="34.398323059082003"/>
    <n v="0.29063719511032099"/>
    <x v="6873"/>
  </r>
  <r>
    <n v="16.158866882324201"/>
    <n v="3.9395101070404102"/>
    <x v="6874"/>
  </r>
  <r>
    <n v="34.208824157714801"/>
    <n v="69.494873046875"/>
    <x v="6875"/>
  </r>
  <r>
    <n v="27.1209106445313"/>
    <n v="12.4263095855713"/>
    <x v="6876"/>
  </r>
  <r>
    <n v="17.793106079101602"/>
    <n v="-2.1539757251739502"/>
    <x v="6877"/>
  </r>
  <r>
    <n v="16.11448097229"/>
    <n v="13.18687915802"/>
    <x v="6878"/>
  </r>
  <r>
    <n v="32.223323822021499"/>
    <n v="-3.9937803745269802"/>
    <x v="6879"/>
  </r>
  <r>
    <n v="37.089309692382798"/>
    <n v="3.4658679962158199"/>
    <x v="6880"/>
  </r>
  <r>
    <n v="31.417953491210898"/>
    <n v="22.3222141265869"/>
    <x v="6881"/>
  </r>
  <r>
    <n v="30.851934432983398"/>
    <n v="16.948890686035199"/>
    <x v="6882"/>
  </r>
  <r>
    <n v="55.493839263916001"/>
    <n v="17.150983810424801"/>
    <x v="6883"/>
  </r>
  <r>
    <n v="16.8915920257568"/>
    <n v="-5.33420705795288"/>
    <x v="6884"/>
  </r>
  <r>
    <n v="28.429338455200199"/>
    <n v="9.8754014968872106"/>
    <x v="6885"/>
  </r>
  <r>
    <n v="16.7177639007568"/>
    <n v="17.05224609375"/>
    <x v="6886"/>
  </r>
  <r>
    <n v="24.146682739257798"/>
    <n v="40.597965240478501"/>
    <x v="6887"/>
  </r>
  <r>
    <n v="24.090160369873001"/>
    <n v="-2.8491740226745601"/>
    <x v="6888"/>
  </r>
  <r>
    <n v="41.515987396240199"/>
    <n v="33.622920989990199"/>
    <x v="6889"/>
  </r>
  <r>
    <n v="40.4135932922363"/>
    <n v="41.643791198730497"/>
    <x v="6890"/>
  </r>
  <r>
    <n v="27.221651077270501"/>
    <n v="28.084409713745099"/>
    <x v="6891"/>
  </r>
  <r>
    <n v="16.749954223632798"/>
    <n v="22.557031631469702"/>
    <x v="6892"/>
  </r>
  <r>
    <n v="38.074710845947301"/>
    <n v="8.0784254074096697"/>
    <x v="6893"/>
  </r>
  <r>
    <n v="21.100215911865199"/>
    <n v="9.8259201049804705"/>
    <x v="6894"/>
  </r>
  <r>
    <n v="13.0203151702881"/>
    <n v="22.533197402954102"/>
    <x v="6895"/>
  </r>
  <r>
    <n v="27.681718826293899"/>
    <n v="11.424923896789601"/>
    <x v="6896"/>
  </r>
  <r>
    <n v="28.855363845825199"/>
    <n v="1.22111797332764"/>
    <x v="6897"/>
  </r>
  <r>
    <n v="16.556993484497099"/>
    <n v="12.499916076660201"/>
    <x v="6898"/>
  </r>
  <r>
    <n v="35.107269287109403"/>
    <n v="31.1717624664307"/>
    <x v="6899"/>
  </r>
  <r>
    <n v="23.339229583740199"/>
    <n v="15.731413841247599"/>
    <x v="6900"/>
  </r>
  <r>
    <n v="16.280067443847699"/>
    <n v="30.385627746581999"/>
    <x v="6901"/>
  </r>
  <r>
    <n v="12.832196235656699"/>
    <n v="16.408922195434599"/>
    <x v="6902"/>
  </r>
  <r>
    <n v="13.857585906982401"/>
    <n v="7.1675992012023899"/>
    <x v="6903"/>
  </r>
  <r>
    <n v="35.041927337646499"/>
    <n v="2.1327054500579798"/>
    <x v="6904"/>
  </r>
  <r>
    <n v="28.3807983398438"/>
    <n v="9.7415695190429705"/>
    <x v="6905"/>
  </r>
  <r>
    <n v="26.986600875854499"/>
    <n v="25.5605659484863"/>
    <x v="6906"/>
  </r>
  <r>
    <n v="41.927776336669901"/>
    <n v="77.682136535644503"/>
    <x v="6907"/>
  </r>
  <r>
    <n v="41.193599700927699"/>
    <n v="-2.0451068878173801"/>
    <x v="6908"/>
  </r>
  <r>
    <n v="32.892581939697301"/>
    <n v="15.516279220581101"/>
    <x v="6909"/>
  </r>
  <r>
    <n v="24.043745040893601"/>
    <n v="9.2798433303833008"/>
    <x v="6910"/>
  </r>
  <r>
    <n v="23.318742752075199"/>
    <n v="47.2308349609375"/>
    <x v="6911"/>
  </r>
  <r>
    <n v="16.8840847015381"/>
    <n v="2.4933097362518302"/>
    <x v="6912"/>
  </r>
  <r>
    <n v="19.547298431396499"/>
    <n v="5.4519691467285201"/>
    <x v="6913"/>
  </r>
  <r>
    <n v="17.291032791137699"/>
    <n v="17.544248580932599"/>
    <x v="6914"/>
  </r>
  <r>
    <n v="26.8481044769287"/>
    <n v="31.698549270629901"/>
    <x v="6915"/>
  </r>
  <r>
    <n v="28.528762817382798"/>
    <n v="25.431642532348601"/>
    <x v="6916"/>
  </r>
  <r>
    <n v="22.0363655090332"/>
    <n v="4.4732475280761701"/>
    <x v="6917"/>
  </r>
  <r>
    <n v="36.2484130859375"/>
    <n v="48.363376617431598"/>
    <x v="6918"/>
  </r>
  <r>
    <n v="19.497745513916001"/>
    <n v="8.6154384613037092"/>
    <x v="6919"/>
  </r>
  <r>
    <n v="22.206304550170898"/>
    <n v="11.75648021698"/>
    <x v="6920"/>
  </r>
  <r>
    <n v="19.8232936859131"/>
    <n v="10.964006423950201"/>
    <x v="6921"/>
  </r>
  <r>
    <n v="18.136014938354499"/>
    <n v="10.1354761123657"/>
    <x v="6922"/>
  </r>
  <r>
    <n v="29.812009811401399"/>
    <n v="10.698493957519499"/>
    <x v="6923"/>
  </r>
  <r>
    <n v="26.061285018920898"/>
    <n v="12.721366882324199"/>
    <x v="6924"/>
  </r>
  <r>
    <n v="21.552064895629901"/>
    <n v="12.7392358779907"/>
    <x v="6925"/>
  </r>
  <r>
    <n v="22.527713775634801"/>
    <n v="32.132591247558601"/>
    <x v="6926"/>
  </r>
  <r>
    <n v="28.053174972534201"/>
    <n v="101.14044952392599"/>
    <x v="6927"/>
  </r>
  <r>
    <n v="32.616218566894503"/>
    <n v="5.5466680526733398"/>
    <x v="6928"/>
  </r>
  <r>
    <n v="34.5688667297363"/>
    <n v="48.778739929199197"/>
    <x v="6929"/>
  </r>
  <r>
    <n v="20.731134414672901"/>
    <n v="20.7440395355225"/>
    <x v="6930"/>
  </r>
  <r>
    <n v="26.704151153564499"/>
    <n v="27.037258148193398"/>
    <x v="6931"/>
  </r>
  <r>
    <n v="14.7156467437744"/>
    <n v="-4.8572039604187003"/>
    <x v="6932"/>
  </r>
  <r>
    <n v="13.912549018859901"/>
    <n v="47.637577056884801"/>
    <x v="6933"/>
  </r>
  <r>
    <n v="27.374456405639599"/>
    <n v="45.269908905029297"/>
    <x v="6934"/>
  </r>
  <r>
    <n v="27.828453063964801"/>
    <n v="41.570926666259801"/>
    <x v="6935"/>
  </r>
  <r>
    <n v="23.619701385498001"/>
    <n v="31.1432590484619"/>
    <x v="6936"/>
  </r>
  <r>
    <n v="17.2380275726318"/>
    <n v="18.480026245117202"/>
    <x v="6937"/>
  </r>
  <r>
    <n v="20.5751552581787"/>
    <n v="13.2902746200562"/>
    <x v="6938"/>
  </r>
  <r>
    <n v="23.400905609130898"/>
    <n v="-37.238079071044901"/>
    <x v="6939"/>
  </r>
  <r>
    <n v="16.1852703094482"/>
    <n v="-9.7600336074829102"/>
    <x v="6940"/>
  </r>
  <r>
    <n v="23.937944412231399"/>
    <n v="28.749540328979499"/>
    <x v="6941"/>
  </r>
  <r>
    <n v="17.530870437622099"/>
    <n v="13.829359054565399"/>
    <x v="6942"/>
  </r>
  <r>
    <n v="13.737340927124"/>
    <n v="1.6549384593963601"/>
    <x v="6943"/>
  </r>
  <r>
    <n v="28.752874374389599"/>
    <n v="10.5359191894531"/>
    <x v="6944"/>
  </r>
  <r>
    <n v="21.9865398406982"/>
    <n v="29.9182529449463"/>
    <x v="6945"/>
  </r>
  <r>
    <n v="11.9303331375122"/>
    <n v="8.3875904083252006"/>
    <x v="6946"/>
  </r>
  <r>
    <n v="26.2045707702637"/>
    <n v="51.660820007324197"/>
    <x v="6947"/>
  </r>
  <r>
    <n v="29.8934230804443"/>
    <n v="54.560791015625"/>
    <x v="6948"/>
  </r>
  <r>
    <n v="28.312168121337901"/>
    <n v="-2.25597047805786"/>
    <x v="6949"/>
  </r>
  <r>
    <n v="25.3051872253418"/>
    <n v="60.016349792480497"/>
    <x v="6950"/>
  </r>
  <r>
    <n v="29.718202590942401"/>
    <n v="23.330623626708999"/>
    <x v="6951"/>
  </r>
  <r>
    <n v="24.500648498535199"/>
    <n v="19.9843635559082"/>
    <x v="6952"/>
  </r>
  <r>
    <n v="25.8350715637207"/>
    <n v="11.01003074646"/>
    <x v="6953"/>
  </r>
  <r>
    <n v="22.838075637817401"/>
    <n v="97.457580566406307"/>
    <x v="6954"/>
  </r>
  <r>
    <n v="18.207033157348601"/>
    <n v="38.396533966064503"/>
    <x v="6955"/>
  </r>
  <r>
    <n v="20.408494949340799"/>
    <n v="17.3085041046143"/>
    <x v="6956"/>
  </r>
  <r>
    <n v="30.567834854126001"/>
    <n v="80.5340576171875"/>
    <x v="6957"/>
  </r>
  <r>
    <n v="28.6049690246582"/>
    <n v="136.92919921875"/>
    <x v="6958"/>
  </r>
  <r>
    <n v="24.463605880737301"/>
    <n v="33.055492401122997"/>
    <x v="6959"/>
  </r>
  <r>
    <n v="22.089246749877901"/>
    <n v="28.5982761383057"/>
    <x v="6960"/>
  </r>
  <r>
    <n v="28.960466384887699"/>
    <n v="40.414054870605497"/>
    <x v="6961"/>
  </r>
  <r>
    <n v="42.148181915283203"/>
    <n v="14.5381870269775"/>
    <x v="6962"/>
  </r>
  <r>
    <n v="17.339097976684599"/>
    <n v="64.566535949707003"/>
    <x v="6963"/>
  </r>
  <r>
    <n v="10.055782318115201"/>
    <n v="37.154457092285199"/>
    <x v="6964"/>
  </r>
  <r>
    <n v="24.791934967041001"/>
    <n v="41.684780120849602"/>
    <x v="6965"/>
  </r>
  <r>
    <n v="23.600358963012699"/>
    <n v="9.7523918151855504"/>
    <x v="6966"/>
  </r>
  <r>
    <n v="19.480670928955099"/>
    <n v="19.922401428222699"/>
    <x v="6967"/>
  </r>
  <r>
    <n v="13.6169319152832"/>
    <n v="5.0064144134521502"/>
    <x v="6968"/>
  </r>
  <r>
    <n v="27.193099975585898"/>
    <n v="61.941253662109403"/>
    <x v="6969"/>
  </r>
  <r>
    <n v="17.151615142822301"/>
    <n v="45.297901153564503"/>
    <x v="6970"/>
  </r>
  <r>
    <n v="50.168155670166001"/>
    <n v="-1.39292132854462"/>
    <x v="6971"/>
  </r>
  <r>
    <n v="37.6168022155762"/>
    <n v="7.3105401992797896"/>
    <x v="6972"/>
  </r>
  <r>
    <n v="17.610530853271499"/>
    <n v="31.090061187744102"/>
    <x v="6973"/>
  </r>
  <r>
    <n v="22.444908142089801"/>
    <n v="40.612739562988303"/>
    <x v="6974"/>
  </r>
  <r>
    <n v="35.621021270752003"/>
    <n v="10.0977573394775"/>
    <x v="6975"/>
  </r>
  <r>
    <n v="11.4789781570435"/>
    <n v="7.0542411804199201"/>
    <x v="6976"/>
  </r>
  <r>
    <n v="58.0764350891113"/>
    <n v="12.4475650787354"/>
    <x v="6977"/>
  </r>
  <r>
    <n v="23.4486484527588"/>
    <n v="5.1370043754577601"/>
    <x v="6978"/>
  </r>
  <r>
    <n v="19.5087184906006"/>
    <n v="28.559902191162099"/>
    <x v="6979"/>
  </r>
  <r>
    <n v="19.3365783691406"/>
    <n v="8.9082727432250994"/>
    <x v="6980"/>
  </r>
  <r>
    <n v="30.083814620971701"/>
    <n v="27.044572830200199"/>
    <x v="6981"/>
  </r>
  <r>
    <n v="23.786026000976602"/>
    <n v="23.947797775268601"/>
    <x v="6982"/>
  </r>
  <r>
    <n v="36.242454528808601"/>
    <n v="18.153495788574201"/>
    <x v="6983"/>
  </r>
  <r>
    <n v="15.157111167907701"/>
    <n v="66.762466430664105"/>
    <x v="6984"/>
  </r>
  <r>
    <n v="55.031105041503899"/>
    <n v="-13.026813507080099"/>
    <x v="6985"/>
  </r>
  <r>
    <n v="27.756343841552699"/>
    <n v="17.979587554931602"/>
    <x v="6986"/>
  </r>
  <r>
    <n v="26.3352756500244"/>
    <n v="30.483396530151399"/>
    <x v="6987"/>
  </r>
  <r>
    <n v="26.416580200195298"/>
    <n v="4.2006373405456499"/>
    <x v="6988"/>
  </r>
  <r>
    <n v="19.882057189941399"/>
    <n v="2.3683629035949698"/>
    <x v="6989"/>
  </r>
  <r>
    <n v="39.034576416015597"/>
    <n v="35.825511932372997"/>
    <x v="6990"/>
  </r>
  <r>
    <n v="41.927833557128899"/>
    <n v="59.4178276062012"/>
    <x v="6991"/>
  </r>
  <r>
    <n v="8.8034706115722692"/>
    <n v="34.488044738769503"/>
    <x v="6992"/>
  </r>
  <r>
    <n v="12.5933494567871"/>
    <n v="22.425228118896499"/>
    <x v="6993"/>
  </r>
  <r>
    <n v="34.518730163574197"/>
    <n v="55.125232696533203"/>
    <x v="6994"/>
  </r>
  <r>
    <n v="20.685583114623999"/>
    <n v="13.3564643859863"/>
    <x v="6995"/>
  </r>
  <r>
    <n v="49.681018829345703"/>
    <n v="52.205348968505902"/>
    <x v="6996"/>
  </r>
  <r>
    <n v="18.590356826782202"/>
    <n v="-5.7729721069335902"/>
    <x v="6997"/>
  </r>
  <r>
    <n v="31.4726657867432"/>
    <n v="3.6342115402221702"/>
    <x v="6998"/>
  </r>
  <r>
    <n v="27.8216247558594"/>
    <n v="44.173831939697301"/>
    <x v="6999"/>
  </r>
  <r>
    <n v="46.340721130371101"/>
    <n v="39.8197631835938"/>
    <x v="7000"/>
  </r>
  <r>
    <n v="8.60217380523682"/>
    <n v="12.276442527771"/>
    <x v="7001"/>
  </r>
  <r>
    <n v="20.3993320465088"/>
    <n v="26.6756267547607"/>
    <x v="7002"/>
  </r>
  <r>
    <n v="34.709159851074197"/>
    <n v="50.896682739257798"/>
    <x v="7003"/>
  </r>
  <r>
    <n v="23.276195526123001"/>
    <n v="25.2446613311768"/>
    <x v="7004"/>
  </r>
  <r>
    <n v="33.608428955078097"/>
    <n v="52.220314025878899"/>
    <x v="7005"/>
  </r>
  <r>
    <n v="23.892875671386701"/>
    <n v="118.42278289794901"/>
    <x v="7006"/>
  </r>
  <r>
    <n v="18.630609512329102"/>
    <n v="20.084392547607401"/>
    <x v="7007"/>
  </r>
  <r>
    <n v="22.9611911773682"/>
    <n v="2.4381196498870898"/>
    <x v="7008"/>
  </r>
  <r>
    <n v="13.2571964263916"/>
    <n v="12.548286437988301"/>
    <x v="7009"/>
  </r>
  <r>
    <n v="37.457431793212898"/>
    <n v="13.3261260986328"/>
    <x v="7010"/>
  </r>
  <r>
    <n v="15.2117347717285"/>
    <n v="10.197196006774901"/>
    <x v="7011"/>
  </r>
  <r>
    <n v="24.439517974853501"/>
    <n v="9.5950250625610405"/>
    <x v="7012"/>
  </r>
  <r>
    <n v="18.825517654418899"/>
    <n v="52.558326721191399"/>
    <x v="7013"/>
  </r>
  <r>
    <n v="25.375473022460898"/>
    <n v="29.4345378875732"/>
    <x v="7014"/>
  </r>
  <r>
    <n v="18.418714523315401"/>
    <n v="54.738948822021499"/>
    <x v="7015"/>
  </r>
  <r>
    <n v="6.48474168777466"/>
    <n v="27.923500061035199"/>
    <x v="7016"/>
  </r>
  <r>
    <n v="38.764636993408203"/>
    <n v="44.198249816894503"/>
    <x v="7017"/>
  </r>
  <r>
    <n v="38.542488098144503"/>
    <n v="28.419218063354499"/>
    <x v="7018"/>
  </r>
  <r>
    <n v="33.822681427002003"/>
    <n v="55.742580413818402"/>
    <x v="7019"/>
  </r>
  <r>
    <n v="18.308986663818398"/>
    <n v="12.597973823547401"/>
    <x v="7020"/>
  </r>
  <r>
    <n v="12.551360130310099"/>
    <n v="39.176769256591797"/>
    <x v="7021"/>
  </r>
  <r>
    <n v="16.4422092437744"/>
    <n v="106.65609741210901"/>
    <x v="7022"/>
  </r>
  <r>
    <n v="24.193271636962901"/>
    <n v="14.440055847168001"/>
    <x v="7023"/>
  </r>
  <r>
    <n v="20.071575164794901"/>
    <n v="33.798534393310497"/>
    <x v="7024"/>
  </r>
  <r>
    <n v="29.785356521606399"/>
    <n v="3.4931676387786901"/>
    <x v="7025"/>
  </r>
  <r>
    <n v="23.835649490356399"/>
    <n v="-3.2873439788818399"/>
    <x v="7026"/>
  </r>
  <r>
    <n v="29.2469692230225"/>
    <n v="16.3755207061768"/>
    <x v="7027"/>
  </r>
  <r>
    <n v="40.5309028625488"/>
    <n v="8.7209577560424805"/>
    <x v="7028"/>
  </r>
  <r>
    <n v="4.67038774490356"/>
    <n v="34.674358367919901"/>
    <x v="7029"/>
  </r>
  <r>
    <n v="37.038681030273402"/>
    <n v="43.6231880187988"/>
    <x v="7030"/>
  </r>
  <r>
    <n v="20.9754447937012"/>
    <n v="66.828529357910199"/>
    <x v="7031"/>
  </r>
  <r>
    <n v="29.222974777221701"/>
    <n v="118.13572692871099"/>
    <x v="7032"/>
  </r>
  <r>
    <n v="17.704145431518601"/>
    <n v="39.655845642089801"/>
    <x v="7033"/>
  </r>
  <r>
    <n v="18.615779876708999"/>
    <n v="86.174697875976605"/>
    <x v="7034"/>
  </r>
  <r>
    <n v="26.536888122558601"/>
    <n v="37.136241912841797"/>
    <x v="7035"/>
  </r>
  <r>
    <n v="38.47509765625"/>
    <n v="22.1939506530762"/>
    <x v="7036"/>
  </r>
  <r>
    <n v="46.3510932922363"/>
    <n v="22.1966342926025"/>
    <x v="7037"/>
  </r>
  <r>
    <n v="36.498588562011697"/>
    <n v="18.383365631103501"/>
    <x v="7038"/>
  </r>
  <r>
    <n v="32.273193359375"/>
    <n v="43.142288208007798"/>
    <x v="7039"/>
  </r>
  <r>
    <n v="9.3762340545654297"/>
    <n v="-4.3867983818054199"/>
    <x v="7040"/>
  </r>
  <r>
    <n v="31.311740875244102"/>
    <n v="47.065921783447301"/>
    <x v="7041"/>
  </r>
  <r>
    <n v="29.881658554077099"/>
    <n v="40.832118988037102"/>
    <x v="7042"/>
  </r>
  <r>
    <n v="26.193761825561499"/>
    <n v="16.284906387329102"/>
    <x v="7043"/>
  </r>
  <r>
    <n v="39.328720092773402"/>
    <n v="62.425605773925803"/>
    <x v="7044"/>
  </r>
  <r>
    <n v="20.723468780517599"/>
    <n v="14.423095703125"/>
    <x v="7045"/>
  </r>
  <r>
    <n v="15.718518257141101"/>
    <n v="15.816190719604499"/>
    <x v="7046"/>
  </r>
  <r>
    <n v="15.261177062988301"/>
    <n v="13.2947702407837"/>
    <x v="7047"/>
  </r>
  <r>
    <n v="22.6025695800781"/>
    <n v="35.210334777832003"/>
    <x v="7048"/>
  </r>
  <r>
    <n v="20.654726028442401"/>
    <n v="18.212078094482401"/>
    <x v="7049"/>
  </r>
  <r>
    <n v="19.577457427978501"/>
    <n v="61.481769561767599"/>
    <x v="7050"/>
  </r>
  <r>
    <n v="28.638900756835898"/>
    <n v="16.773220062255898"/>
    <x v="7051"/>
  </r>
  <r>
    <n v="13.5761919021606"/>
    <n v="8.5536947250366193"/>
    <x v="7052"/>
  </r>
  <r>
    <n v="35.916793823242202"/>
    <n v="23.345535278320298"/>
    <x v="7053"/>
  </r>
  <r>
    <n v="34.1360473632813"/>
    <n v="56.811813354492202"/>
    <x v="7054"/>
  </r>
  <r>
    <n v="57.999118804931598"/>
    <n v="8.9390439987182599"/>
    <x v="7055"/>
  </r>
  <r>
    <n v="25.7087802886963"/>
    <n v="37.749069213867202"/>
    <x v="7056"/>
  </r>
  <r>
    <n v="32.424991607666001"/>
    <n v="50.243259429931598"/>
    <x v="7057"/>
  </r>
  <r>
    <n v="27.962404251098601"/>
    <n v="6.1930398941040004"/>
    <x v="7058"/>
  </r>
  <r>
    <n v="21.703029632568398"/>
    <n v="-16.069992065429702"/>
    <x v="7059"/>
  </r>
  <r>
    <n v="37.393516540527301"/>
    <n v="58.229930877685497"/>
    <x v="7060"/>
  </r>
  <r>
    <n v="30.1788940429688"/>
    <n v="40.990001678466797"/>
    <x v="7061"/>
  </r>
  <r>
    <n v="21.844882965087901"/>
    <n v="19.996360778808601"/>
    <x v="7062"/>
  </r>
  <r>
    <n v="19.5503749847412"/>
    <n v="-0.78717780113220204"/>
    <x v="7063"/>
  </r>
  <r>
    <n v="31.718227386474599"/>
    <n v="43.384262084960902"/>
    <x v="7064"/>
  </r>
  <r>
    <n v="19.397869110107401"/>
    <n v="56.741363525390597"/>
    <x v="7065"/>
  </r>
  <r>
    <n v="16.419895172119102"/>
    <n v="38.701461791992202"/>
    <x v="7066"/>
  </r>
  <r>
    <n v="31.921083450317401"/>
    <n v="98.647865295410199"/>
    <x v="7067"/>
  </r>
  <r>
    <n v="19.133172988891602"/>
    <n v="7.92336225509644"/>
    <x v="7068"/>
  </r>
  <r>
    <n v="40.960826873779297"/>
    <n v="29.3996257781982"/>
    <x v="7069"/>
  </r>
  <r>
    <n v="25.420848846435501"/>
    <n v="77.647186279296903"/>
    <x v="7070"/>
  </r>
  <r>
    <n v="19.900495529174801"/>
    <n v="40.947132110595703"/>
    <x v="7071"/>
  </r>
  <r>
    <n v="37.279079437255902"/>
    <n v="25.7390747070313"/>
    <x v="7072"/>
  </r>
  <r>
    <n v="29.803104400634801"/>
    <n v="46.466632843017599"/>
    <x v="7073"/>
  </r>
  <r>
    <n v="25.591384887695298"/>
    <n v="38.778457641601598"/>
    <x v="7074"/>
  </r>
  <r>
    <n v="11.9954490661621"/>
    <n v="10.8013753890991"/>
    <x v="7075"/>
  </r>
  <r>
    <n v="20.6070957183838"/>
    <n v="42.306301116943402"/>
    <x v="7076"/>
  </r>
  <r>
    <n v="24.038328170776399"/>
    <n v="-6.8920187950134304"/>
    <x v="7077"/>
  </r>
  <r>
    <n v="28.133247375488299"/>
    <n v="17.831851959228501"/>
    <x v="7078"/>
  </r>
  <r>
    <n v="16.5802307128906"/>
    <n v="32.887886047363303"/>
    <x v="7079"/>
  </r>
  <r>
    <n v="38.634601593017599"/>
    <n v="53.176914215087898"/>
    <x v="7080"/>
  </r>
  <r>
    <n v="22.637315750122099"/>
    <n v="33.2759819030762"/>
    <x v="7081"/>
  </r>
  <r>
    <n v="25.409498214721701"/>
    <n v="14.2157182693481"/>
    <x v="7082"/>
  </r>
  <r>
    <n v="23.406936645507798"/>
    <n v="19.4722995758057"/>
    <x v="7083"/>
  </r>
  <r>
    <n v="60.655467987060497"/>
    <n v="40.5106010437012"/>
    <x v="7084"/>
  </r>
  <r>
    <n v="25.846555709838899"/>
    <n v="-5.9134035110473597"/>
    <x v="7085"/>
  </r>
  <r>
    <n v="37.156410217285199"/>
    <n v="17.7312717437744"/>
    <x v="7086"/>
  </r>
  <r>
    <n v="11.435637474060099"/>
    <n v="28.571802139282202"/>
    <x v="7087"/>
  </r>
  <r>
    <n v="33.2987251281738"/>
    <n v="31.4699001312256"/>
    <x v="7088"/>
  </r>
  <r>
    <n v="24.4533596038818"/>
    <n v="-10.5628061294556"/>
    <x v="7089"/>
  </r>
  <r>
    <n v="27.611234664916999"/>
    <n v="12.113278388977101"/>
    <x v="7090"/>
  </r>
  <r>
    <n v="26.086132049560501"/>
    <n v="12.2073259353638"/>
    <x v="7091"/>
  </r>
  <r>
    <n v="34.925880432128899"/>
    <n v="4.4353904724121103"/>
    <x v="7092"/>
  </r>
  <r>
    <n v="20.3296203613281"/>
    <n v="39.375144958496101"/>
    <x v="7093"/>
  </r>
  <r>
    <n v="32.745143890380902"/>
    <n v="69.891181945800795"/>
    <x v="7094"/>
  </r>
  <r>
    <n v="12.2208194732666"/>
    <n v="27.150688171386701"/>
    <x v="7095"/>
  </r>
  <r>
    <n v="21.3356533050537"/>
    <n v="52.688671112060497"/>
    <x v="7096"/>
  </r>
  <r>
    <n v="31.758377075195298"/>
    <n v="33.544158935546903"/>
    <x v="7097"/>
  </r>
  <r>
    <n v="34.607093811035199"/>
    <n v="13.4192962646484"/>
    <x v="7098"/>
  </r>
  <r>
    <n v="25.606395721435501"/>
    <n v="7.3167052268981898"/>
    <x v="7099"/>
  </r>
  <r>
    <n v="26.9090270996094"/>
    <n v="-0.12228480726480501"/>
    <x v="7100"/>
  </r>
  <r>
    <n v="21.704761505126999"/>
    <n v="31.2111511230469"/>
    <x v="7101"/>
  </r>
  <r>
    <n v="19.713298797607401"/>
    <n v="52.392375946044901"/>
    <x v="7102"/>
  </r>
  <r>
    <n v="32.8143119812012"/>
    <n v="17.0060939788818"/>
    <x v="7103"/>
  </r>
  <r>
    <n v="25.588752746581999"/>
    <n v="7.64382076263428"/>
    <x v="7104"/>
  </r>
  <r>
    <n v="17.7030353546143"/>
    <n v="15.2779903411865"/>
    <x v="7105"/>
  </r>
  <r>
    <n v="17.896387100219702"/>
    <n v="7.4477963447570801"/>
    <x v="7106"/>
  </r>
  <r>
    <n v="18.997848510742202"/>
    <n v="-3.0079689025878902"/>
    <x v="7107"/>
  </r>
  <r>
    <n v="24.698335647583001"/>
    <n v="18.976352691650401"/>
    <x v="7108"/>
  </r>
  <r>
    <n v="37.2891654968262"/>
    <n v="76.501007080078097"/>
    <x v="7109"/>
  </r>
  <r>
    <n v="28.275100708007798"/>
    <n v="14.1236276626587"/>
    <x v="7110"/>
  </r>
  <r>
    <n v="32.3600463867188"/>
    <n v="4.9605679512023899"/>
    <x v="7111"/>
  </r>
  <r>
    <n v="28.8674716949463"/>
    <n v="20.401769638061499"/>
    <x v="7112"/>
  </r>
  <r>
    <n v="20.174535751342798"/>
    <n v="31.600214004516602"/>
    <x v="7113"/>
  </r>
  <r>
    <n v="34.107292175292997"/>
    <n v="-6.1518478393554696"/>
    <x v="7114"/>
  </r>
  <r>
    <n v="28.462913513183601"/>
    <n v="-12.5529489517212"/>
    <x v="7115"/>
  </r>
  <r>
    <n v="26.374942779541001"/>
    <n v="13.317455291748001"/>
    <x v="7116"/>
  </r>
  <r>
    <n v="21.259765625"/>
    <n v="43.232341766357401"/>
    <x v="7117"/>
  </r>
  <r>
    <n v="23.7755222320557"/>
    <n v="49.2344970703125"/>
    <x v="7118"/>
  </r>
  <r>
    <n v="37.783332824707003"/>
    <n v="31.169630050659201"/>
    <x v="7119"/>
  </r>
  <r>
    <n v="13.780988693237299"/>
    <n v="62.785511016845703"/>
    <x v="7120"/>
  </r>
  <r>
    <n v="24.637615203857401"/>
    <n v="17.336267471313501"/>
    <x v="7121"/>
  </r>
  <r>
    <n v="17.9139308929443"/>
    <n v="-14.2941217422485"/>
    <x v="7122"/>
  </r>
  <r>
    <n v="16.617347717285199"/>
    <n v="20.452756881713899"/>
    <x v="7123"/>
  </r>
  <r>
    <n v="20.356571197509801"/>
    <n v="0.32930395007133501"/>
    <x v="7124"/>
  </r>
  <r>
    <n v="44.031665802002003"/>
    <n v="1.0884261131286601"/>
    <x v="7125"/>
  </r>
  <r>
    <n v="14.2049446105957"/>
    <n v="10.331226348876999"/>
    <x v="7126"/>
  </r>
  <r>
    <n v="23.7089023590088"/>
    <n v="58.9584350585938"/>
    <x v="7127"/>
  </r>
  <r>
    <n v="29.473649978637699"/>
    <n v="10.9085836410522"/>
    <x v="7128"/>
  </r>
  <r>
    <n v="23.224601745605501"/>
    <n v="45.398185729980497"/>
    <x v="7129"/>
  </r>
  <r>
    <n v="36.179958343505902"/>
    <n v="53.139118194580099"/>
    <x v="7130"/>
  </r>
  <r>
    <n v="21.061693191528299"/>
    <n v="36.205390930175803"/>
    <x v="7131"/>
  </r>
  <r>
    <n v="18.193840026855501"/>
    <n v="20.749046325683601"/>
    <x v="7132"/>
  </r>
  <r>
    <n v="20.752733230590799"/>
    <n v="-21.660690307617202"/>
    <x v="7133"/>
  </r>
  <r>
    <n v="11.513975143432599"/>
    <n v="14.828299522399901"/>
    <x v="7134"/>
  </r>
  <r>
    <n v="20.3129577636719"/>
    <n v="26.5725803375244"/>
    <x v="7135"/>
  </r>
  <r>
    <n v="30.6182556152344"/>
    <n v="-4.05667924880981"/>
    <x v="7136"/>
  </r>
  <r>
    <n v="20.573143005371101"/>
    <n v="50.591934204101598"/>
    <x v="7137"/>
  </r>
  <r>
    <n v="16.3459167480469"/>
    <n v="-15.4444179534912"/>
    <x v="7138"/>
  </r>
  <r>
    <n v="17.454246520996101"/>
    <n v="45.641250610351598"/>
    <x v="7139"/>
  </r>
  <r>
    <n v="11.540820121765099"/>
    <n v="9.7126579284668004"/>
    <x v="7140"/>
  </r>
  <r>
    <n v="35.3016166687012"/>
    <n v="51.0794067382813"/>
    <x v="7141"/>
  </r>
  <r>
    <n v="25.165569305419901"/>
    <n v="2.26941919326782"/>
    <x v="7142"/>
  </r>
  <r>
    <n v="26.301059722900401"/>
    <n v="35.2787895202637"/>
    <x v="7143"/>
  </r>
  <r>
    <n v="35.6142578125"/>
    <n v="13.1216287612915"/>
    <x v="7144"/>
  </r>
  <r>
    <n v="29.5921726226807"/>
    <n v="5.89975833892822"/>
    <x v="7145"/>
  </r>
  <r>
    <n v="16.271724700927699"/>
    <n v="59.0084838867188"/>
    <x v="7146"/>
  </r>
  <r>
    <n v="15.7732095718384"/>
    <n v="32.204151153564503"/>
    <x v="7147"/>
  </r>
  <r>
    <n v="32.428356170654297"/>
    <n v="-1.13645911216736"/>
    <x v="7148"/>
  </r>
  <r>
    <n v="13.2165937423706"/>
    <n v="22.139524459838899"/>
    <x v="7149"/>
  </r>
  <r>
    <n v="17.562843322753899"/>
    <n v="73.310485839843807"/>
    <x v="7150"/>
  </r>
  <r>
    <n v="26.917179107666001"/>
    <n v="23.513572692871101"/>
    <x v="7151"/>
  </r>
  <r>
    <n v="35.306678771972699"/>
    <n v="0.419226944446564"/>
    <x v="7152"/>
  </r>
  <r>
    <n v="30.175125122070298"/>
    <n v="17.6825046539307"/>
    <x v="7153"/>
  </r>
  <r>
    <n v="16.5113201141357"/>
    <n v="22.743507385253899"/>
    <x v="7154"/>
  </r>
  <r>
    <n v="34.638149261474602"/>
    <n v="-1.40191173553467"/>
    <x v="7155"/>
  </r>
  <r>
    <n v="32.060600280761697"/>
    <n v="26.080623626708999"/>
    <x v="7156"/>
  </r>
  <r>
    <n v="31.285903930664102"/>
    <n v="26.4512424468994"/>
    <x v="7157"/>
  </r>
  <r>
    <n v="23.945339202880898"/>
    <n v="25.961168289184599"/>
    <x v="7158"/>
  </r>
  <r>
    <n v="15.231183052063001"/>
    <n v="42.541397094726598"/>
    <x v="7159"/>
  </r>
  <r>
    <n v="27.1290798187256"/>
    <n v="16.345594406127901"/>
    <x v="7160"/>
  </r>
  <r>
    <n v="27.4467163085938"/>
    <n v="-20.4566345214844"/>
    <x v="7161"/>
  </r>
  <r>
    <n v="29.174156188964801"/>
    <n v="17.915641784668001"/>
    <x v="7162"/>
  </r>
  <r>
    <n v="29.802314758300799"/>
    <n v="112.01699829101599"/>
    <x v="7163"/>
  </r>
  <r>
    <n v="18.155115127563501"/>
    <n v="-0.37878161668777499"/>
    <x v="7164"/>
  </r>
  <r>
    <n v="30.091423034668001"/>
    <n v="16.665363311767599"/>
    <x v="7165"/>
  </r>
  <r>
    <n v="30.544328689575199"/>
    <n v="6.8427987098693803"/>
    <x v="7166"/>
  </r>
  <r>
    <n v="18.032962799072301"/>
    <n v="8.3635416030883807"/>
    <x v="7167"/>
  </r>
  <r>
    <n v="33.544242858886697"/>
    <n v="44.629482269287102"/>
    <x v="7168"/>
  </r>
  <r>
    <n v="26.7043342590332"/>
    <n v="8.8143644332885707"/>
    <x v="7169"/>
  </r>
  <r>
    <n v="31.331396102905298"/>
    <n v="-8.4208135604858398"/>
    <x v="7170"/>
  </r>
  <r>
    <n v="16.8696994781494"/>
    <n v="17.5875759124756"/>
    <x v="7171"/>
  </r>
  <r>
    <n v="26.0186252593994"/>
    <n v="16.3088264465332"/>
    <x v="7172"/>
  </r>
  <r>
    <n v="19.3518581390381"/>
    <n v="-6.3292665481567401"/>
    <x v="7173"/>
  </r>
  <r>
    <n v="24.955329895019499"/>
    <n v="22.655735015869102"/>
    <x v="7174"/>
  </r>
  <r>
    <n v="23.008436203002901"/>
    <n v="22.738496780395501"/>
    <x v="7175"/>
  </r>
  <r>
    <n v="11.2182941436768"/>
    <n v="32.4544677734375"/>
    <x v="7176"/>
  </r>
  <r>
    <n v="38.978107452392599"/>
    <n v="19.505064010620099"/>
    <x v="7177"/>
  </r>
  <r>
    <n v="23.977855682373001"/>
    <n v="34.979465484619098"/>
    <x v="7178"/>
  </r>
  <r>
    <n v="17.1563911437988"/>
    <n v="25.1177577972412"/>
    <x v="7179"/>
  </r>
  <r>
    <n v="45.783443450927699"/>
    <n v="48.036384582519503"/>
    <x v="7180"/>
  </r>
  <r>
    <n v="23.556037902831999"/>
    <n v="7.0968084335327104"/>
    <x v="7181"/>
  </r>
  <r>
    <n v="38.732414245605497"/>
    <n v="106.023872375488"/>
    <x v="7182"/>
  </r>
  <r>
    <n v="20.088516235351602"/>
    <n v="4.45645999908447"/>
    <x v="7183"/>
  </r>
  <r>
    <n v="26.849349975585898"/>
    <n v="26.923406600952099"/>
    <x v="7184"/>
  </r>
  <r>
    <n v="24.040014266967798"/>
    <n v="15.873416900634799"/>
    <x v="7185"/>
  </r>
  <r>
    <n v="36.104061126708999"/>
    <n v="46.159492492675803"/>
    <x v="7186"/>
  </r>
  <r>
    <n v="23.996955871581999"/>
    <n v="2.0159933567047101"/>
    <x v="7187"/>
  </r>
  <r>
    <n v="27.996292114257798"/>
    <n v="32.463401794433601"/>
    <x v="7188"/>
  </r>
  <r>
    <n v="24.630052566528299"/>
    <n v="37.617759704589801"/>
    <x v="7189"/>
  </r>
  <r>
    <n v="21.189079284668001"/>
    <n v="18.358890533447301"/>
    <x v="7190"/>
  </r>
  <r>
    <n v="19.527503967285199"/>
    <n v="27.308769226074201"/>
    <x v="7191"/>
  </r>
  <r>
    <n v="33.239791870117202"/>
    <n v="5.8292040824890101"/>
    <x v="7192"/>
  </r>
  <r>
    <n v="49.594139099121101"/>
    <n v="24.053247451782202"/>
    <x v="7193"/>
  </r>
  <r>
    <n v="30.049461364746101"/>
    <n v="44.832942962646499"/>
    <x v="7194"/>
  </r>
  <r>
    <n v="31.731508255004901"/>
    <n v="-3.6067867279052699"/>
    <x v="7195"/>
  </r>
  <r>
    <n v="14.1466217041016"/>
    <n v="31.507411956787099"/>
    <x v="7196"/>
  </r>
  <r>
    <n v="28.9201145172119"/>
    <n v="7.6714906692504901"/>
    <x v="7197"/>
  </r>
  <r>
    <n v="27.589870452880898"/>
    <n v="12.8505859375"/>
    <x v="7198"/>
  </r>
  <r>
    <n v="23.3144626617432"/>
    <n v="-4.6720557212829599"/>
    <x v="7199"/>
  </r>
  <r>
    <n v="30.1113090515137"/>
    <n v="50.045040130615199"/>
    <x v="7200"/>
  </r>
  <r>
    <n v="17.193317413330099"/>
    <n v="3.2180423736572301"/>
    <x v="7201"/>
  </r>
  <r>
    <n v="27.293510437011701"/>
    <n v="13.3848676681519"/>
    <x v="7202"/>
  </r>
  <r>
    <n v="18.996467590331999"/>
    <n v="12.199995040893601"/>
    <x v="7203"/>
  </r>
  <r>
    <n v="38.013339996337898"/>
    <n v="52.608985900878899"/>
    <x v="7204"/>
  </r>
  <r>
    <n v="41.526813507080099"/>
    <n v="16.9366340637207"/>
    <x v="7205"/>
  </r>
  <r>
    <n v="9.6865692138671893"/>
    <n v="28.506717681884801"/>
    <x v="7206"/>
  </r>
  <r>
    <n v="14.7547054290771"/>
    <n v="26.6444282531738"/>
    <x v="7207"/>
  </r>
  <r>
    <n v="9.9445409774780291"/>
    <n v="31.048994064331101"/>
    <x v="7208"/>
  </r>
  <r>
    <n v="27.6810493469238"/>
    <n v="27.268569946289102"/>
    <x v="7209"/>
  </r>
  <r>
    <n v="17.0556125640869"/>
    <n v="115.36310577392599"/>
    <x v="7210"/>
  </r>
  <r>
    <n v="19.5368537902832"/>
    <n v="-1.1589603424072299"/>
    <x v="7211"/>
  </r>
  <r>
    <n v="18.730430603027301"/>
    <n v="15.6132698059082"/>
    <x v="7212"/>
  </r>
  <r>
    <n v="14.200468063354499"/>
    <n v="22.5569553375244"/>
    <x v="7213"/>
  </r>
  <r>
    <n v="31.9788208007813"/>
    <n v="48.015750885009801"/>
    <x v="7214"/>
  </r>
  <r>
    <n v="8.2726945877075195"/>
    <n v="7.6811218261718803"/>
    <x v="7215"/>
  </r>
  <r>
    <n v="26.6612033843994"/>
    <n v="36.273117065429702"/>
    <x v="7216"/>
  </r>
  <r>
    <n v="26.929710388183601"/>
    <n v="39.076778411865199"/>
    <x v="7217"/>
  </r>
  <r>
    <n v="28.949041366577099"/>
    <n v="44.862648010253899"/>
    <x v="7218"/>
  </r>
  <r>
    <n v="14.99010181427"/>
    <n v="4.8199028968811"/>
    <x v="7219"/>
  </r>
  <r>
    <n v="23.681474685668899"/>
    <n v="-12.3491058349609"/>
    <x v="7220"/>
  </r>
  <r>
    <n v="17.510133743286101"/>
    <n v="33.318519592285199"/>
    <x v="7221"/>
  </r>
  <r>
    <n v="18.6615505218506"/>
    <n v="26.153356552123999"/>
    <x v="7222"/>
  </r>
  <r>
    <n v="29.954998016357401"/>
    <n v="23.4735431671143"/>
    <x v="7223"/>
  </r>
  <r>
    <n v="22.9253635406494"/>
    <n v="31.3860759735107"/>
    <x v="7224"/>
  </r>
  <r>
    <n v="43.009479522705099"/>
    <n v="60.220157623291001"/>
    <x v="7225"/>
  </r>
  <r>
    <n v="11.1661329269409"/>
    <n v="1.0683081150054901"/>
    <x v="7226"/>
  </r>
  <r>
    <n v="29.661199569702099"/>
    <n v="1.8304955959320099"/>
    <x v="7227"/>
  </r>
  <r>
    <n v="14.2832841873169"/>
    <n v="-14.277381896972701"/>
    <x v="7228"/>
  </r>
  <r>
    <n v="34.819042205810497"/>
    <n v="4.86334323883057"/>
    <x v="7229"/>
  </r>
  <r>
    <n v="28.285955429077099"/>
    <n v="30.4339294433594"/>
    <x v="7230"/>
  </r>
  <r>
    <n v="30.238344192504901"/>
    <n v="37.728923797607401"/>
    <x v="7231"/>
  </r>
  <r>
    <n v="24.674493789672901"/>
    <n v="67.382461547851605"/>
    <x v="7232"/>
  </r>
  <r>
    <n v="22.525188446044901"/>
    <n v="11.312141418456999"/>
    <x v="7233"/>
  </r>
  <r>
    <n v="40.0387992858887"/>
    <n v="2.44714990258217E-2"/>
    <x v="7234"/>
  </r>
  <r>
    <n v="13.794358253479"/>
    <n v="35.962581634521499"/>
    <x v="7235"/>
  </r>
  <r>
    <n v="24.331007003784201"/>
    <n v="4.0140843391418501"/>
    <x v="7236"/>
  </r>
  <r>
    <n v="25.838920593261701"/>
    <n v="7.0238518714904803"/>
    <x v="7237"/>
  </r>
  <r>
    <n v="43.24609375"/>
    <n v="4.3126792907714799"/>
    <x v="7238"/>
  </r>
  <r>
    <n v="26.327581405639599"/>
    <n v="22.234920501708999"/>
    <x v="7239"/>
  </r>
  <r>
    <n v="10.221263885498001"/>
    <n v="37.346427917480497"/>
    <x v="7240"/>
  </r>
  <r>
    <n v="24.4237155914307"/>
    <n v="60.645786285400398"/>
    <x v="7241"/>
  </r>
  <r>
    <n v="26.7225856781006"/>
    <n v="63.885211944580099"/>
    <x v="7242"/>
  </r>
  <r>
    <n v="21.583347320556602"/>
    <n v="29.336906433105501"/>
    <x v="7243"/>
  </r>
  <r>
    <n v="19.7909049987793"/>
    <n v="61.854488372802699"/>
    <x v="7244"/>
  </r>
  <r>
    <n v="27.501194000244102"/>
    <n v="11.3771419525146"/>
    <x v="7245"/>
  </r>
  <r>
    <n v="28.347700119018601"/>
    <n v="1.46194744110107"/>
    <x v="7246"/>
  </r>
  <r>
    <n v="40.392654418945298"/>
    <n v="-0.56257849931716897"/>
    <x v="7247"/>
  </r>
  <r>
    <n v="51.931858062744098"/>
    <n v="33.089015960693402"/>
    <x v="7248"/>
  </r>
  <r>
    <n v="27.951879501342798"/>
    <n v="1.0922712087631199"/>
    <x v="7249"/>
  </r>
  <r>
    <n v="22.2653923034668"/>
    <n v="27.758377075195298"/>
    <x v="7250"/>
  </r>
  <r>
    <n v="20.834983825683601"/>
    <n v="61.760124206542997"/>
    <x v="7251"/>
  </r>
  <r>
    <n v="26.766403198242202"/>
    <n v="7.0350546836853001"/>
    <x v="7252"/>
  </r>
  <r>
    <n v="13.4613037109375"/>
    <n v="-11.8486070632935"/>
    <x v="7253"/>
  </r>
  <r>
    <n v="28.760194778442401"/>
    <n v="45.173046112060497"/>
    <x v="7254"/>
  </r>
  <r>
    <n v="29.472114562988299"/>
    <n v="66.103233337402301"/>
    <x v="7255"/>
  </r>
  <r>
    <n v="26.7557258605957"/>
    <n v="16.715908050537099"/>
    <x v="7256"/>
  </r>
  <r>
    <n v="55.190731048583999"/>
    <n v="120.755981445313"/>
    <x v="7257"/>
  </r>
  <r>
    <n v="25.3082580566406"/>
    <n v="7.5861763954162598"/>
    <x v="7258"/>
  </r>
  <r>
    <n v="38.850940704345703"/>
    <n v="19.3617267608643"/>
    <x v="7259"/>
  </r>
  <r>
    <n v="31.033685684204102"/>
    <n v="78.268203735351605"/>
    <x v="7260"/>
  </r>
  <r>
    <n v="40.961032867431598"/>
    <n v="38.931381225585902"/>
    <x v="7261"/>
  </r>
  <r>
    <n v="22.863031387329102"/>
    <n v="35.581771850585902"/>
    <x v="7262"/>
  </r>
  <r>
    <n v="64.070579528808594"/>
    <n v="96.444595336914105"/>
    <x v="7263"/>
  </r>
  <r>
    <n v="14.8763990402222"/>
    <n v="37.924179077148402"/>
    <x v="7264"/>
  </r>
  <r>
    <n v="24.9009799957275"/>
    <n v="7.0678744316101101"/>
    <x v="7265"/>
  </r>
  <r>
    <n v="29.546249389648398"/>
    <n v="40.220306396484403"/>
    <x v="7266"/>
  </r>
  <r>
    <n v="18.878293991088899"/>
    <n v="2.5060458183288601"/>
    <x v="7267"/>
  </r>
  <r>
    <n v="12.4940452575684"/>
    <n v="27.389476776123001"/>
    <x v="7268"/>
  </r>
  <r>
    <n v="26.715854644775401"/>
    <n v="22.5211505889893"/>
    <x v="7269"/>
  </r>
  <r>
    <n v="16.9086608886719"/>
    <n v="10.151905059814499"/>
    <x v="7270"/>
  </r>
  <r>
    <n v="24.198013305664102"/>
    <n v="-1.9432874917984"/>
    <x v="7271"/>
  </r>
  <r>
    <n v="49.741542816162102"/>
    <n v="45.294643402099602"/>
    <x v="7272"/>
  </r>
  <r>
    <n v="13.4195394515991"/>
    <n v="9.9292621612548793"/>
    <x v="7273"/>
  </r>
  <r>
    <n v="30.3202819824219"/>
    <n v="18.632057189941399"/>
    <x v="7274"/>
  </r>
  <r>
    <n v="20.583057403564499"/>
    <n v="81.021270751953097"/>
    <x v="7275"/>
  </r>
  <r>
    <n v="23.420734405517599"/>
    <n v="15.7396335601807"/>
    <x v="7276"/>
  </r>
  <r>
    <n v="27.465986251831101"/>
    <n v="8.3008174896240199"/>
    <x v="7277"/>
  </r>
  <r>
    <n v="19.3032131195068"/>
    <n v="-1.0119310617446899"/>
    <x v="7278"/>
  </r>
  <r>
    <n v="33.112533569335902"/>
    <n v="9.5528984069824201"/>
    <x v="7279"/>
  </r>
  <r>
    <n v="28.416112899780298"/>
    <n v="20.084974288940401"/>
    <x v="7280"/>
  </r>
  <r>
    <n v="30.7597961425781"/>
    <n v="28.295181274414102"/>
    <x v="7281"/>
  </r>
  <r>
    <n v="11.8558549880981"/>
    <n v="-3.2589955329895002"/>
    <x v="7282"/>
  </r>
  <r>
    <n v="31.0635871887207"/>
    <n v="-4.0791883468627903"/>
    <x v="7283"/>
  </r>
  <r>
    <n v="34.094142913818402"/>
    <n v="45.9109497070313"/>
    <x v="7284"/>
  </r>
  <r>
    <n v="27.455623626708999"/>
    <n v="13.640233039856"/>
    <x v="7285"/>
  </r>
  <r>
    <n v="18.0007514953613"/>
    <n v="10.7011051177979"/>
    <x v="7286"/>
  </r>
  <r>
    <n v="26.314359664916999"/>
    <n v="0.41667193174362199"/>
    <x v="7287"/>
  </r>
  <r>
    <n v="41.477420806884801"/>
    <n v="2.3170146942138699"/>
    <x v="7288"/>
  </r>
  <r>
    <n v="24.391965866088899"/>
    <n v="55.780979156494098"/>
    <x v="7289"/>
  </r>
  <r>
    <n v="20.179889678955099"/>
    <n v="36.241046905517599"/>
    <x v="7290"/>
  </r>
  <r>
    <n v="26.403511047363299"/>
    <n v="-14.849841117858899"/>
    <x v="7291"/>
  </r>
  <r>
    <n v="27.2127895355225"/>
    <n v="26.6733589172363"/>
    <x v="7292"/>
  </r>
  <r>
    <n v="34.151138305664098"/>
    <n v="20.211175918579102"/>
    <x v="7293"/>
  </r>
  <r>
    <n v="13.1217203140259"/>
    <n v="22.0611248016357"/>
    <x v="7294"/>
  </r>
  <r>
    <n v="37.171680450439503"/>
    <n v="37.918506622314503"/>
    <x v="7295"/>
  </r>
  <r>
    <n v="23.1591911315918"/>
    <n v="-10.5379590988159"/>
    <x v="7296"/>
  </r>
  <r>
    <n v="17.903612136840799"/>
    <n v="4.5169410705566397"/>
    <x v="7297"/>
  </r>
  <r>
    <n v="33.062057495117202"/>
    <n v="9.0215578079223597"/>
    <x v="7298"/>
  </r>
  <r>
    <n v="16.280593872070298"/>
    <n v="-8.0673770904540998"/>
    <x v="7299"/>
  </r>
  <r>
    <n v="22.034887313842798"/>
    <n v="12.0241947174072"/>
    <x v="7300"/>
  </r>
  <r>
    <n v="27.7439155578613"/>
    <n v="4.8044619560241699"/>
    <x v="7301"/>
  </r>
  <r>
    <n v="46.251937866210902"/>
    <n v="1.4535166025161701"/>
    <x v="7302"/>
  </r>
  <r>
    <n v="40.210868835449197"/>
    <n v="45.455207824707003"/>
    <x v="7303"/>
  </r>
  <r>
    <n v="36.298732757568402"/>
    <n v="12.7350749969482"/>
    <x v="7304"/>
  </r>
  <r>
    <n v="23.1812858581543"/>
    <n v="32.597908020019503"/>
    <x v="7305"/>
  </r>
  <r>
    <n v="22.973058700561499"/>
    <n v="19.288209915161101"/>
    <x v="7306"/>
  </r>
  <r>
    <n v="22.260238647460898"/>
    <n v="-37.908607482910199"/>
    <x v="7307"/>
  </r>
  <r>
    <n v="16.219985961914102"/>
    <n v="13.379851341247599"/>
    <x v="7308"/>
  </r>
  <r>
    <n v="25.7007446289063"/>
    <n v="49.7739448547363"/>
    <x v="7309"/>
  </r>
  <r>
    <n v="18.126417160034201"/>
    <n v="43.294620513916001"/>
    <x v="7310"/>
  </r>
  <r>
    <n v="33.222862243652301"/>
    <n v="55.099510192871101"/>
    <x v="7311"/>
  </r>
  <r>
    <n v="26.936891555786101"/>
    <n v="84.993705749511705"/>
    <x v="7312"/>
  </r>
  <r>
    <n v="46.7867431640625"/>
    <n v="86.194541931152301"/>
    <x v="7313"/>
  </r>
  <r>
    <n v="25.747953414916999"/>
    <n v="39.688365936279297"/>
    <x v="7314"/>
  </r>
  <r>
    <n v="34.888660430908203"/>
    <n v="7.8468904495239302"/>
    <x v="7315"/>
  </r>
  <r>
    <n v="14.0249471664429"/>
    <n v="1.66058397293091"/>
    <x v="7316"/>
  </r>
  <r>
    <n v="17.392164230346701"/>
    <n v="-5.2457804679870597"/>
    <x v="7317"/>
  </r>
  <r>
    <n v="38.883914947509801"/>
    <n v="20.521541595458999"/>
    <x v="7318"/>
  </r>
  <r>
    <n v="17.751335144043001"/>
    <n v="15.6843824386597"/>
    <x v="7319"/>
  </r>
  <r>
    <n v="15.5630836486816"/>
    <n v="55.4284477233887"/>
    <x v="7320"/>
  </r>
  <r>
    <n v="20.866870880126999"/>
    <n v="17.345216751098601"/>
    <x v="7321"/>
  </r>
  <r>
    <n v="23.3175449371338"/>
    <n v="48.475902557372997"/>
    <x v="7322"/>
  </r>
  <r>
    <n v="32.662361145019503"/>
    <n v="42.093467712402301"/>
    <x v="7323"/>
  </r>
  <r>
    <n v="21.923347473144499"/>
    <n v="39.789424896240199"/>
    <x v="7324"/>
  </r>
  <r>
    <n v="26.982051849365199"/>
    <n v="120.491859436035"/>
    <x v="7325"/>
  </r>
  <r>
    <n v="16.0934867858887"/>
    <n v="-23.807544708251999"/>
    <x v="7326"/>
  </r>
  <r>
    <n v="22.3942966461182"/>
    <n v="2.8706817626953098"/>
    <x v="7327"/>
  </r>
  <r>
    <n v="13.3953351974487"/>
    <n v="22.0982360839844"/>
    <x v="7328"/>
  </r>
  <r>
    <n v="9.9279804229736293"/>
    <n v="41.6806449890137"/>
    <x v="7329"/>
  </r>
  <r>
    <n v="19.486221313476602"/>
    <n v="72.455940246582003"/>
    <x v="7330"/>
  </r>
  <r>
    <n v="40.059581756591797"/>
    <n v="-13.708880424499499"/>
    <x v="7331"/>
  </r>
  <r>
    <n v="27.3429870605469"/>
    <n v="12.5052547454834"/>
    <x v="7332"/>
  </r>
  <r>
    <n v="30.41916847229"/>
    <n v="22.129234313964801"/>
    <x v="7333"/>
  </r>
  <r>
    <n v="21.863525390625"/>
    <n v="9.6429386138915998"/>
    <x v="7334"/>
  </r>
  <r>
    <n v="36.464508056640597"/>
    <n v="6.3995041847229004"/>
    <x v="7335"/>
  </r>
  <r>
    <n v="14.665300369262701"/>
    <n v="54.021530151367202"/>
    <x v="7336"/>
  </r>
  <r>
    <n v="17.721973419189499"/>
    <n v="1.75748455524445"/>
    <x v="7337"/>
  </r>
  <r>
    <n v="37.5791206359863"/>
    <n v="15.522144317626999"/>
    <x v="7338"/>
  </r>
  <r>
    <n v="21.3222541809082"/>
    <n v="-0.40724489092826799"/>
    <x v="7339"/>
  </r>
  <r>
    <n v="39.497116088867202"/>
    <n v="32.320987701416001"/>
    <x v="7340"/>
  </r>
  <r>
    <n v="15.068509101867701"/>
    <n v="22.441289901733398"/>
    <x v="7341"/>
  </r>
  <r>
    <n v="27.773710250854499"/>
    <n v="7.8534984588623002"/>
    <x v="7342"/>
  </r>
  <r>
    <n v="48.301639556884801"/>
    <n v="26.4589748382568"/>
    <x v="7343"/>
  </r>
  <r>
    <n v="9.5565557479858398"/>
    <n v="96.527915954589801"/>
    <x v="7344"/>
  </r>
  <r>
    <n v="33.566696166992202"/>
    <n v="16.964584350585898"/>
    <x v="7345"/>
  </r>
  <r>
    <n v="23.4926242828369"/>
    <n v="20.4894123077393"/>
    <x v="7346"/>
  </r>
  <r>
    <n v="50.981803894042997"/>
    <n v="17.361564636230501"/>
    <x v="7347"/>
  </r>
  <r>
    <n v="39.885498046875"/>
    <n v="47.159515380859403"/>
    <x v="7348"/>
  </r>
  <r>
    <n v="21.979663848876999"/>
    <n v="34.354282379150398"/>
    <x v="7349"/>
  </r>
  <r>
    <n v="28.3636169433594"/>
    <n v="32.408897399902301"/>
    <x v="7350"/>
  </r>
  <r>
    <n v="25.687444686889599"/>
    <n v="52.431396484375"/>
    <x v="7351"/>
  </r>
  <r>
    <n v="40.767890930175803"/>
    <n v="35.203052520752003"/>
    <x v="7352"/>
  </r>
  <r>
    <n v="25.557451248168899"/>
    <n v="24.854194641113299"/>
    <x v="7353"/>
  </r>
  <r>
    <n v="29.864343643188501"/>
    <n v="63.878860473632798"/>
    <x v="7354"/>
  </r>
  <r>
    <n v="21.5387268066406"/>
    <n v="53.695789337158203"/>
    <x v="7355"/>
  </r>
  <r>
    <n v="13.78258228302"/>
    <n v="35.722343444824197"/>
    <x v="7356"/>
  </r>
  <r>
    <n v="15.469077110290501"/>
    <n v="69.261657714843807"/>
    <x v="7357"/>
  </r>
  <r>
    <n v="24.8990268707275"/>
    <n v="-13.5388889312744"/>
    <x v="7358"/>
  </r>
  <r>
    <n v="28.872993469238299"/>
    <n v="9.6330127716064506"/>
    <x v="7359"/>
  </r>
  <r>
    <n v="20.645523071289102"/>
    <n v="6.3252224922180202"/>
    <x v="7360"/>
  </r>
  <r>
    <n v="26.949234008789102"/>
    <n v="53.466541290283203"/>
    <x v="7361"/>
  </r>
  <r>
    <n v="19.250244140625"/>
    <n v="-3.1133682727813698"/>
    <x v="7362"/>
  </r>
  <r>
    <n v="35.068698883056598"/>
    <n v="3.6301355361938499"/>
    <x v="7363"/>
  </r>
  <r>
    <n v="17.4416599273682"/>
    <n v="7.3443627357482901"/>
    <x v="7364"/>
  </r>
  <r>
    <n v="24.615777969360401"/>
    <n v="72.672096252441406"/>
    <x v="7365"/>
  </r>
  <r>
    <n v="19.546491622924801"/>
    <n v="16.160982131958001"/>
    <x v="7366"/>
  </r>
  <r>
    <n v="28.674699783325199"/>
    <n v="15.268751144409199"/>
    <x v="7367"/>
  </r>
  <r>
    <n v="20.9472770690918"/>
    <n v="10.9657382965088"/>
    <x v="7368"/>
  </r>
  <r>
    <n v="29.940122604370099"/>
    <n v="75.590072631835895"/>
    <x v="7369"/>
  </r>
  <r>
    <n v="19.1008625030518"/>
    <n v="45.453330993652301"/>
    <x v="7370"/>
  </r>
  <r>
    <n v="25.968997955322301"/>
    <n v="59.3406982421875"/>
    <x v="7371"/>
  </r>
  <r>
    <n v="33.984935760497997"/>
    <n v="40.927211761474602"/>
    <x v="7372"/>
  </r>
  <r>
    <n v="22.263492584228501"/>
    <n v="30.7080078125"/>
    <x v="7373"/>
  </r>
  <r>
    <n v="26.117362976074201"/>
    <n v="10.6921710968018"/>
    <x v="7374"/>
  </r>
  <r>
    <n v="28.860786437988299"/>
    <n v="-28.6705322265625"/>
    <x v="7375"/>
  </r>
  <r>
    <n v="42.156764984130902"/>
    <n v="57.017894744872997"/>
    <x v="7376"/>
  </r>
  <r>
    <n v="34.962974548339801"/>
    <n v="29.820346832275401"/>
    <x v="7377"/>
  </r>
  <r>
    <n v="30.7098999023438"/>
    <n v="-10.3816070556641"/>
    <x v="7378"/>
  </r>
  <r>
    <n v="20.588354110717798"/>
    <n v="10.742570877075201"/>
    <x v="7379"/>
  </r>
  <r>
    <n v="24.591228485107401"/>
    <n v="29.9507751464844"/>
    <x v="7380"/>
  </r>
  <r>
    <n v="19.896049499511701"/>
    <n v="66.441970825195298"/>
    <x v="7381"/>
  </r>
  <r>
    <n v="22.9851894378662"/>
    <n v="26.119155883789102"/>
    <x v="7382"/>
  </r>
  <r>
    <n v="27.821352005004901"/>
    <n v="10.000485420227101"/>
    <x v="7383"/>
  </r>
  <r>
    <n v="25.759111404418899"/>
    <n v="5.23183345794678"/>
    <x v="7384"/>
  </r>
  <r>
    <n v="25.358570098876999"/>
    <n v="24.266252517700199"/>
    <x v="7385"/>
  </r>
  <r>
    <n v="24.778295516967798"/>
    <n v="25.190902709960898"/>
    <x v="7386"/>
  </r>
  <r>
    <n v="15.750917434692401"/>
    <n v="3.2635059356689502"/>
    <x v="7387"/>
  </r>
  <r>
    <n v="44.402511596679702"/>
    <n v="17.262945175170898"/>
    <x v="7388"/>
  </r>
  <r>
    <n v="20.0295810699463"/>
    <n v="75.977371215820298"/>
    <x v="7389"/>
  </r>
  <r>
    <n v="10.002413749694799"/>
    <n v="0.96467322111129805"/>
    <x v="7390"/>
  </r>
  <r>
    <n v="25.4672966003418"/>
    <n v="40.233516693115199"/>
    <x v="7391"/>
  </r>
  <r>
    <n v="15.801928520202599"/>
    <n v="14.5173397064209"/>
    <x v="7392"/>
  </r>
  <r>
    <n v="45.877628326416001"/>
    <n v="30.218685150146499"/>
    <x v="7393"/>
  </r>
  <r>
    <n v="25.342098236083999"/>
    <n v="52.672885894775398"/>
    <x v="7394"/>
  </r>
  <r>
    <n v="23.175321578979499"/>
    <n v="73.675506591796903"/>
    <x v="7395"/>
  </r>
  <r>
    <n v="26.208677291870099"/>
    <n v="37.600704193115199"/>
    <x v="7396"/>
  </r>
  <r>
    <n v="54.468414306640597"/>
    <n v="61.486801147460902"/>
    <x v="7397"/>
  </r>
  <r>
    <n v="18.073305130004901"/>
    <n v="22.250310897827099"/>
    <x v="7398"/>
  </r>
  <r>
    <n v="31.359582901001001"/>
    <n v="37.494434356689503"/>
    <x v="7399"/>
  </r>
  <r>
    <n v="40.263492584228501"/>
    <n v="3.08008861541748"/>
    <x v="7400"/>
  </r>
  <r>
    <n v="25.755485534668001"/>
    <n v="25.6414890289307"/>
    <x v="7401"/>
  </r>
  <r>
    <n v="49.0977783203125"/>
    <n v="46.546348571777301"/>
    <x v="7402"/>
  </r>
  <r>
    <n v="22.1931266784668"/>
    <n v="28.999727249145501"/>
    <x v="7403"/>
  </r>
  <r>
    <n v="25.682115554809599"/>
    <n v="28.316677093505898"/>
    <x v="7404"/>
  </r>
  <r>
    <n v="28.418210983276399"/>
    <n v="21.9701843261719"/>
    <x v="7405"/>
  </r>
  <r>
    <n v="11.953724861145"/>
    <n v="12.814268112182599"/>
    <x v="7406"/>
  </r>
  <r>
    <n v="37.701328277587898"/>
    <n v="49.489471435546903"/>
    <x v="7407"/>
  </r>
  <r>
    <n v="19.6096076965332"/>
    <n v="0.18032310903072399"/>
    <x v="7408"/>
  </r>
  <r>
    <n v="22.797468185424801"/>
    <n v="6.7438697814941397"/>
    <x v="7409"/>
  </r>
  <r>
    <n v="26.941886901855501"/>
    <n v="38.129951477050803"/>
    <x v="7410"/>
  </r>
  <r>
    <n v="24.889722824096701"/>
    <n v="-4.4926673173904398E-2"/>
    <x v="7411"/>
  </r>
  <r>
    <n v="28.782884597778299"/>
    <n v="3.9138145446777299"/>
    <x v="7412"/>
  </r>
  <r>
    <n v="11.4558982849121"/>
    <n v="63.018383026122997"/>
    <x v="7413"/>
  </r>
  <r>
    <n v="22.375062942504901"/>
    <n v="3.84572553634644"/>
    <x v="7414"/>
  </r>
  <r>
    <n v="25.527164459228501"/>
    <n v="26.150547027587901"/>
    <x v="7415"/>
  </r>
  <r>
    <n v="26.880958557128899"/>
    <n v="51.570816040039098"/>
    <x v="7416"/>
  </r>
  <r>
    <n v="32.254791259765597"/>
    <n v="41.916893005371101"/>
    <x v="7417"/>
  </r>
  <r>
    <n v="16.0472297668457"/>
    <n v="33.8407173156738"/>
    <x v="7418"/>
  </r>
  <r>
    <n v="12.127350807189901"/>
    <n v="1.8598318099975599"/>
    <x v="7419"/>
  </r>
  <r>
    <n v="6.83355760574341"/>
    <n v="2.4466366767883301"/>
    <x v="7420"/>
  </r>
  <r>
    <n v="37.296939849853501"/>
    <n v="21.346441268920898"/>
    <x v="7421"/>
  </r>
  <r>
    <n v="23.270999908447301"/>
    <n v="46.0650634765625"/>
    <x v="7422"/>
  </r>
  <r>
    <n v="28.261045455932599"/>
    <n v="11.867237091064499"/>
    <x v="7423"/>
  </r>
  <r>
    <n v="50.408679962158203"/>
    <n v="-1.95949530601501"/>
    <x v="7424"/>
  </r>
  <r>
    <n v="32.580207824707003"/>
    <n v="5.1895871162414604"/>
    <x v="7425"/>
  </r>
  <r>
    <n v="27.7572422027588"/>
    <n v="27.216524124145501"/>
    <x v="7426"/>
  </r>
  <r>
    <n v="42.116077423095703"/>
    <n v="-14.5894508361816"/>
    <x v="7427"/>
  </r>
  <r>
    <n v="14.9750719070435"/>
    <n v="19.413064956665"/>
    <x v="7428"/>
  </r>
  <r>
    <n v="22.427051544189499"/>
    <n v="-5.2075366973876998"/>
    <x v="7429"/>
  </r>
  <r>
    <n v="19.587499618530298"/>
    <n v="52.701099395752003"/>
    <x v="7430"/>
  </r>
  <r>
    <n v="31.5849609375"/>
    <n v="-1.27351093292236"/>
    <x v="7431"/>
  </r>
  <r>
    <n v="39.673976898193402"/>
    <n v="41.744674682617202"/>
    <x v="7432"/>
  </r>
  <r>
    <n v="22.721599578857401"/>
    <n v="-19.965669631958001"/>
    <x v="7433"/>
  </r>
  <r>
    <n v="39.343585968017599"/>
    <n v="19.2195434570313"/>
    <x v="7434"/>
  </r>
  <r>
    <n v="23.745740890502901"/>
    <n v="34.986927032470703"/>
    <x v="7435"/>
  </r>
  <r>
    <n v="25.9951877593994"/>
    <n v="2.88504838943481"/>
    <x v="7436"/>
  </r>
  <r>
    <n v="30.9508876800537"/>
    <n v="28.561405181884801"/>
    <x v="7437"/>
  </r>
  <r>
    <n v="14.212897300720201"/>
    <n v="12.5798492431641"/>
    <x v="7438"/>
  </r>
  <r>
    <n v="30.246973037719702"/>
    <n v="13.0624904632568"/>
    <x v="7439"/>
  </r>
  <r>
    <n v="33.561538696289098"/>
    <n v="-1.2208278179168699"/>
    <x v="7440"/>
  </r>
  <r>
    <n v="40.869586944580099"/>
    <n v="82.742813110351605"/>
    <x v="7441"/>
  </r>
  <r>
    <n v="43.149627685546903"/>
    <n v="41.670246124267599"/>
    <x v="7442"/>
  </r>
  <r>
    <n v="14.868547439575201"/>
    <n v="-3.3383805751800502"/>
    <x v="7443"/>
  </r>
  <r>
    <n v="34.640106201171903"/>
    <n v="60.218826293945298"/>
    <x v="7444"/>
  </r>
  <r>
    <n v="23.6112880706787"/>
    <n v="44.956150054931598"/>
    <x v="7445"/>
  </r>
  <r>
    <n v="37.942588806152301"/>
    <n v="-37.993381500244098"/>
    <x v="7446"/>
  </r>
  <r>
    <n v="37.038185119628899"/>
    <n v="93.109901428222699"/>
    <x v="7447"/>
  </r>
  <r>
    <n v="41.082168579101598"/>
    <n v="4.8053565025329599"/>
    <x v="7448"/>
  </r>
  <r>
    <n v="19.920019149780298"/>
    <n v="-3.36165070533752"/>
    <x v="7449"/>
  </r>
  <r>
    <n v="34.795375823974602"/>
    <n v="74.138175964355497"/>
    <x v="7450"/>
  </r>
  <r>
    <n v="16.104097366333001"/>
    <n v="7.9138498306274396"/>
    <x v="7451"/>
  </r>
  <r>
    <n v="42.563625335693402"/>
    <n v="12.830137252807599"/>
    <x v="7452"/>
  </r>
  <r>
    <n v="54.281761169433601"/>
    <n v="30.865839004516602"/>
    <x v="7453"/>
  </r>
  <r>
    <n v="28.735393524169901"/>
    <n v="3.0808899402618399"/>
    <x v="7454"/>
  </r>
  <r>
    <n v="29.6272869110107"/>
    <n v="58.522544860839801"/>
    <x v="7455"/>
  </r>
  <r>
    <n v="29.671552658081101"/>
    <n v="73.434165954589801"/>
    <x v="7456"/>
  </r>
  <r>
    <n v="12.417275428771999"/>
    <n v="80.575500488281307"/>
    <x v="7457"/>
  </r>
  <r>
    <n v="28.298702239990199"/>
    <n v="59.587852478027301"/>
    <x v="7458"/>
  </r>
  <r>
    <n v="34.805068969726598"/>
    <n v="58.983100891113303"/>
    <x v="7459"/>
  </r>
  <r>
    <n v="24.709251403808601"/>
    <n v="19.746252059936499"/>
    <x v="7460"/>
  </r>
  <r>
    <n v="24.535198211669901"/>
    <n v="18.502620697021499"/>
    <x v="7461"/>
  </r>
  <r>
    <n v="28.8520107269287"/>
    <n v="89.161766052246094"/>
    <x v="7462"/>
  </r>
  <r>
    <n v="29.312568664550799"/>
    <n v="21.903591156005898"/>
    <x v="7463"/>
  </r>
  <r>
    <n v="58.642002105712898"/>
    <n v="34.423088073730497"/>
    <x v="7464"/>
  </r>
  <r>
    <n v="16.078956604003899"/>
    <n v="31.378261566162099"/>
    <x v="7465"/>
  </r>
  <r>
    <n v="5.9879894256591797"/>
    <n v="14.5061807632446"/>
    <x v="7466"/>
  </r>
  <r>
    <n v="43.484226226806598"/>
    <n v="60.460483551025398"/>
    <x v="7467"/>
  </r>
  <r>
    <n v="23.6832065582275"/>
    <n v="3.31072330474854"/>
    <x v="7468"/>
  </r>
  <r>
    <n v="31.767253875732401"/>
    <n v="0.99106687307357799"/>
    <x v="7469"/>
  </r>
  <r>
    <n v="24.363985061645501"/>
    <n v="16.118331909179702"/>
    <x v="7470"/>
  </r>
  <r>
    <n v="14.940127372741699"/>
    <n v="-8.9682292938232404"/>
    <x v="7471"/>
  </r>
  <r>
    <n v="27.3094806671143"/>
    <n v="44.6038208007813"/>
    <x v="7472"/>
  </r>
  <r>
    <n v="23.346464157104499"/>
    <n v="55.443675994872997"/>
    <x v="7473"/>
  </r>
  <r>
    <n v="34.153678894042997"/>
    <n v="24.4110412597656"/>
    <x v="7474"/>
  </r>
  <r>
    <n v="31.012525558471701"/>
    <n v="15.866157531738301"/>
    <x v="7475"/>
  </r>
  <r>
    <n v="25.2445068359375"/>
    <n v="-2.9617004394531299"/>
    <x v="7476"/>
  </r>
  <r>
    <n v="24.842557907104499"/>
    <n v="52.224422454833999"/>
    <x v="7477"/>
  </r>
  <r>
    <n v="28.111518859863299"/>
    <n v="1.25832915306091"/>
    <x v="7478"/>
  </r>
  <r>
    <n v="14.5552062988281"/>
    <n v="1.44202895462513E-2"/>
    <x v="7479"/>
  </r>
  <r>
    <n v="33.054157257080099"/>
    <n v="59.403377532958999"/>
    <x v="7480"/>
  </r>
  <r>
    <n v="37.496288299560497"/>
    <n v="51.317188262939503"/>
    <x v="7481"/>
  </r>
  <r>
    <n v="41.6582221984863"/>
    <n v="10.0322589874268"/>
    <x v="7482"/>
  </r>
  <r>
    <n v="47.523189544677699"/>
    <n v="-3.1388767063617699E-2"/>
    <x v="7483"/>
  </r>
  <r>
    <n v="23.592483520507798"/>
    <n v="11.0203533172607"/>
    <x v="7484"/>
  </r>
  <r>
    <n v="31.562009811401399"/>
    <n v="27.463300704956101"/>
    <x v="7485"/>
  </r>
  <r>
    <n v="28.103931427001999"/>
    <n v="41.962440490722699"/>
    <x v="7486"/>
  </r>
  <r>
    <n v="19.2225551605225"/>
    <n v="6.2752928733825701"/>
    <x v="7487"/>
  </r>
  <r>
    <n v="25.823709487915"/>
    <n v="13.712480545043899"/>
    <x v="7488"/>
  </r>
  <r>
    <n v="39.579402923583999"/>
    <n v="4.3224635124206499"/>
    <x v="7489"/>
  </r>
  <r>
    <n v="35.368679046630902"/>
    <n v="27.2492351531982"/>
    <x v="7490"/>
  </r>
  <r>
    <n v="41.735263824462898"/>
    <n v="65.466766357421903"/>
    <x v="7491"/>
  </r>
  <r>
    <n v="27.867710113525401"/>
    <n v="16.701862335205099"/>
    <x v="7492"/>
  </r>
  <r>
    <n v="48.615699768066399"/>
    <n v="2.2480711936950701"/>
    <x v="7493"/>
  </r>
  <r>
    <n v="13.075537681579601"/>
    <n v="26.298263549804702"/>
    <x v="7494"/>
  </r>
  <r>
    <n v="18.6261501312256"/>
    <n v="63.57861328125"/>
    <x v="7495"/>
  </r>
  <r>
    <n v="15.769893646240201"/>
    <n v="70.535385131835895"/>
    <x v="7496"/>
  </r>
  <r>
    <n v="12.771043777465801"/>
    <n v="31.164598464965799"/>
    <x v="7497"/>
  </r>
  <r>
    <n v="20.896316528320298"/>
    <n v="2.2912571430206299"/>
    <x v="7498"/>
  </r>
  <r>
    <n v="20.215734481811499"/>
    <n v="-6.9165802001953098"/>
    <x v="7499"/>
  </r>
  <r>
    <n v="24.985366821289102"/>
    <n v="14.007368087768601"/>
    <x v="7500"/>
  </r>
  <r>
    <n v="17.234746932983398"/>
    <n v="16.214134216308601"/>
    <x v="7501"/>
  </r>
  <r>
    <n v="19.254844665527301"/>
    <n v="26.1972560882568"/>
    <x v="7502"/>
  </r>
  <r>
    <n v="25.681632995605501"/>
    <n v="25.778156280517599"/>
    <x v="7503"/>
  </r>
  <r>
    <n v="21.967319488525401"/>
    <n v="8.4217357635497994"/>
    <x v="7504"/>
  </r>
  <r>
    <n v="29.2690525054932"/>
    <n v="58.058815002441399"/>
    <x v="7505"/>
  </r>
  <r>
    <n v="13.7214031219482"/>
    <n v="80.434394836425795"/>
    <x v="7506"/>
  </r>
  <r>
    <n v="30.355491638183601"/>
    <n v="20.630165100097699"/>
    <x v="7507"/>
  </r>
  <r>
    <n v="38.233203887939503"/>
    <n v="12.230542182922401"/>
    <x v="7508"/>
  </r>
  <r>
    <n v="19.802696228027301"/>
    <n v="2.0968246459960902"/>
    <x v="7509"/>
  </r>
  <r>
    <n v="13.942645072936999"/>
    <n v="26.1377983093262"/>
    <x v="7510"/>
  </r>
  <r>
    <n v="63.735904693603501"/>
    <n v="-10.7971277236938"/>
    <x v="7511"/>
  </r>
  <r>
    <n v="24.326984405517599"/>
    <n v="18.240898132324201"/>
    <x v="7512"/>
  </r>
  <r>
    <n v="33.769828796386697"/>
    <n v="4.5252933502197301"/>
    <x v="7513"/>
  </r>
  <r>
    <n v="34.114391326904297"/>
    <n v="46.0136108398438"/>
    <x v="7514"/>
  </r>
  <r>
    <n v="17.249179840087901"/>
    <n v="-2.7899487018585201"/>
    <x v="7515"/>
  </r>
  <r>
    <n v="17.375862121581999"/>
    <n v="32.627559661865199"/>
    <x v="7516"/>
  </r>
  <r>
    <n v="41.839897155761697"/>
    <n v="7.6268186569213903"/>
    <x v="7517"/>
  </r>
  <r>
    <n v="20.376392364501999"/>
    <n v="33.0704345703125"/>
    <x v="7518"/>
  </r>
  <r>
    <n v="18.795625686645501"/>
    <n v="3.4366376399993901"/>
    <x v="7519"/>
  </r>
  <r>
    <n v="28.286394119262699"/>
    <n v="16.015792846679702"/>
    <x v="7520"/>
  </r>
  <r>
    <n v="37.867839813232401"/>
    <n v="-1.2726900577545199"/>
    <x v="7521"/>
  </r>
  <r>
    <n v="35.802600860595703"/>
    <n v="32.430747985839801"/>
    <x v="7522"/>
  </r>
  <r>
    <n v="27.159934997558601"/>
    <n v="24.660070419311499"/>
    <x v="7523"/>
  </r>
  <r>
    <n v="24.464239120483398"/>
    <n v="15.0962257385254"/>
    <x v="7524"/>
  </r>
  <r>
    <n v="34.644493103027301"/>
    <n v="2.33168625831604"/>
    <x v="7525"/>
  </r>
  <r>
    <n v="10.698539733886699"/>
    <n v="51.142173767089801"/>
    <x v="7526"/>
  </r>
  <r>
    <n v="30.9150905609131"/>
    <n v="13.136359214782701"/>
    <x v="7527"/>
  </r>
  <r>
    <n v="32.7639770507813"/>
    <n v="14.1972312927246"/>
    <x v="7528"/>
  </r>
  <r>
    <n v="21.563051223754901"/>
    <n v="72.250144958496094"/>
    <x v="7529"/>
  </r>
  <r>
    <n v="27.706968307495099"/>
    <n v="32.865005493164098"/>
    <x v="7530"/>
  </r>
  <r>
    <n v="25.488731384277301"/>
    <n v="74.563949584960895"/>
    <x v="7531"/>
  </r>
  <r>
    <n v="14.311959266662599"/>
    <n v="11.123857498168899"/>
    <x v="7532"/>
  </r>
  <r>
    <n v="24.3980808258057"/>
    <n v="46.048015594482401"/>
    <x v="7533"/>
  </r>
  <r>
    <n v="32.817943572997997"/>
    <n v="21.4009704589844"/>
    <x v="7534"/>
  </r>
  <r>
    <n v="38.5479545593262"/>
    <n v="63.776111602783203"/>
    <x v="7535"/>
  </r>
  <r>
    <n v="14.331241607666"/>
    <n v="-5.5502619743347203"/>
    <x v="7536"/>
  </r>
  <r>
    <n v="44.952869415283203"/>
    <n v="20.1349086761475"/>
    <x v="7537"/>
  </r>
  <r>
    <n v="18.8948268890381"/>
    <n v="17.7799587249756"/>
    <x v="7538"/>
  </r>
  <r>
    <n v="4.5395994186401403"/>
    <n v="34.707164764404297"/>
    <x v="7539"/>
  </r>
  <r>
    <n v="50.377769470214801"/>
    <n v="36.335903167724602"/>
    <x v="7540"/>
  </r>
  <r>
    <n v="31.785028457641602"/>
    <n v="12.626925468444799"/>
    <x v="7541"/>
  </r>
  <r>
    <n v="50.5070991516113"/>
    <n v="-3.2310688495636"/>
    <x v="7542"/>
  </r>
  <r>
    <n v="16.776433944702099"/>
    <n v="16.1016845703125"/>
    <x v="7543"/>
  </r>
  <r>
    <n v="30.031196594238299"/>
    <n v="5.2693967819213903"/>
    <x v="7544"/>
  </r>
  <r>
    <n v="43.7392578125"/>
    <n v="50.254646301269503"/>
    <x v="7545"/>
  </r>
  <r>
    <n v="39.760986328125"/>
    <n v="34.905315399169901"/>
    <x v="7546"/>
  </r>
  <r>
    <n v="9.8656463623046893"/>
    <n v="26.192205429077099"/>
    <x v="7547"/>
  </r>
  <r>
    <n v="26.228864669799801"/>
    <n v="110.120063781738"/>
    <x v="7548"/>
  </r>
  <r>
    <n v="15.4547519683838"/>
    <n v="6.6698627471923801"/>
    <x v="7549"/>
  </r>
  <r>
    <n v="4.7853713035583496"/>
    <n v="14.7100076675415"/>
    <x v="7550"/>
  </r>
  <r>
    <n v="30.9385089874268"/>
    <n v="36.964450836181598"/>
    <x v="7551"/>
  </r>
  <r>
    <n v="18.132886886596701"/>
    <n v="121.292533874512"/>
    <x v="7552"/>
  </r>
  <r>
    <n v="29.6517143249512"/>
    <n v="9.1476316452026403"/>
    <x v="7553"/>
  </r>
  <r>
    <n v="36.116859436035199"/>
    <n v="27.0277500152588"/>
    <x v="7554"/>
  </r>
  <r>
    <n v="31.889051437377901"/>
    <n v="-10.4693279266357"/>
    <x v="7555"/>
  </r>
  <r>
    <n v="9.7079172134399396"/>
    <n v="10.299623489379901"/>
    <x v="7556"/>
  </r>
  <r>
    <n v="33.577999114990199"/>
    <n v="12.8155164718628"/>
    <x v="7557"/>
  </r>
  <r>
    <n v="27.655178070068398"/>
    <n v="54.421794891357401"/>
    <x v="7558"/>
  </r>
  <r>
    <n v="35.131633758544901"/>
    <n v="46.217258453369098"/>
    <x v="7559"/>
  </r>
  <r>
    <n v="45.991786956787102"/>
    <n v="11.5120487213135"/>
    <x v="7560"/>
  </r>
  <r>
    <n v="30.4279689788818"/>
    <n v="33.738391876220703"/>
    <x v="7561"/>
  </r>
  <r>
    <n v="25.328792572021499"/>
    <n v="23.193428039550799"/>
    <x v="7562"/>
  </r>
  <r>
    <n v="16.416624069213899"/>
    <n v="6.7668147087097203"/>
    <x v="7563"/>
  </r>
  <r>
    <n v="33.281356811523402"/>
    <n v="7.1426978111267099"/>
    <x v="7564"/>
  </r>
  <r>
    <n v="12.3896398544312"/>
    <n v="24.807806015014599"/>
    <x v="7565"/>
  </r>
  <r>
    <n v="12.9681348800659"/>
    <n v="15.394858360290501"/>
    <x v="7566"/>
  </r>
  <r>
    <n v="19.103040695190401"/>
    <n v="113.64361572265599"/>
    <x v="7567"/>
  </r>
  <r>
    <n v="23.700260162353501"/>
    <n v="12.743709564209"/>
    <x v="7568"/>
  </r>
  <r>
    <n v="52.989284515380902"/>
    <n v="7.7444086074829102"/>
    <x v="7569"/>
  </r>
  <r>
    <n v="10.772233963012701"/>
    <n v="5.6818971633911097"/>
    <x v="7570"/>
  </r>
  <r>
    <n v="31.642875671386701"/>
    <n v="37.884365081787102"/>
    <x v="7571"/>
  </r>
  <r>
    <n v="24.496616363525401"/>
    <n v="67.940406799316406"/>
    <x v="7572"/>
  </r>
  <r>
    <n v="27.144977569580099"/>
    <n v="-2.86395215988159"/>
    <x v="7573"/>
  </r>
  <r>
    <n v="40.526161193847699"/>
    <n v="57.526363372802699"/>
    <x v="7574"/>
  </r>
  <r>
    <n v="23.209629058837901"/>
    <n v="23.9925651550293"/>
    <x v="7575"/>
  </r>
  <r>
    <n v="37.466026306152301"/>
    <n v="20.277629852294901"/>
    <x v="7576"/>
  </r>
  <r>
    <n v="28.1407260894775"/>
    <n v="78.696067810058594"/>
    <x v="7577"/>
  </r>
  <r>
    <n v="38.814510345458999"/>
    <n v="24.208011627197301"/>
    <x v="7578"/>
  </r>
  <r>
    <n v="15.723344802856399"/>
    <n v="12.094561576843301"/>
    <x v="7579"/>
  </r>
  <r>
    <n v="19.215274810791001"/>
    <n v="5.1201634407043501"/>
    <x v="7580"/>
  </r>
  <r>
    <n v="12.7325239181519"/>
    <n v="3.9000506401061998"/>
    <x v="7581"/>
  </r>
  <r>
    <n v="20.505046844482401"/>
    <n v="68.22509765625"/>
    <x v="7582"/>
  </r>
  <r>
    <n v="28.038049697876001"/>
    <n v="37.031944274902301"/>
    <x v="7583"/>
  </r>
  <r>
    <n v="43.711250305175803"/>
    <n v="22.40576171875"/>
    <x v="7584"/>
  </r>
  <r>
    <n v="22.902629852294901"/>
    <n v="74.849998474121094"/>
    <x v="7585"/>
  </r>
  <r>
    <n v="31.040210723876999"/>
    <n v="9.3643894195556605"/>
    <x v="7586"/>
  </r>
  <r>
    <n v="21.962898254394499"/>
    <n v="21.886739730835"/>
    <x v="7587"/>
  </r>
  <r>
    <n v="37.267940521240199"/>
    <n v="26.153606414794901"/>
    <x v="7588"/>
  </r>
  <r>
    <n v="18.678949356079102"/>
    <n v="47.798309326171903"/>
    <x v="7589"/>
  </r>
  <r>
    <n v="52.730018615722699"/>
    <n v="25.2091178894043"/>
    <x v="7590"/>
  </r>
  <r>
    <n v="32.372936248779297"/>
    <n v="8.2071008682250994"/>
    <x v="7591"/>
  </r>
  <r>
    <n v="17.291444778442401"/>
    <n v="28.402280807495099"/>
    <x v="7592"/>
  </r>
  <r>
    <n v="21.378664016723601"/>
    <n v="8.0713739395141602"/>
    <x v="7593"/>
  </r>
  <r>
    <n v="16.346136093139599"/>
    <n v="-1.6156526803970299"/>
    <x v="7594"/>
  </r>
  <r>
    <n v="39.136428833007798"/>
    <n v="-20.810544967651399"/>
    <x v="7595"/>
  </r>
  <r>
    <n v="20.022920608520501"/>
    <n v="9.0989618301391602"/>
    <x v="7596"/>
  </r>
  <r>
    <n v="33.129451751708999"/>
    <n v="70.750419616699205"/>
    <x v="7597"/>
  </r>
  <r>
    <n v="12.467450141906699"/>
    <n v="11.8718767166138"/>
    <x v="7598"/>
  </r>
  <r>
    <n v="21.717737197876001"/>
    <n v="-33.268272399902301"/>
    <x v="7599"/>
  </r>
  <r>
    <n v="26.960515975952099"/>
    <n v="8.1878747940063494"/>
    <x v="7600"/>
  </r>
  <r>
    <n v="28.764863967895501"/>
    <n v="4.3093695640564"/>
    <x v="7601"/>
  </r>
  <r>
    <n v="34.5240478515625"/>
    <n v="15.8728580474854"/>
    <x v="7602"/>
  </r>
  <r>
    <n v="24.3346862792969"/>
    <n v="27.353502273559599"/>
    <x v="7603"/>
  </r>
  <r>
    <n v="21.2281684875488"/>
    <n v="22.571222305297901"/>
    <x v="7604"/>
  </r>
  <r>
    <n v="39.0499877929688"/>
    <n v="30.5263557434082"/>
    <x v="7605"/>
  </r>
  <r>
    <n v="20.559568405151399"/>
    <n v="33.214275360107401"/>
    <x v="7606"/>
  </r>
  <r>
    <n v="28.574964523315401"/>
    <n v="38.5443725585938"/>
    <x v="7607"/>
  </r>
  <r>
    <n v="23.378187179565401"/>
    <n v="119.22826385498"/>
    <x v="7608"/>
  </r>
  <r>
    <n v="18.2096042633057"/>
    <n v="21.162288665771499"/>
    <x v="7609"/>
  </r>
  <r>
    <n v="9.9859228134155291"/>
    <n v="54.778343200683601"/>
    <x v="7610"/>
  </r>
  <r>
    <n v="25.2435817718506"/>
    <n v="18.561273574829102"/>
    <x v="7611"/>
  </r>
  <r>
    <n v="27.339218139648398"/>
    <n v="43.6017036437988"/>
    <x v="7612"/>
  </r>
  <r>
    <n v="30.8984279632568"/>
    <n v="20.624238967895501"/>
    <x v="7613"/>
  </r>
  <r>
    <n v="27.9441833496094"/>
    <n v="6.7545104026794398"/>
    <x v="7614"/>
  </r>
  <r>
    <n v="14.7587118148804"/>
    <n v="10.5711975097656"/>
    <x v="7615"/>
  </r>
  <r>
    <n v="18.6503086090088"/>
    <n v="-7.8036427497863796"/>
    <x v="7616"/>
  </r>
  <r>
    <n v="38.021640777587898"/>
    <n v="11.1381273269653"/>
    <x v="7617"/>
  </r>
  <r>
    <n v="38.101242065429702"/>
    <n v="40.756523132324197"/>
    <x v="7618"/>
  </r>
  <r>
    <n v="21.346094131469702"/>
    <n v="-2.41915678977966"/>
    <x v="7619"/>
  </r>
  <r>
    <n v="37.640655517578097"/>
    <n v="40.646522521972699"/>
    <x v="7620"/>
  </r>
  <r>
    <n v="25.124090194702099"/>
    <n v="16.128973007202099"/>
    <x v="7621"/>
  </r>
  <r>
    <n v="11.329515457153301"/>
    <n v="9.7969751358032209"/>
    <x v="7622"/>
  </r>
  <r>
    <n v="15.744071006774901"/>
    <n v="12.1734771728516"/>
    <x v="7623"/>
  </r>
  <r>
    <n v="26.984197616577099"/>
    <n v="31.4421062469482"/>
    <x v="7624"/>
  </r>
  <r>
    <n v="64.703964233398395"/>
    <n v="-2.5480473041534402"/>
    <x v="7625"/>
  </r>
  <r>
    <n v="30.647586822509801"/>
    <n v="43.607742309570298"/>
    <x v="7626"/>
  </r>
  <r>
    <n v="18.403068542480501"/>
    <n v="8.3568048477172905"/>
    <x v="7627"/>
  </r>
  <r>
    <n v="16.2674255371094"/>
    <n v="15.1205139160156"/>
    <x v="7628"/>
  </r>
  <r>
    <n v="23.359157562255898"/>
    <n v="-9.4568653106689506"/>
    <x v="7629"/>
  </r>
  <r>
    <n v="38.192165374755902"/>
    <n v="37.603786468505902"/>
    <x v="7630"/>
  </r>
  <r>
    <n v="28.718282699585"/>
    <n v="21.798221588134801"/>
    <x v="7631"/>
  </r>
  <r>
    <n v="26.93359375"/>
    <n v="68.020851135253906"/>
    <x v="7632"/>
  </r>
  <r>
    <n v="17.1850070953369"/>
    <n v="54.728057861328097"/>
    <x v="7633"/>
  </r>
  <r>
    <n v="40.954303741455099"/>
    <n v="16.0972080230713"/>
    <x v="7634"/>
  </r>
  <r>
    <n v="22.7691040039063"/>
    <n v="13.902993202209499"/>
    <x v="7635"/>
  </r>
  <r>
    <n v="22.916429519653299"/>
    <n v="30.308341979980501"/>
    <x v="7636"/>
  </r>
  <r>
    <n v="30.487543106079102"/>
    <n v="-2.4959592819213898"/>
    <x v="7637"/>
  </r>
  <r>
    <n v="16.553672790527301"/>
    <n v="17.979801177978501"/>
    <x v="7638"/>
  </r>
  <r>
    <n v="32.138031005859403"/>
    <n v="2.7626965045928999"/>
    <x v="7639"/>
  </r>
  <r>
    <n v="22.732458114623999"/>
    <n v="23.681707382202099"/>
    <x v="7640"/>
  </r>
  <r>
    <n v="30.518983840942401"/>
    <n v="3.4597930908203098"/>
    <x v="7641"/>
  </r>
  <r>
    <n v="18.450511932373001"/>
    <n v="2.1785199642181401"/>
    <x v="7642"/>
  </r>
  <r>
    <n v="23.879415512085"/>
    <n v="70.365921020507798"/>
    <x v="7643"/>
  </r>
  <r>
    <n v="15.7360029220581"/>
    <n v="1.6144038438796999"/>
    <x v="7644"/>
  </r>
  <r>
    <n v="21.410629272460898"/>
    <n v="6.01873779296875"/>
    <x v="7645"/>
  </r>
  <r>
    <n v="31.888124465942401"/>
    <n v="-17.7537021636963"/>
    <x v="7646"/>
  </r>
  <r>
    <n v="42.182956695556598"/>
    <n v="15.1771230697632"/>
    <x v="7647"/>
  </r>
  <r>
    <n v="31.108419418335"/>
    <n v="78.099281311035199"/>
    <x v="7648"/>
  </r>
  <r>
    <n v="19.905256271362301"/>
    <n v="10.1514844894409"/>
    <x v="7649"/>
  </r>
  <r>
    <n v="45.091293334960902"/>
    <n v="24.110794067382798"/>
    <x v="7650"/>
  </r>
  <r>
    <n v="4.3323187828064"/>
    <n v="14.954282760620099"/>
    <x v="7651"/>
  </r>
  <r>
    <n v="23.451393127441399"/>
    <n v="21.647514343261701"/>
    <x v="7652"/>
  </r>
  <r>
    <n v="24.9044094085693"/>
    <n v="29.221004486083999"/>
    <x v="7653"/>
  </r>
  <r>
    <n v="38.198921203613303"/>
    <n v="12.7328100204468"/>
    <x v="7654"/>
  </r>
  <r>
    <n v="20.611204147338899"/>
    <n v="32.7410697937012"/>
    <x v="7655"/>
  </r>
  <r>
    <n v="30.078109741210898"/>
    <n v="57.349338531494098"/>
    <x v="7656"/>
  </r>
  <r>
    <n v="22.8216342926025"/>
    <n v="45.16455078125"/>
    <x v="7657"/>
  </r>
  <r>
    <n v="14.3712730407715"/>
    <n v="84.9532470703125"/>
    <x v="7658"/>
  </r>
  <r>
    <n v="29.3687839508057"/>
    <n v="26.422321319580099"/>
    <x v="7659"/>
  </r>
  <r>
    <n v="21.309526443481399"/>
    <n v="23.079715728759801"/>
    <x v="7660"/>
  </r>
  <r>
    <n v="25.030300140380898"/>
    <n v="24.095617294311499"/>
    <x v="7661"/>
  </r>
  <r>
    <n v="33.138515472412102"/>
    <n v="33.309707641601598"/>
    <x v="7662"/>
  </r>
  <r>
    <n v="28.988862991333001"/>
    <n v="13.294363975524901"/>
    <x v="7663"/>
  </r>
  <r>
    <n v="24.954689025878899"/>
    <n v="47.966789245605497"/>
    <x v="7664"/>
  </r>
  <r>
    <n v="24.793510437011701"/>
    <n v="61.222362518310497"/>
    <x v="7665"/>
  </r>
  <r>
    <n v="59.925220489502003"/>
    <n v="20.229578018188501"/>
    <x v="7666"/>
  </r>
  <r>
    <n v="13.3035802841187"/>
    <n v="47.296398162841797"/>
    <x v="7667"/>
  </r>
  <r>
    <n v="15.285667419433601"/>
    <n v="7.1930198669433603"/>
    <x v="7668"/>
  </r>
  <r>
    <n v="15.447278976440399"/>
    <n v="1.52643895149231"/>
    <x v="7669"/>
  </r>
  <r>
    <n v="18.3074550628662"/>
    <n v="73.373794555664105"/>
    <x v="7670"/>
  </r>
  <r>
    <n v="32.5071830749512"/>
    <n v="68.806594848632798"/>
    <x v="7671"/>
  </r>
  <r>
    <n v="27.891687393188501"/>
    <n v="5.3836436271667498"/>
    <x v="7672"/>
  </r>
  <r>
    <n v="26.878948211669901"/>
    <n v="7.2262496948242196"/>
    <x v="7673"/>
  </r>
  <r>
    <n v="26.137334823608398"/>
    <n v="36.079441070556598"/>
    <x v="7674"/>
  </r>
  <r>
    <n v="26.436832427978501"/>
    <n v="41.322620391845703"/>
    <x v="7675"/>
  </r>
  <r>
    <n v="18.77685546875"/>
    <n v="55.006183624267599"/>
    <x v="7676"/>
  </r>
  <r>
    <n v="24.3687648773193"/>
    <n v="70.489479064941406"/>
    <x v="7677"/>
  </r>
  <r>
    <n v="13.8760633468628"/>
    <n v="28.3306674957275"/>
    <x v="7678"/>
  </r>
  <r>
    <n v="31.123216629028299"/>
    <n v="81.761070251464801"/>
    <x v="7679"/>
  </r>
  <r>
    <n v="29.2042140960693"/>
    <n v="17.629978179931602"/>
    <x v="7680"/>
  </r>
  <r>
    <n v="32.506015777587898"/>
    <n v="8.8952150344848597"/>
    <x v="7681"/>
  </r>
  <r>
    <n v="29.800022125244102"/>
    <n v="48.163932800292997"/>
    <x v="7682"/>
  </r>
  <r>
    <n v="26.018653869628899"/>
    <n v="21.360540390014599"/>
    <x v="7683"/>
  </r>
  <r>
    <n v="23.853773117065401"/>
    <n v="-13.763653755188001"/>
    <x v="7684"/>
  </r>
  <r>
    <n v="17.2536716461182"/>
    <n v="43.7584419250488"/>
    <x v="7685"/>
  </r>
  <r>
    <n v="34.764148712158203"/>
    <n v="-15.27552318573"/>
    <x v="7686"/>
  </r>
  <r>
    <n v="19.0506687164307"/>
    <n v="9.8560037612915004"/>
    <x v="7687"/>
  </r>
  <r>
    <n v="29.505559921264599"/>
    <n v="24.902957916259801"/>
    <x v="7688"/>
  </r>
  <r>
    <n v="12.737158775329601"/>
    <n v="0.53787618875503496"/>
    <x v="7689"/>
  </r>
  <r>
    <n v="30.688571929931602"/>
    <n v="5.6608953475952104"/>
    <x v="7690"/>
  </r>
  <r>
    <n v="20.375261306762699"/>
    <n v="78.709999084472699"/>
    <x v="7691"/>
  </r>
  <r>
    <n v="28.064580917358398"/>
    <n v="33.519760131835902"/>
    <x v="7692"/>
  </r>
  <r>
    <n v="48.774089813232401"/>
    <n v="17.226863861083999"/>
    <x v="7693"/>
  </r>
  <r>
    <n v="24.034008026123001"/>
    <n v="37.247043609619098"/>
    <x v="7694"/>
  </r>
  <r>
    <n v="28.703935623168899"/>
    <n v="-9.4931879043579102"/>
    <x v="7695"/>
  </r>
  <r>
    <n v="17.899477005004901"/>
    <n v="39.556972503662102"/>
    <x v="7696"/>
  </r>
  <r>
    <n v="24.8304958343506"/>
    <n v="-5.1293969154357901"/>
    <x v="7697"/>
  </r>
  <r>
    <n v="20.4317722320557"/>
    <n v="66.376991271972699"/>
    <x v="7698"/>
  </r>
  <r>
    <n v="23.390199661254901"/>
    <n v="12.883801460266101"/>
    <x v="7699"/>
  </r>
  <r>
    <n v="21.443557739257798"/>
    <n v="24.151546478271499"/>
    <x v="7700"/>
  </r>
  <r>
    <n v="13.7193393707275"/>
    <n v="-10.049257278442401"/>
    <x v="7701"/>
  </r>
  <r>
    <n v="28.6935424804688"/>
    <n v="21.458324432373001"/>
    <x v="7702"/>
  </r>
  <r>
    <n v="22.039657592773398"/>
    <n v="40.087326049804702"/>
    <x v="7703"/>
  </r>
  <r>
    <n v="41.4658203125"/>
    <n v="18.950920104980501"/>
    <x v="7704"/>
  </r>
  <r>
    <n v="43.247261047363303"/>
    <n v="-2.2862403392791699"/>
    <x v="7705"/>
  </r>
  <r>
    <n v="23.5836505889893"/>
    <n v="29.317369461059599"/>
    <x v="7706"/>
  </r>
  <r>
    <n v="23.544664382934599"/>
    <n v="-4.5911731719970703"/>
    <x v="7707"/>
  </r>
  <r>
    <n v="32.628326416015597"/>
    <n v="19.560661315918001"/>
    <x v="7708"/>
  </r>
  <r>
    <n v="22.1112670898438"/>
    <n v="-8.5637941360473597"/>
    <x v="7709"/>
  </r>
  <r>
    <n v="22.5233860015869"/>
    <n v="7.1551628112793004"/>
    <x v="7710"/>
  </r>
  <r>
    <n v="48.078441619872997"/>
    <n v="47.036331176757798"/>
    <x v="7711"/>
  </r>
  <r>
    <n v="32.214084625244098"/>
    <n v="0.48786872625351002"/>
    <x v="7712"/>
  </r>
  <r>
    <n v="29.223747253418001"/>
    <n v="19.265708923339801"/>
    <x v="7713"/>
  </r>
  <r>
    <n v="29.4664402008057"/>
    <n v="-14.0242166519165"/>
    <x v="7714"/>
  </r>
  <r>
    <n v="25.771455764770501"/>
    <n v="76.610000610351605"/>
    <x v="7715"/>
  </r>
  <r>
    <n v="49.472568511962898"/>
    <n v="4.69166803359985"/>
    <x v="7716"/>
  </r>
  <r>
    <n v="31.4361686706543"/>
    <n v="21.8943977355957"/>
    <x v="7717"/>
  </r>
  <r>
    <n v="9.5271549224853498"/>
    <n v="30.445964813232401"/>
    <x v="7718"/>
  </r>
  <r>
    <n v="22.994722366333001"/>
    <n v="14.966586112976101"/>
    <x v="7719"/>
  </r>
  <r>
    <n v="25.777044296264599"/>
    <n v="55.930740356445298"/>
    <x v="7720"/>
  </r>
  <r>
    <n v="41.403945922851598"/>
    <n v="24.838432312011701"/>
    <x v="7721"/>
  </r>
  <r>
    <n v="33.773326873779297"/>
    <n v="36.992183685302699"/>
    <x v="7722"/>
  </r>
  <r>
    <n v="39.529624938964801"/>
    <n v="30.1572971343994"/>
    <x v="7723"/>
  </r>
  <r>
    <n v="21.0606784820557"/>
    <n v="43.749027252197301"/>
    <x v="7724"/>
  </r>
  <r>
    <n v="17.697555541992202"/>
    <n v="15.836820602416999"/>
    <x v="7725"/>
  </r>
  <r>
    <n v="22.409507751464801"/>
    <n v="4.0821471214294398"/>
    <x v="7726"/>
  </r>
  <r>
    <n v="20.394868850708001"/>
    <n v="12.876405715942401"/>
    <x v="7727"/>
  </r>
  <r>
    <n v="29.177080154418899"/>
    <n v="-21.882276535034201"/>
    <x v="7728"/>
  </r>
  <r>
    <n v="40.460414886474602"/>
    <n v="-2.2767040729522701"/>
    <x v="7729"/>
  </r>
  <r>
    <n v="26.331192016601602"/>
    <n v="37.425483703613303"/>
    <x v="7730"/>
  </r>
  <r>
    <n v="24.048345565795898"/>
    <n v="12.6540079116821"/>
    <x v="7731"/>
  </r>
  <r>
    <n v="37.692955017089801"/>
    <n v="82.424064636230497"/>
    <x v="7732"/>
  </r>
  <r>
    <n v="22.093793869018601"/>
    <n v="74.881660461425795"/>
    <x v="7733"/>
  </r>
  <r>
    <n v="22.9558506011963"/>
    <n v="52.853485107421903"/>
    <x v="7734"/>
  </r>
  <r>
    <n v="38.712913513183601"/>
    <n v="22.045698165893601"/>
    <x v="7735"/>
  </r>
  <r>
    <n v="17.255752563476602"/>
    <n v="8.6188421249389595"/>
    <x v="7736"/>
  </r>
  <r>
    <n v="21.726171493530298"/>
    <n v="9.4175977706909197"/>
    <x v="7737"/>
  </r>
  <r>
    <n v="28.1189785003662"/>
    <n v="7.8356294631957999"/>
    <x v="7738"/>
  </r>
  <r>
    <n v="16.117839813232401"/>
    <n v="47.146945953369098"/>
    <x v="7739"/>
  </r>
  <r>
    <n v="18.9937419891357"/>
    <n v="23.924022674560501"/>
    <x v="7740"/>
  </r>
  <r>
    <n v="13.964516639709499"/>
    <n v="19.749332427978501"/>
    <x v="7741"/>
  </r>
  <r>
    <n v="42.519123077392599"/>
    <n v="16.327163696289102"/>
    <x v="7742"/>
  </r>
  <r>
    <n v="22.187280654907202"/>
    <n v="7.9455027580261204"/>
    <x v="7743"/>
  </r>
  <r>
    <n v="28.0743618011475"/>
    <n v="16.642379760742202"/>
    <x v="7744"/>
  </r>
  <r>
    <n v="26.023866653442401"/>
    <n v="9.0697307586669904"/>
    <x v="7745"/>
  </r>
  <r>
    <n v="36.576053619384801"/>
    <n v="8.8001651763915998"/>
    <x v="7746"/>
  </r>
  <r>
    <n v="34.823982238769503"/>
    <n v="12.2692050933838"/>
    <x v="7747"/>
  </r>
  <r>
    <n v="26.2367057800293"/>
    <n v="2.9543645381927499"/>
    <x v="7748"/>
  </r>
  <r>
    <n v="32.151054382324197"/>
    <n v="25.964277267456101"/>
    <x v="7749"/>
  </r>
  <r>
    <n v="31.149620056152301"/>
    <n v="2.39878249168396"/>
    <x v="7750"/>
  </r>
  <r>
    <n v="20.614011764526399"/>
    <n v="14.866452217102101"/>
    <x v="7751"/>
  </r>
  <r>
    <n v="20.989170074462901"/>
    <n v="-0.26916530728340099"/>
    <x v="7752"/>
  </r>
  <r>
    <n v="27.653762817382798"/>
    <n v="12.7341766357422"/>
    <x v="7753"/>
  </r>
  <r>
    <n v="36.414054870605497"/>
    <n v="12.532060623168899"/>
    <x v="7754"/>
  </r>
  <r>
    <n v="25.080202102661101"/>
    <n v="50.697052001953097"/>
    <x v="7755"/>
  </r>
  <r>
    <n v="21.695337295532202"/>
    <n v="0.91508859395980802"/>
    <x v="7756"/>
  </r>
  <r>
    <n v="53.934604644775398"/>
    <n v="36.435615539550803"/>
    <x v="7757"/>
  </r>
  <r>
    <n v="35.647624969482401"/>
    <n v="59.0012016296387"/>
    <x v="7758"/>
  </r>
  <r>
    <n v="24.406030654907202"/>
    <n v="11.5571937561035"/>
    <x v="7759"/>
  </r>
  <r>
    <n v="21.965662002563501"/>
    <n v="-14.3477697372437"/>
    <x v="7760"/>
  </r>
  <r>
    <n v="22.276037216186499"/>
    <n v="32.252822875976598"/>
    <x v="7761"/>
  </r>
  <r>
    <n v="20.934162139892599"/>
    <n v="15.712772369384799"/>
    <x v="7762"/>
  </r>
  <r>
    <n v="22.262233734130898"/>
    <n v="0.18094603717327101"/>
    <x v="7763"/>
  </r>
  <r>
    <n v="29.509300231933601"/>
    <n v="-3.9065959453582799"/>
    <x v="7764"/>
  </r>
  <r>
    <n v="31.170761108398398"/>
    <n v="13.929781913757299"/>
    <x v="7765"/>
  </r>
  <r>
    <n v="11.263879776001"/>
    <n v="11.6187229156494"/>
    <x v="7766"/>
  </r>
  <r>
    <n v="19.56591796875"/>
    <n v="79.303207397460895"/>
    <x v="7767"/>
  </r>
  <r>
    <n v="23.355739593505898"/>
    <n v="6.5896224975585902"/>
    <x v="7768"/>
  </r>
  <r>
    <n v="27.865707397460898"/>
    <n v="8.0898208618164098"/>
    <x v="7769"/>
  </r>
  <r>
    <n v="16.4406929016113"/>
    <n v="-8.8918781280517596"/>
    <x v="7770"/>
  </r>
  <r>
    <n v="19.232465744018601"/>
    <n v="46.270614624023402"/>
    <x v="7771"/>
  </r>
  <r>
    <n v="33.619747161865199"/>
    <n v="8.2409353256225604"/>
    <x v="7772"/>
  </r>
  <r>
    <n v="33.081779479980497"/>
    <n v="48.381675720214801"/>
    <x v="7773"/>
  </r>
  <r>
    <n v="26.177217483520501"/>
    <n v="54.357433319091797"/>
    <x v="7774"/>
  </r>
  <r>
    <n v="32.51904296875"/>
    <n v="7.1250085830688503"/>
    <x v="7775"/>
  </r>
  <r>
    <n v="19.4759311676025"/>
    <n v="-0.34120795130729697"/>
    <x v="7776"/>
  </r>
  <r>
    <n v="26.280796051025401"/>
    <n v="48.037303924560497"/>
    <x v="7777"/>
  </r>
  <r>
    <n v="37.375446319580099"/>
    <n v="87.180488586425795"/>
    <x v="7778"/>
  </r>
  <r>
    <n v="31.9957370758057"/>
    <n v="40.7366333007813"/>
    <x v="7779"/>
  </r>
  <r>
    <n v="25.059242248535199"/>
    <n v="11.369372367858899"/>
    <x v="7780"/>
  </r>
  <r>
    <n v="38.402999877929702"/>
    <n v="-3.68592476844788"/>
    <x v="7781"/>
  </r>
  <r>
    <n v="44.294342041015597"/>
    <n v="-8.97320556640625"/>
    <x v="7782"/>
  </r>
  <r>
    <n v="24.132432937622099"/>
    <n v="64.389205932617202"/>
    <x v="7783"/>
  </r>
  <r>
    <n v="18.3306064605713"/>
    <n v="20.8187446594238"/>
    <x v="7784"/>
  </r>
  <r>
    <n v="26.249315261840799"/>
    <n v="21.561000823974599"/>
    <x v="7785"/>
  </r>
  <r>
    <n v="23.361122131347699"/>
    <n v="44.816482543945298"/>
    <x v="7786"/>
  </r>
  <r>
    <n v="29.5211067199707"/>
    <n v="37.461292266845703"/>
    <x v="7434"/>
  </r>
  <r>
    <n v="19.965681076049801"/>
    <n v="60.380523681640597"/>
    <x v="7787"/>
  </r>
  <r>
    <n v="11.4770393371582"/>
    <n v="21.130588531494102"/>
    <x v="7788"/>
  </r>
  <r>
    <n v="16.095703125"/>
    <n v="12.400500297546399"/>
    <x v="7789"/>
  </r>
  <r>
    <n v="18.350225448608398"/>
    <n v="4.8242640495300302"/>
    <x v="7790"/>
  </r>
  <r>
    <n v="14.9177646636963"/>
    <n v="57.216579437255902"/>
    <x v="7791"/>
  </r>
  <r>
    <n v="33.099029541015597"/>
    <n v="35.922233581542997"/>
    <x v="7792"/>
  </r>
  <r>
    <n v="32.760124206542997"/>
    <n v="61.426383972167997"/>
    <x v="7793"/>
  </r>
  <r>
    <n v="7.7447919845581099"/>
    <n v="25.011329650878899"/>
    <x v="7794"/>
  </r>
  <r>
    <n v="23.8202018737793"/>
    <n v="25.2922763824463"/>
    <x v="7795"/>
  </r>
  <r>
    <n v="22.439672470092798"/>
    <n v="24.351661682128899"/>
    <x v="7796"/>
  </r>
  <r>
    <n v="28.556959152221701"/>
    <n v="16.663103103637699"/>
    <x v="7797"/>
  </r>
  <r>
    <n v="30.508495330810501"/>
    <n v="57.470306396484403"/>
    <x v="7798"/>
  </r>
  <r>
    <n v="23.2475910186768"/>
    <n v="140.03778076171901"/>
    <x v="7799"/>
  </r>
  <r>
    <n v="15.5591087341309"/>
    <n v="102.948364257813"/>
    <x v="7800"/>
  </r>
  <r>
    <n v="22.160882949829102"/>
    <n v="12.519440650939901"/>
    <x v="7801"/>
  </r>
  <r>
    <n v="21.621263504028299"/>
    <n v="-2.3137056827545202"/>
    <x v="7802"/>
  </r>
  <r>
    <n v="32.458023071289098"/>
    <n v="70.086311340332003"/>
    <x v="7803"/>
  </r>
  <r>
    <n v="29.793615341186499"/>
    <n v="27.083381652831999"/>
    <x v="7804"/>
  </r>
  <r>
    <n v="23.594041824340799"/>
    <n v="10.851726531982401"/>
    <x v="7805"/>
  </r>
  <r>
    <n v="30.281129837036101"/>
    <n v="6.40704441070557"/>
    <x v="7806"/>
  </r>
  <r>
    <n v="26.2200603485107"/>
    <n v="27.440933227539102"/>
    <x v="7807"/>
  </r>
  <r>
    <n v="44.9553031921387"/>
    <n v="24.161880493164102"/>
    <x v="7808"/>
  </r>
  <r>
    <n v="15.861228942871101"/>
    <n v="-0.60304659605026201"/>
    <x v="7809"/>
  </r>
  <r>
    <n v="19.994800567626999"/>
    <n v="46.250686645507798"/>
    <x v="7810"/>
  </r>
  <r>
    <n v="22.3597736358643"/>
    <n v="76.053817749023395"/>
    <x v="7811"/>
  </r>
  <r>
    <n v="10.863274574279799"/>
    <n v="11.321754455566399"/>
    <x v="7812"/>
  </r>
  <r>
    <n v="21.651830673217798"/>
    <n v="16.2064094543457"/>
    <x v="7813"/>
  </r>
  <r>
    <n v="39.532615661621101"/>
    <n v="35.6126708984375"/>
    <x v="7814"/>
  </r>
  <r>
    <n v="15.6172227859497"/>
    <n v="-2.1636550426483199"/>
    <x v="7815"/>
  </r>
  <r>
    <n v="12.177466392517101"/>
    <n v="7.7138600349426296"/>
    <x v="7816"/>
  </r>
  <r>
    <n v="26.145061492919901"/>
    <n v="0.30335462093353299"/>
    <x v="7817"/>
  </r>
  <r>
    <n v="18.332098007202099"/>
    <n v="40.069728851318402"/>
    <x v="7818"/>
  </r>
  <r>
    <n v="40.4907836914063"/>
    <n v="33.655441284179702"/>
    <x v="7819"/>
  </r>
  <r>
    <n v="24.354917526245099"/>
    <n v="2.9259672164917001"/>
    <x v="7820"/>
  </r>
  <r>
    <n v="18.922195434570298"/>
    <n v="27.8714809417725"/>
    <x v="7821"/>
  </r>
  <r>
    <n v="27.213840484619102"/>
    <n v="13.3942766189575"/>
    <x v="7822"/>
  </r>
  <r>
    <n v="20.950111389160199"/>
    <n v="41.537384033203097"/>
    <x v="7823"/>
  </r>
  <r>
    <n v="20.899665832519499"/>
    <n v="78.309127807617202"/>
    <x v="7824"/>
  </r>
  <r>
    <n v="9.0818538665771502"/>
    <n v="3.79084324836731"/>
    <x v="7825"/>
  </r>
  <r>
    <n v="23.64719581604"/>
    <n v="33.7214164733887"/>
    <x v="7826"/>
  </r>
  <r>
    <n v="55.643238067627003"/>
    <n v="-5.1480741500854501"/>
    <x v="7827"/>
  </r>
  <r>
    <n v="33.415817260742202"/>
    <n v="28.264266967773398"/>
    <x v="7828"/>
  </r>
  <r>
    <n v="13.9817848205566"/>
    <n v="15.0741014480591"/>
    <x v="7829"/>
  </r>
  <r>
    <n v="26.346593856811499"/>
    <n v="2.8673479557037398"/>
    <x v="7830"/>
  </r>
  <r>
    <n v="41.706539154052699"/>
    <n v="18.240013122558601"/>
    <x v="7831"/>
  </r>
  <r>
    <n v="22.347578048706101"/>
    <n v="7.2751717567443803"/>
    <x v="7832"/>
  </r>
  <r>
    <n v="15.7555141448975"/>
    <n v="-19.218013763427699"/>
    <x v="7833"/>
  </r>
  <r>
    <n v="23.851387023925799"/>
    <n v="12.4826765060425"/>
    <x v="7834"/>
  </r>
  <r>
    <n v="38.905181884765597"/>
    <n v="20.407485961914102"/>
    <x v="7835"/>
  </r>
  <r>
    <n v="27.2555541992188"/>
    <n v="48.170562744140597"/>
    <x v="7836"/>
  </r>
  <r>
    <n v="31.4619331359863"/>
    <n v="40.587669372558601"/>
    <x v="7837"/>
  </r>
  <r>
    <n v="18.228477478027301"/>
    <n v="-11.062554359436"/>
    <x v="7838"/>
  </r>
  <r>
    <n v="14.0931196212769"/>
    <n v="14.215633392334"/>
    <x v="7839"/>
  </r>
  <r>
    <n v="18.932420730590799"/>
    <n v="77.127784729003906"/>
    <x v="7840"/>
  </r>
  <r>
    <n v="28.279935836791999"/>
    <n v="44.740566253662102"/>
    <x v="7841"/>
  </r>
  <r>
    <n v="45.754386901855497"/>
    <n v="15.5610914230347"/>
    <x v="7842"/>
  </r>
  <r>
    <n v="32.242488861083999"/>
    <n v="36.415477752685497"/>
    <x v="7843"/>
  </r>
  <r>
    <n v="14.9540958404541"/>
    <n v="18.8436279296875"/>
    <x v="7844"/>
  </r>
  <r>
    <n v="15.947669029235801"/>
    <n v="12.4729709625244"/>
    <x v="7845"/>
  </r>
  <r>
    <n v="11.1886253356934"/>
    <n v="5.8976593017578098"/>
    <x v="7846"/>
  </r>
  <r>
    <n v="28.969114303588899"/>
    <n v="14.7950944900513"/>
    <x v="7847"/>
  </r>
  <r>
    <n v="19.106021881103501"/>
    <n v="17.2523899078369"/>
    <x v="7848"/>
  </r>
  <r>
    <n v="35.894412994384801"/>
    <n v="54.507404327392599"/>
    <x v="7849"/>
  </r>
  <r>
    <n v="32.867847442627003"/>
    <n v="4.5255508422851598"/>
    <x v="7850"/>
  </r>
  <r>
    <n v="16.939359664916999"/>
    <n v="69.920104980468807"/>
    <x v="7851"/>
  </r>
  <r>
    <n v="31.711513519287099"/>
    <n v="24.541242599487301"/>
    <x v="7852"/>
  </r>
  <r>
    <n v="24.640199661254901"/>
    <n v="16.035455703735401"/>
    <x v="7853"/>
  </r>
  <r>
    <n v="29.661952972412099"/>
    <n v="57.271144866943402"/>
    <x v="7854"/>
  </r>
  <r>
    <n v="23.8989772796631"/>
    <n v="62.449367523193402"/>
    <x v="7855"/>
  </r>
  <r>
    <n v="25.5830192565918"/>
    <n v="16.084711074829102"/>
    <x v="7856"/>
  </r>
  <r>
    <n v="23.4808044433594"/>
    <n v="68.774520874023395"/>
    <x v="7857"/>
  </r>
  <r>
    <n v="36.739776611328097"/>
    <n v="60.150482177734403"/>
    <x v="7858"/>
  </r>
  <r>
    <n v="8.1410312652587908"/>
    <n v="52.186946868896499"/>
    <x v="7859"/>
  </r>
  <r>
    <n v="16.412870407104499"/>
    <n v="13.974841117858899"/>
    <x v="7860"/>
  </r>
  <r>
    <n v="15.3286237716675"/>
    <n v="42.401790618896499"/>
    <x v="7861"/>
  </r>
  <r>
    <n v="35.546646118164098"/>
    <n v="-3.91065645217896"/>
    <x v="7862"/>
  </r>
  <r>
    <n v="22.283506393432599"/>
    <n v="41.940010070800803"/>
    <x v="7863"/>
  </r>
  <r>
    <n v="18.688348770141602"/>
    <n v="41.099430084228501"/>
    <x v="7864"/>
  </r>
  <r>
    <n v="20.4242248535156"/>
    <n v="43.658454895019503"/>
    <x v="7865"/>
  </r>
  <r>
    <n v="38.368991851806598"/>
    <n v="8.2605686187744105"/>
    <x v="7866"/>
  </r>
  <r>
    <n v="30.442731857299801"/>
    <n v="50.557884216308601"/>
    <x v="7867"/>
  </r>
  <r>
    <n v="24.5846977233887"/>
    <n v="23.652074813842798"/>
    <x v="7868"/>
  </r>
  <r>
    <n v="11.4785976409912"/>
    <n v="-1.30279052257538"/>
    <x v="7869"/>
  </r>
  <r>
    <n v="13.1657981872559"/>
    <n v="1.5655387639999401"/>
    <x v="7870"/>
  </r>
  <r>
    <n v="20.2927055358887"/>
    <n v="20.495059967041001"/>
    <x v="7871"/>
  </r>
  <r>
    <n v="22.269435882568398"/>
    <n v="47.174129486083999"/>
    <x v="7872"/>
  </r>
  <r>
    <n v="25.969079971313501"/>
    <n v="14.825059890747101"/>
    <x v="7873"/>
  </r>
  <r>
    <n v="21.9566345214844"/>
    <n v="14.5968723297119"/>
    <x v="7874"/>
  </r>
  <r>
    <n v="19.500541687011701"/>
    <n v="51.782608032226598"/>
    <x v="7875"/>
  </r>
  <r>
    <n v="33.116901397705099"/>
    <n v="22.042514801025401"/>
    <x v="7876"/>
  </r>
  <r>
    <n v="41.176090240478501"/>
    <n v="16.342075347900401"/>
    <x v="7877"/>
  </r>
  <r>
    <n v="27.757635116577099"/>
    <n v="30.7440586090088"/>
    <x v="7878"/>
  </r>
  <r>
    <n v="22.236160278320298"/>
    <n v="-8.6582174301147496"/>
    <x v="7879"/>
  </r>
  <r>
    <n v="23.333009719848601"/>
    <n v="25.247491836547901"/>
    <x v="7880"/>
  </r>
  <r>
    <n v="35.172744750976598"/>
    <n v="15.1827735900879"/>
    <x v="7881"/>
  </r>
  <r>
    <n v="22.484401702880898"/>
    <n v="16.821790695190401"/>
    <x v="7882"/>
  </r>
  <r>
    <n v="19.516208648681602"/>
    <n v="17.2894477844238"/>
    <x v="7883"/>
  </r>
  <r>
    <n v="34.124855041503899"/>
    <n v="55.235679626464801"/>
    <x v="7884"/>
  </r>
  <r>
    <n v="20.008348464965799"/>
    <n v="18.696071624755898"/>
    <x v="7885"/>
  </r>
  <r>
    <n v="35.108642578125"/>
    <n v="34.892532348632798"/>
    <x v="7886"/>
  </r>
  <r>
    <n v="29.064104080200199"/>
    <n v="24.42649269104"/>
    <x v="7887"/>
  </r>
  <r>
    <n v="16.046802520751999"/>
    <n v="23.114313125610401"/>
    <x v="7888"/>
  </r>
  <r>
    <n v="14.687671661376999"/>
    <n v="34.108688354492202"/>
    <x v="7889"/>
  </r>
  <r>
    <n v="17.5658779144287"/>
    <n v="-5.0862965583801296"/>
    <x v="7890"/>
  </r>
  <r>
    <n v="32.851829528808601"/>
    <n v="-16.482801437377901"/>
    <x v="7891"/>
  </r>
  <r>
    <n v="21.3661403656006"/>
    <n v="31.714046478271499"/>
    <x v="7892"/>
  </r>
  <r>
    <n v="33.175888061523402"/>
    <n v="7.8554391860961896"/>
    <x v="7893"/>
  </r>
  <r>
    <n v="29.530073165893601"/>
    <n v="5.4334959983825701"/>
    <x v="7894"/>
  </r>
  <r>
    <n v="28.907295227050799"/>
    <n v="15.8552894592285"/>
    <x v="7895"/>
  </r>
  <r>
    <n v="25.973268508911101"/>
    <n v="16.413579940795898"/>
    <x v="7896"/>
  </r>
  <r>
    <n v="28.971900939941399"/>
    <n v="32.7348022460938"/>
    <x v="7897"/>
  </r>
  <r>
    <n v="25.665727615356399"/>
    <n v="33.686328887939503"/>
    <x v="7898"/>
  </r>
  <r>
    <n v="13.81005859375"/>
    <n v="-0.106458388268948"/>
    <x v="7899"/>
  </r>
  <r>
    <n v="29.602462768554702"/>
    <n v="41.673744201660199"/>
    <x v="7900"/>
  </r>
  <r>
    <n v="39.7120971679688"/>
    <n v="43.746532440185497"/>
    <x v="7901"/>
  </r>
  <r>
    <n v="16.866758346557599"/>
    <n v="11.488852500915501"/>
    <x v="7902"/>
  </r>
  <r>
    <n v="38.396366119384801"/>
    <n v="-2.3354074954986599"/>
    <x v="7903"/>
  </r>
  <r>
    <n v="27.391567230224599"/>
    <n v="21.086826324462901"/>
    <x v="7904"/>
  </r>
  <r>
    <n v="19.052444458007798"/>
    <n v="48.334537506103501"/>
    <x v="7905"/>
  </r>
  <r>
    <n v="16.7922172546387"/>
    <n v="8.1959047317504901"/>
    <x v="7906"/>
  </r>
  <r>
    <n v="18.094793319702099"/>
    <n v="12.9257869720459"/>
    <x v="7907"/>
  </r>
  <r>
    <n v="25.2972087860107"/>
    <n v="69.985153198242202"/>
    <x v="7908"/>
  </r>
  <r>
    <n v="32.968849182128899"/>
    <n v="38.806373596191399"/>
    <x v="7909"/>
  </r>
  <r>
    <n v="40.688972473144503"/>
    <n v="13.903326988220201"/>
    <x v="7910"/>
  </r>
  <r>
    <n v="17.182367324829102"/>
    <n v="14.991372108459499"/>
    <x v="7911"/>
  </r>
  <r>
    <n v="34.721866607666001"/>
    <n v="93.607872009277301"/>
    <x v="7912"/>
  </r>
  <r>
    <n v="24.1945095062256"/>
    <n v="1.35702681541443"/>
    <x v="7913"/>
  </r>
  <r>
    <n v="8.3030157089233398"/>
    <n v="9.9673051834106392"/>
    <x v="7914"/>
  </r>
  <r>
    <n v="20.3898315429688"/>
    <n v="42.022018432617202"/>
    <x v="7915"/>
  </r>
  <r>
    <n v="21.454906463623001"/>
    <n v="33.198963165283203"/>
    <x v="7916"/>
  </r>
  <r>
    <n v="39.931598663330099"/>
    <n v="63.968177795410199"/>
    <x v="7917"/>
  </r>
  <r>
    <n v="20.793333053588899"/>
    <n v="-1.74871361255646"/>
    <x v="7918"/>
  </r>
  <r>
    <n v="34.096809387207003"/>
    <n v="93.309379577636705"/>
    <x v="7919"/>
  </r>
  <r>
    <n v="44.274036407470703"/>
    <n v="13.2866315841675"/>
    <x v="7920"/>
  </r>
  <r>
    <n v="47.169322967529297"/>
    <n v="10.1148138046265"/>
    <x v="7921"/>
  </r>
  <r>
    <n v="23.929119110107401"/>
    <n v="17.2008247375488"/>
    <x v="7922"/>
  </r>
  <r>
    <n v="32.497951507568402"/>
    <n v="51.484718322753899"/>
    <x v="7923"/>
  </r>
  <r>
    <n v="41.112491607666001"/>
    <n v="34.616020202636697"/>
    <x v="7924"/>
  </r>
  <r>
    <n v="23.10009765625"/>
    <n v="7.5722088813781703"/>
    <x v="7925"/>
  </r>
  <r>
    <n v="27.094936370849599"/>
    <n v="-9.6346416473388707"/>
    <x v="7926"/>
  </r>
  <r>
    <n v="22.805353164672901"/>
    <n v="43.163795471191399"/>
    <x v="7927"/>
  </r>
  <r>
    <n v="35.027091979980497"/>
    <n v="10.362113952636699"/>
    <x v="7928"/>
  </r>
  <r>
    <n v="29.079715728759801"/>
    <n v="22.536577224731399"/>
    <x v="7929"/>
  </r>
  <r>
    <n v="12.7196702957153"/>
    <n v="20.945226669311499"/>
    <x v="7930"/>
  </r>
  <r>
    <n v="25.4373588562012"/>
    <n v="36.201076507568402"/>
    <x v="7931"/>
  </r>
  <r>
    <n v="25.916234970092798"/>
    <n v="33.452907562255902"/>
    <x v="7932"/>
  </r>
  <r>
    <n v="17.601310729980501"/>
    <n v="19.400438308715799"/>
    <x v="7933"/>
  </r>
  <r>
    <n v="45.469158172607401"/>
    <n v="1.3258817195892301"/>
    <x v="7934"/>
  </r>
  <r>
    <n v="3.9041438102722199"/>
    <n v="17.8979892730713"/>
    <x v="7935"/>
  </r>
  <r>
    <n v="29.3038539886475"/>
    <n v="19.67405128479"/>
    <x v="7936"/>
  </r>
  <r>
    <n v="24.514896392822301"/>
    <n v="0.39475968480110202"/>
    <x v="7937"/>
  </r>
  <r>
    <n v="70.187171936035199"/>
    <n v="51.2750434875488"/>
    <x v="7938"/>
  </r>
  <r>
    <n v="25.0212306976318"/>
    <n v="9.0663509368896502"/>
    <x v="7939"/>
  </r>
  <r>
    <n v="22.233089447021499"/>
    <n v="18.989185333251999"/>
    <x v="7940"/>
  </r>
  <r>
    <n v="35.407184600830099"/>
    <n v="6.3998174667358398"/>
    <x v="7941"/>
  </r>
  <r>
    <n v="37.978427886962898"/>
    <n v="6.4265937805175799"/>
    <x v="7942"/>
  </r>
  <r>
    <n v="17.6244201660156"/>
    <n v="8.2192687988281303"/>
    <x v="7943"/>
  </r>
  <r>
    <n v="8.3996677398681605"/>
    <n v="33.600910186767599"/>
    <x v="7944"/>
  </r>
  <r>
    <n v="24.257419586181602"/>
    <n v="38.499954223632798"/>
    <x v="7945"/>
  </r>
  <r>
    <n v="36.955047607421903"/>
    <n v="37.167194366455099"/>
    <x v="7946"/>
  </r>
  <r>
    <n v="16.248977661132798"/>
    <n v="2.6139051914215101"/>
    <x v="7947"/>
  </r>
  <r>
    <n v="22.015653610229499"/>
    <n v="46.202880859375"/>
    <x v="7948"/>
  </r>
  <r>
    <n v="20.635814666748001"/>
    <n v="17.294347763061499"/>
    <x v="7949"/>
  </r>
  <r>
    <n v="32.202510833740199"/>
    <n v="21.7425746917725"/>
    <x v="7950"/>
  </r>
  <r>
    <n v="19.522193908691399"/>
    <n v="-19.5149116516113"/>
    <x v="7951"/>
  </r>
  <r>
    <n v="14.9197082519531"/>
    <n v="21.1788635253906"/>
    <x v="7952"/>
  </r>
  <r>
    <n v="12.6897315979004"/>
    <n v="2.9116699695587198"/>
    <x v="7953"/>
  </r>
  <r>
    <n v="27.274499893188501"/>
    <n v="19.0484313964844"/>
    <x v="7954"/>
  </r>
  <r>
    <n v="20.7538967132568"/>
    <n v="16.163600921630898"/>
    <x v="7955"/>
  </r>
  <r>
    <n v="25.751869201660199"/>
    <n v="19.9561882019043"/>
    <x v="7956"/>
  </r>
  <r>
    <n v="27.3875427246094"/>
    <n v="-7.4046401977539098"/>
    <x v="7957"/>
  </r>
  <r>
    <n v="28.2037258148193"/>
    <n v="32.723403930664098"/>
    <x v="7958"/>
  </r>
  <r>
    <n v="26.5701293945313"/>
    <n v="8.2550907135009801"/>
    <x v="7959"/>
  </r>
  <r>
    <n v="27.4479579925537"/>
    <n v="17.8565158843994"/>
    <x v="7960"/>
  </r>
  <r>
    <n v="22.574029922485401"/>
    <n v="29.126621246337901"/>
    <x v="7961"/>
  </r>
  <r>
    <n v="12.373196601867701"/>
    <n v="6.49684810638428"/>
    <x v="7962"/>
  </r>
  <r>
    <n v="20.269233703613299"/>
    <n v="32.153202056884801"/>
    <x v="7963"/>
  </r>
  <r>
    <n v="32.406890869140597"/>
    <n v="46.852207183837898"/>
    <x v="7964"/>
  </r>
  <r>
    <n v="50.116382598877003"/>
    <n v="11.6836652755737"/>
    <x v="7965"/>
  </r>
  <r>
    <n v="24.127168655395501"/>
    <n v="42.942661285400398"/>
    <x v="7966"/>
  </r>
  <r>
    <n v="16.509956359863299"/>
    <n v="40.356056213378899"/>
    <x v="7967"/>
  </r>
  <r>
    <n v="30.456295013427699"/>
    <n v="79.361534118652301"/>
    <x v="7968"/>
  </r>
  <r>
    <n v="24.776950836181602"/>
    <n v="36.394302368164098"/>
    <x v="7969"/>
  </r>
  <r>
    <n v="25.4229927062988"/>
    <n v="39.2691650390625"/>
    <x v="7970"/>
  </r>
  <r>
    <n v="11.6817779541016"/>
    <n v="23.311620712280298"/>
    <x v="7971"/>
  </r>
  <r>
    <n v="15.793255805969199"/>
    <n v="12.191180229186999"/>
    <x v="7972"/>
  </r>
  <r>
    <n v="22.551389694213899"/>
    <n v="23.0382385253906"/>
    <x v="7973"/>
  </r>
  <r>
    <n v="24.176313400268601"/>
    <n v="65.320465087890597"/>
    <x v="7974"/>
  </r>
  <r>
    <n v="32.436820983886697"/>
    <n v="20.8290309906006"/>
    <x v="7975"/>
  </r>
  <r>
    <n v="21.302671432495099"/>
    <n v="30.2817707061768"/>
    <x v="7976"/>
  </r>
  <r>
    <n v="23.2401523590088"/>
    <n v="-9.9146146774291992"/>
    <x v="7977"/>
  </r>
  <r>
    <n v="29.635797500610401"/>
    <n v="-2.9144308567047101"/>
    <x v="7978"/>
  </r>
  <r>
    <n v="10.076361656189"/>
    <n v="30.883495330810501"/>
    <x v="7979"/>
  </r>
  <r>
    <n v="26.607000350952099"/>
    <n v="42.706058502197301"/>
    <x v="7980"/>
  </r>
  <r>
    <n v="44.337429046630902"/>
    <n v="29.621131896972699"/>
    <x v="7981"/>
  </r>
  <r>
    <n v="13.502789497375501"/>
    <n v="5.3016948699951199"/>
    <x v="7982"/>
  </r>
  <r>
    <n v="17.7270202636719"/>
    <n v="13.4925422668457"/>
    <x v="7983"/>
  </r>
  <r>
    <n v="32.0658569335938"/>
    <n v="32.640266418457003"/>
    <x v="7984"/>
  </r>
  <r>
    <n v="17.977439880371101"/>
    <n v="16.9959907531738"/>
    <x v="7985"/>
  </r>
  <r>
    <n v="43.477569580078097"/>
    <n v="6.91717529296875"/>
    <x v="7986"/>
  </r>
  <r>
    <n v="34.3020210266113"/>
    <n v="5.8310141563415501"/>
    <x v="7987"/>
  </r>
  <r>
    <n v="24.2785034179688"/>
    <n v="1.5030591487884499"/>
    <x v="7988"/>
  </r>
  <r>
    <n v="25.946897506713899"/>
    <n v="39.7990112304688"/>
    <x v="7989"/>
  </r>
  <r>
    <n v="32.237396240234403"/>
    <n v="59.437217712402301"/>
    <x v="7990"/>
  </r>
  <r>
    <n v="23.015172958373999"/>
    <n v="21.127325057983398"/>
    <x v="7991"/>
  </r>
  <r>
    <n v="16.628849029541001"/>
    <n v="29.8386325836182"/>
    <x v="7992"/>
  </r>
  <r>
    <n v="22.746732711791999"/>
    <n v="26.9872436523438"/>
    <x v="7993"/>
  </r>
  <r>
    <n v="31.673791885376001"/>
    <n v="11.9879808425903"/>
    <x v="7994"/>
  </r>
  <r>
    <n v="24.030860900878899"/>
    <n v="-7.4973092079162598"/>
    <x v="7995"/>
  </r>
  <r>
    <n v="33.8615913391113"/>
    <n v="6.6131739616393999"/>
    <x v="7996"/>
  </r>
  <r>
    <n v="38.96875"/>
    <n v="28.957656860351602"/>
    <x v="7997"/>
  </r>
  <r>
    <n v="24.379451751708999"/>
    <n v="-14.5651769638062"/>
    <x v="7998"/>
  </r>
  <r>
    <n v="11.1973924636841"/>
    <n v="21.391832351684599"/>
    <x v="7999"/>
  </r>
  <r>
    <n v="16.7126770019531"/>
    <n v="11.4881191253662"/>
    <x v="8000"/>
  </r>
  <r>
    <n v="37.053531646728501"/>
    <n v="12.8581590652466"/>
    <x v="8001"/>
  </r>
  <r>
    <n v="28.139600753784201"/>
    <n v="18.2098178863525"/>
    <x v="8002"/>
  </r>
  <r>
    <n v="20.0299987792969"/>
    <n v="20.451011657714801"/>
    <x v="8003"/>
  </r>
  <r>
    <n v="15.1533603668213"/>
    <n v="12.0974340438843"/>
    <x v="8004"/>
  </r>
  <r>
    <n v="16.2401313781738"/>
    <n v="24.233474731445298"/>
    <x v="8005"/>
  </r>
  <r>
    <n v="15.043738365173301"/>
    <n v="7.5091567039489702"/>
    <x v="8006"/>
  </r>
  <r>
    <n v="35.914169311523402"/>
    <n v="15.3611602783203"/>
    <x v="8007"/>
  </r>
  <r>
    <n v="22.337348937988299"/>
    <n v="93.083702087402301"/>
    <x v="8008"/>
  </r>
  <r>
    <n v="49.591651916503899"/>
    <n v="25.7140293121338"/>
    <x v="8009"/>
  </r>
  <r>
    <n v="25.451856613159201"/>
    <n v="11.577339172363301"/>
    <x v="8010"/>
  </r>
  <r>
    <n v="28.505428314208999"/>
    <n v="-1.86791384220123"/>
    <x v="8011"/>
  </r>
  <r>
    <n v="35.029754638671903"/>
    <n v="27.333198547363299"/>
    <x v="8012"/>
  </r>
  <r>
    <n v="25.8151340484619"/>
    <n v="61.426933288574197"/>
    <x v="8013"/>
  </r>
  <r>
    <n v="25.9715175628662"/>
    <n v="24.024610519409201"/>
    <x v="8014"/>
  </r>
  <r>
    <n v="18.273048400878899"/>
    <n v="4.7214679718017596"/>
    <x v="8015"/>
  </r>
  <r>
    <n v="35.769618988037102"/>
    <n v="12.755124092102101"/>
    <x v="8016"/>
  </r>
  <r>
    <n v="20.731037139892599"/>
    <n v="0.841616570949554"/>
    <x v="8017"/>
  </r>
  <r>
    <n v="15.9185171127319"/>
    <n v="-20.35302734375"/>
    <x v="8018"/>
  </r>
  <r>
    <n v="16.560462951660199"/>
    <n v="27.556718826293899"/>
    <x v="8019"/>
  </r>
  <r>
    <n v="22.959766387939499"/>
    <n v="26.673290252685501"/>
    <x v="8020"/>
  </r>
  <r>
    <n v="11.8413591384888"/>
    <n v="7.1773009300231898"/>
    <x v="8021"/>
  </r>
  <r>
    <n v="35.907917022705099"/>
    <n v="12.162991523742701"/>
    <x v="8022"/>
  </r>
  <r>
    <n v="24.422927856445298"/>
    <n v="38.082736968994098"/>
    <x v="8023"/>
  </r>
  <r>
    <n v="28.513599395751999"/>
    <n v="-0.38786387443542503"/>
    <x v="8024"/>
  </r>
  <r>
    <n v="22.0348224639893"/>
    <n v="16.624811172485401"/>
    <x v="8025"/>
  </r>
  <r>
    <n v="45.3757514953613"/>
    <n v="13.312893867492701"/>
    <x v="8026"/>
  </r>
  <r>
    <n v="19.508275985717798"/>
    <n v="54.814517974853501"/>
    <x v="8027"/>
  </r>
  <r>
    <n v="20.6031093597412"/>
    <n v="37.075778961181598"/>
    <x v="8028"/>
  </r>
  <r>
    <n v="25.835412979126001"/>
    <n v="53.246604919433601"/>
    <x v="8029"/>
  </r>
  <r>
    <n v="18.4211120605469"/>
    <n v="44.598278045654297"/>
    <x v="8030"/>
  </r>
  <r>
    <n v="10.6359567642212"/>
    <n v="20.191164016723601"/>
    <x v="8031"/>
  </r>
  <r>
    <n v="20.289514541626001"/>
    <n v="36.698204040527301"/>
    <x v="8032"/>
  </r>
  <r>
    <n v="36.126026153564503"/>
    <n v="3.33962154388428"/>
    <x v="8033"/>
  </r>
  <r>
    <n v="17.179780960083001"/>
    <n v="24.464599609375"/>
    <x v="8034"/>
  </r>
  <r>
    <n v="24.037397384643601"/>
    <n v="23.354253768920898"/>
    <x v="8035"/>
  </r>
  <r>
    <n v="27.763076782226602"/>
    <n v="56.313892364502003"/>
    <x v="8036"/>
  </r>
  <r>
    <n v="22.868608474731399"/>
    <n v="1.7414636611938501"/>
    <x v="8037"/>
  </r>
  <r>
    <n v="22.6180515289307"/>
    <n v="-2.3174622058868399"/>
    <x v="8038"/>
  </r>
  <r>
    <n v="21.605125427246101"/>
    <n v="30.838232040405298"/>
    <x v="8039"/>
  </r>
  <r>
    <n v="22.322883605956999"/>
    <n v="65.548118591308594"/>
    <x v="8040"/>
  </r>
  <r>
    <n v="32.013900756835902"/>
    <n v="39.752475738525398"/>
    <x v="8041"/>
  </r>
  <r>
    <n v="27.4041748046875"/>
    <n v="83.356269836425795"/>
    <x v="8042"/>
  </r>
  <r>
    <n v="20.561378479003899"/>
    <n v="-30.517988204956101"/>
    <x v="8043"/>
  </r>
  <r>
    <n v="34.855453491210902"/>
    <n v="13.8804273605347"/>
    <x v="8044"/>
  </r>
  <r>
    <n v="22.302598953247099"/>
    <n v="-15.862042427063001"/>
    <x v="8045"/>
  </r>
  <r>
    <n v="18.020290374755898"/>
    <n v="-1.68355453014374"/>
    <x v="8046"/>
  </r>
  <r>
    <n v="15.5394439697266"/>
    <n v="40.315254211425803"/>
    <x v="8047"/>
  </r>
  <r>
    <n v="24.188583374023398"/>
    <n v="15.255617141723601"/>
    <x v="8048"/>
  </r>
  <r>
    <n v="39.968982696533203"/>
    <n v="32.132320404052699"/>
    <x v="8049"/>
  </r>
  <r>
    <n v="33.816619873046903"/>
    <n v="1.1589378118514999"/>
    <x v="8050"/>
  </r>
  <r>
    <n v="39.869575500488303"/>
    <n v="12.361349105835"/>
    <x v="8051"/>
  </r>
  <r>
    <n v="33.589736938476598"/>
    <n v="7.91878366470337"/>
    <x v="8052"/>
  </r>
  <r>
    <n v="12.501732826232899"/>
    <n v="19.995281219482401"/>
    <x v="8053"/>
  </r>
  <r>
    <n v="13.256473541259799"/>
    <n v="-10.4862051010132"/>
    <x v="8054"/>
  </r>
  <r>
    <n v="11.5207252502441"/>
    <n v="26.472467422485401"/>
    <x v="8055"/>
  </r>
  <r>
    <n v="26.412183761596701"/>
    <n v="48.205005645752003"/>
    <x v="8056"/>
  </r>
  <r>
    <n v="25.7113742828369"/>
    <n v="22.312807083129901"/>
    <x v="8057"/>
  </r>
  <r>
    <n v="27.2510070800781"/>
    <n v="31.685670852661101"/>
    <x v="8058"/>
  </r>
  <r>
    <n v="42.9016723632813"/>
    <n v="67.906799316406307"/>
    <x v="8059"/>
  </r>
  <r>
    <n v="27.874820709228501"/>
    <n v="61.538116455078097"/>
    <x v="8060"/>
  </r>
  <r>
    <n v="14.1999263763428"/>
    <n v="37.253604888916001"/>
    <x v="8061"/>
  </r>
  <r>
    <n v="20.841905593872099"/>
    <n v="20.609855651855501"/>
    <x v="8062"/>
  </r>
  <r>
    <n v="20.236017227172901"/>
    <n v="-7.75151997804642E-2"/>
    <x v="8063"/>
  </r>
  <r>
    <n v="17.778787612915"/>
    <n v="22.7999458312988"/>
    <x v="8064"/>
  </r>
  <r>
    <n v="23.851814270019499"/>
    <n v="13.89430809021"/>
    <x v="8065"/>
  </r>
  <r>
    <n v="23.853509902954102"/>
    <n v="16.904232025146499"/>
    <x v="8066"/>
  </r>
  <r>
    <n v="34.752960205078097"/>
    <n v="54.245716094970703"/>
    <x v="8067"/>
  </r>
  <r>
    <n v="22.301782608032202"/>
    <n v="29.001909255981399"/>
    <x v="8068"/>
  </r>
  <r>
    <n v="16.119688034057599"/>
    <n v="38.478054046630902"/>
    <x v="8069"/>
  </r>
  <r>
    <n v="21.062156677246101"/>
    <n v="70.923034667968807"/>
    <x v="8070"/>
  </r>
  <r>
    <n v="17.5592346191406"/>
    <n v="21.437374114990199"/>
    <x v="8071"/>
  </r>
  <r>
    <n v="7.7011160850524902"/>
    <n v="16.205673217773398"/>
    <x v="8072"/>
  </r>
  <r>
    <n v="18.888765335083001"/>
    <n v="15.541015625"/>
    <x v="8073"/>
  </r>
  <r>
    <n v="34.518352508544901"/>
    <n v="7.0491623878479004"/>
    <x v="8074"/>
  </r>
  <r>
    <n v="20.880451202392599"/>
    <n v="-2.45183658599854"/>
    <x v="8075"/>
  </r>
  <r>
    <n v="31.005750656127901"/>
    <n v="35.414398193359403"/>
    <x v="8076"/>
  </r>
  <r>
    <n v="32.763210296630902"/>
    <n v="9.26763916015625"/>
    <x v="8077"/>
  </r>
  <r>
    <n v="19.711402893066399"/>
    <n v="37.722858428955099"/>
    <x v="8078"/>
  </r>
  <r>
    <n v="23.897056579589801"/>
    <n v="2.02456402778625"/>
    <x v="8079"/>
  </r>
  <r>
    <n v="26.486913681030298"/>
    <n v="-5.0235123634338397"/>
    <x v="8080"/>
  </r>
  <r>
    <n v="31.343141555786101"/>
    <n v="39.071048736572301"/>
    <x v="8081"/>
  </r>
  <r>
    <n v="34.693546295166001"/>
    <n v="-1.8549673557281501"/>
    <x v="8082"/>
  </r>
  <r>
    <n v="19.431934356689499"/>
    <n v="71.679191589355497"/>
    <x v="8083"/>
  </r>
  <r>
    <n v="24.614770889282202"/>
    <n v="45.4616508483887"/>
    <x v="8084"/>
  </r>
  <r>
    <n v="39.546871185302699"/>
    <n v="0.65808355808258101"/>
    <x v="8085"/>
  </r>
  <r>
    <n v="30.127336502075199"/>
    <n v="1.21683073043823"/>
    <x v="8086"/>
  </r>
  <r>
    <n v="21.000017166137699"/>
    <n v="9.8101568222045898"/>
    <x v="8087"/>
  </r>
  <r>
    <n v="29.9365119934082"/>
    <n v="3.8742985725402801"/>
    <x v="8088"/>
  </r>
  <r>
    <n v="27.769050598144499"/>
    <n v="45.468463897705099"/>
    <x v="8089"/>
  </r>
  <r>
    <n v="19.331367492675799"/>
    <n v="65.013801574707003"/>
    <x v="8090"/>
  </r>
  <r>
    <n v="21.5022373199463"/>
    <n v="3.1883027553558398"/>
    <x v="8091"/>
  </r>
  <r>
    <n v="29.037706375122099"/>
    <n v="40.098903656005902"/>
    <x v="8092"/>
  </r>
  <r>
    <n v="18.355848312377901"/>
    <n v="38.988758087158203"/>
    <x v="8093"/>
  </r>
  <r>
    <n v="19.619865417480501"/>
    <n v="50.507537841796903"/>
    <x v="8094"/>
  </r>
  <r>
    <n v="19.939348220825199"/>
    <n v="62.423389434814503"/>
    <x v="8095"/>
  </r>
  <r>
    <n v="25.981481552123999"/>
    <n v="14.7380313873291"/>
    <x v="8096"/>
  </r>
  <r>
    <n v="30.533971786498999"/>
    <n v="10.905428886413601"/>
    <x v="8097"/>
  </r>
  <r>
    <n v="60.3747367858887"/>
    <n v="-28.350181579589801"/>
    <x v="8098"/>
  </r>
  <r>
    <n v="32.4889106750488"/>
    <n v="52.492488861083999"/>
    <x v="8099"/>
  </r>
  <r>
    <n v="17.232233047485401"/>
    <n v="33.894500732421903"/>
    <x v="8100"/>
  </r>
  <r>
    <n v="18.262506484985401"/>
    <n v="16.258272171020501"/>
    <x v="8101"/>
  </r>
  <r>
    <n v="21.017736434936499"/>
    <n v="5.3990974426269496"/>
    <x v="8102"/>
  </r>
  <r>
    <n v="14.7092094421387"/>
    <n v="24.825733184814499"/>
    <x v="8103"/>
  </r>
  <r>
    <n v="22.7482013702393"/>
    <n v="40.855724334716797"/>
    <x v="8104"/>
  </r>
  <r>
    <n v="11.839606285095201"/>
    <n v="-5.9771633148193404"/>
    <x v="8105"/>
  </r>
  <r>
    <n v="21.9104194641113"/>
    <n v="43.849979400634801"/>
    <x v="8106"/>
  </r>
  <r>
    <n v="22.900373458862301"/>
    <n v="13.5331811904907"/>
    <x v="8107"/>
  </r>
  <r>
    <n v="22.728147506713899"/>
    <n v="76.533973693847699"/>
    <x v="8108"/>
  </r>
  <r>
    <n v="19.171209335327099"/>
    <n v="19.519701004028299"/>
    <x v="8109"/>
  </r>
  <r>
    <n v="22.485969543456999"/>
    <n v="62.920501708984403"/>
    <x v="8110"/>
  </r>
  <r>
    <n v="16.7840366363525"/>
    <n v="28.6009407043457"/>
    <x v="8111"/>
  </r>
  <r>
    <n v="45.746040344238303"/>
    <n v="29.080192565918001"/>
    <x v="8112"/>
  </r>
  <r>
    <n v="26.623113632202099"/>
    <n v="12.786150932311999"/>
    <x v="8113"/>
  </r>
  <r>
    <n v="34.2444038391113"/>
    <n v="38.678844451904297"/>
    <x v="8114"/>
  </r>
  <r>
    <n v="21.005762100219702"/>
    <n v="15.523303031921399"/>
    <x v="8115"/>
  </r>
  <r>
    <n v="31.703170776367202"/>
    <n v="30.4755859375"/>
    <x v="8116"/>
  </r>
  <r>
    <n v="31.3796997070313"/>
    <n v="25.970289230346701"/>
    <x v="8117"/>
  </r>
  <r>
    <n v="35.8163452148438"/>
    <n v="5.1920666694641104"/>
    <x v="8118"/>
  </r>
  <r>
    <n v="19.9290161132813"/>
    <n v="4.3882355690002397"/>
    <x v="8119"/>
  </r>
  <r>
    <n v="25.668146133422901"/>
    <n v="15.721625328064"/>
    <x v="8120"/>
  </r>
  <r>
    <n v="41.667671203613303"/>
    <n v="19.6437168121338"/>
    <x v="8121"/>
  </r>
  <r>
    <n v="23.487329483032202"/>
    <n v="60.967643737792997"/>
    <x v="8122"/>
  </r>
  <r>
    <n v="33.824150085449197"/>
    <n v="21.8768615722656"/>
    <x v="8123"/>
  </r>
  <r>
    <n v="28.588962554931602"/>
    <n v="41.799766540527301"/>
    <x v="8124"/>
  </r>
  <r>
    <n v="19.9701137542725"/>
    <n v="-19.3763236999512"/>
    <x v="8125"/>
  </r>
  <r>
    <n v="14.743293762206999"/>
    <n v="19.378044128418001"/>
    <x v="8126"/>
  </r>
  <r>
    <n v="19.992237091064499"/>
    <n v="40.682041168212898"/>
    <x v="8127"/>
  </r>
  <r>
    <n v="56.068851470947301"/>
    <n v="20.5649299621582"/>
    <x v="8128"/>
  </r>
  <r>
    <n v="26.8131217956543"/>
    <n v="2.2558081150054901"/>
    <x v="8129"/>
  </r>
  <r>
    <n v="12.8690071105957"/>
    <n v="16.5663356781006"/>
    <x v="8130"/>
  </r>
  <r>
    <n v="31.4129447937012"/>
    <n v="44.076221466064503"/>
    <x v="8131"/>
  </r>
  <r>
    <n v="35.247531890869098"/>
    <n v="-8.3974523544311506"/>
    <x v="8132"/>
  </r>
  <r>
    <n v="43.828727722167997"/>
    <n v="68.459831237792997"/>
    <x v="8133"/>
  </r>
  <r>
    <n v="20.215267181396499"/>
    <n v="38.440616607666001"/>
    <x v="8134"/>
  </r>
  <r>
    <n v="32.131870269775398"/>
    <n v="29.0163764953613"/>
    <x v="8135"/>
  </r>
  <r>
    <n v="20.5310974121094"/>
    <n v="69.465858459472699"/>
    <x v="8136"/>
  </r>
  <r>
    <n v="15.3479623794556"/>
    <n v="25.450111389160199"/>
    <x v="8137"/>
  </r>
  <r>
    <n v="31.498537063598601"/>
    <n v="13.173200607299799"/>
    <x v="8138"/>
  </r>
  <r>
    <n v="23.5658473968506"/>
    <n v="20.697704315185501"/>
    <x v="8139"/>
  </r>
  <r>
    <n v="18.8688869476318"/>
    <n v="-11.727832794189499"/>
    <x v="8140"/>
  </r>
  <r>
    <n v="11.490912437439"/>
    <n v="39.662952423095703"/>
    <x v="8141"/>
  </r>
  <r>
    <n v="37.7472534179688"/>
    <n v="0.78404271602630604"/>
    <x v="8142"/>
  </r>
  <r>
    <n v="17.869922637939499"/>
    <n v="15.884396553039601"/>
    <x v="8143"/>
  </r>
  <r>
    <n v="13.4173908233643"/>
    <n v="10.7725162506104"/>
    <x v="8144"/>
  </r>
  <r>
    <n v="22.2210693359375"/>
    <n v="10.3415441513062"/>
    <x v="8145"/>
  </r>
  <r>
    <n v="16.248203277587901"/>
    <n v="66.5029296875"/>
    <x v="8146"/>
  </r>
  <r>
    <n v="15.6443338394165"/>
    <n v="6.7826433181762704"/>
    <x v="8147"/>
  </r>
  <r>
    <n v="29.445333480835"/>
    <n v="41.572460174560497"/>
    <x v="8148"/>
  </r>
  <r>
    <n v="28.3025722503662"/>
    <n v="17.072088241577099"/>
    <x v="8149"/>
  </r>
  <r>
    <n v="21.940824508666999"/>
    <n v="-11.8123626708984"/>
    <x v="8150"/>
  </r>
  <r>
    <n v="17.889650344848601"/>
    <n v="-2.1818575859069802"/>
    <x v="8151"/>
  </r>
  <r>
    <n v="30.899805068969702"/>
    <n v="46.472469329833999"/>
    <x v="8152"/>
  </r>
  <r>
    <n v="34.913162231445298"/>
    <n v="-1.6180442571639999"/>
    <x v="8153"/>
  </r>
  <r>
    <n v="20.828615188598601"/>
    <n v="67.433990478515597"/>
    <x v="8154"/>
  </r>
  <r>
    <n v="17.387914657592798"/>
    <n v="24.7915229797363"/>
    <x v="8155"/>
  </r>
  <r>
    <n v="25.294670104980501"/>
    <n v="18.697484970092798"/>
    <x v="8156"/>
  </r>
  <r>
    <n v="23.559251785278299"/>
    <n v="52.6406059265137"/>
    <x v="8157"/>
  </r>
  <r>
    <n v="30.994644165039102"/>
    <n v="1.4806318283081099"/>
    <x v="8158"/>
  </r>
  <r>
    <n v="18.228343963623001"/>
    <n v="40.069919586181598"/>
    <x v="8159"/>
  </r>
  <r>
    <n v="25.1136798858643"/>
    <n v="0.83984482288360596"/>
    <x v="8160"/>
  </r>
  <r>
    <n v="15.137303352356"/>
    <n v="27.775857925415"/>
    <x v="8161"/>
  </r>
  <r>
    <n v="43.429363250732401"/>
    <n v="32.995471954345703"/>
    <x v="8162"/>
  </r>
  <r>
    <n v="31.6661701202393"/>
    <n v="22.866130828857401"/>
    <x v="8163"/>
  </r>
  <r>
    <n v="16.720159530639599"/>
    <n v="21.523633956909201"/>
    <x v="8164"/>
  </r>
  <r>
    <n v="18.547754287719702"/>
    <n v="22.0882892608643"/>
    <x v="8165"/>
  </r>
  <r>
    <n v="24.916944503784201"/>
    <n v="21.960424423217798"/>
    <x v="8166"/>
  </r>
  <r>
    <n v="13.9969530105591"/>
    <n v="2.0288846492767298"/>
    <x v="8167"/>
  </r>
  <r>
    <n v="24.413753509521499"/>
    <n v="-0.32863500714302102"/>
    <x v="8168"/>
  </r>
  <r>
    <n v="35.819080352783203"/>
    <n v="80.807289123535199"/>
    <x v="8169"/>
  </r>
  <r>
    <n v="36.978038787841797"/>
    <n v="-6.6032266616821298"/>
    <x v="8170"/>
  </r>
  <r>
    <n v="18.718002319335898"/>
    <n v="19.580213546752901"/>
    <x v="8171"/>
  </r>
  <r>
    <n v="28.9749145507813"/>
    <n v="11.9433746337891"/>
    <x v="8172"/>
  </r>
  <r>
    <n v="18.769340515136701"/>
    <n v="13.0516605377197"/>
    <x v="8173"/>
  </r>
  <r>
    <n v="20.2120552062988"/>
    <n v="11.9460401535034"/>
    <x v="8174"/>
  </r>
  <r>
    <n v="17.8428649902344"/>
    <n v="4.2619099617004403"/>
    <x v="8175"/>
  </r>
  <r>
    <n v="24.727811813354499"/>
    <n v="59.808189392089801"/>
    <x v="8176"/>
  </r>
  <r>
    <n v="19.889406204223601"/>
    <n v="14.351159095764199"/>
    <x v="8177"/>
  </r>
  <r>
    <n v="33.528289794921903"/>
    <n v="71.689270019531307"/>
    <x v="8178"/>
  </r>
  <r>
    <n v="25.3408603668213"/>
    <n v="0.65712082386016801"/>
    <x v="8179"/>
  </r>
  <r>
    <n v="34.927589416503899"/>
    <n v="-11.324675559997599"/>
    <x v="8180"/>
  </r>
  <r>
    <n v="21.697637557983398"/>
    <n v="16.4461460113525"/>
    <x v="8181"/>
  </r>
  <r>
    <n v="21.342735290527301"/>
    <n v="2.9813976287841801"/>
    <x v="8182"/>
  </r>
  <r>
    <n v="43.785243988037102"/>
    <n v="40.878120422363303"/>
    <x v="8183"/>
  </r>
  <r>
    <n v="34.535488128662102"/>
    <n v="12.5755567550659"/>
    <x v="8184"/>
  </r>
  <r>
    <n v="22.310056686401399"/>
    <n v="14.660159111022899"/>
    <x v="8185"/>
  </r>
  <r>
    <n v="23.715629577636701"/>
    <n v="44.764045715332003"/>
    <x v="8186"/>
  </r>
  <r>
    <n v="34.583694458007798"/>
    <n v="40.121707916259801"/>
    <x v="8187"/>
  </r>
  <r>
    <n v="10.2116756439209"/>
    <n v="3.2119686603546098"/>
    <x v="8188"/>
  </r>
  <r>
    <n v="13.0533046722412"/>
    <n v="45.162574768066399"/>
    <x v="8189"/>
  </r>
  <r>
    <n v="19.888320922851602"/>
    <n v="32.2649955749512"/>
    <x v="8190"/>
  </r>
  <r>
    <n v="42.170623779296903"/>
    <n v="6.4379520416259801"/>
    <x v="8191"/>
  </r>
  <r>
    <n v="34.961215972900398"/>
    <n v="0.38757759332656899"/>
    <x v="8192"/>
  </r>
  <r>
    <n v="51.889980316162102"/>
    <n v="66.980003356933594"/>
    <x v="8193"/>
  </r>
  <r>
    <n v="45.196189880371101"/>
    <n v="56.422283172607401"/>
    <x v="8194"/>
  </r>
  <r>
    <n v="20.890546798706101"/>
    <n v="34.688186645507798"/>
    <x v="8195"/>
  </r>
  <r>
    <n v="19.276830673217798"/>
    <n v="2.1197826862335201"/>
    <x v="8196"/>
  </r>
  <r>
    <n v="45.020565032958999"/>
    <n v="18.582317352294901"/>
    <x v="8197"/>
  </r>
  <r>
    <n v="32.446987152099602"/>
    <n v="68.190673828125"/>
    <x v="8198"/>
  </r>
  <r>
    <n v="21.036293029785199"/>
    <n v="64.764892578125"/>
    <x v="8199"/>
  </r>
  <r>
    <n v="16.3246364593506"/>
    <n v="17.0673828125"/>
    <x v="8200"/>
  </r>
  <r>
    <n v="23.312231063842798"/>
    <n v="9.0173492431640607"/>
    <x v="8201"/>
  </r>
  <r>
    <n v="24.6447353363037"/>
    <n v="-6.0812902450561497"/>
    <x v="8202"/>
  </r>
  <r>
    <n v="19.928796768188501"/>
    <n v="21.129053115844702"/>
    <x v="8203"/>
  </r>
  <r>
    <n v="35.785892486572301"/>
    <n v="34.021293640136697"/>
    <x v="8204"/>
  </r>
  <r>
    <n v="30.8463840484619"/>
    <n v="10.9012756347656"/>
    <x v="8205"/>
  </r>
  <r>
    <n v="17.7253112792969"/>
    <n v="27.161552429199201"/>
    <x v="8206"/>
  </r>
  <r>
    <n v="27.811014175415"/>
    <n v="16.084337234497099"/>
    <x v="8207"/>
  </r>
  <r>
    <n v="19.464750289916999"/>
    <n v="1.0182912349700901"/>
    <x v="8208"/>
  </r>
  <r>
    <n v="47.405204772949197"/>
    <n v="29.546142578125"/>
    <x v="8209"/>
  </r>
  <r>
    <n v="27.082811355590799"/>
    <n v="-8.1875381469726598"/>
    <x v="8210"/>
  </r>
  <r>
    <n v="32.209484100341797"/>
    <n v="-17.8118076324463"/>
    <x v="8211"/>
  </r>
  <r>
    <n v="20.5788249969482"/>
    <n v="60.566764831542997"/>
    <x v="8212"/>
  </r>
  <r>
    <n v="29.533868789672901"/>
    <n v="11.9589195251465"/>
    <x v="8213"/>
  </r>
  <r>
    <n v="13.5602827072144"/>
    <n v="11.7167310714722"/>
    <x v="8214"/>
  </r>
  <r>
    <n v="26.054153442382798"/>
    <n v="54.905967712402301"/>
    <x v="8215"/>
  </r>
  <r>
    <n v="30.666812896728501"/>
    <n v="8.6397991180419904"/>
    <x v="8216"/>
  </r>
  <r>
    <n v="36.509212493896499"/>
    <n v="3.1852216720581099"/>
    <x v="8217"/>
  </r>
  <r>
    <n v="14.7787837982178"/>
    <n v="31.2387390136719"/>
    <x v="8218"/>
  </r>
  <r>
    <n v="28.2282314300537"/>
    <n v="31.690874099731399"/>
    <x v="8219"/>
  </r>
  <r>
    <n v="11.6501865386963"/>
    <n v="7.0457048416137704"/>
    <x v="8220"/>
  </r>
  <r>
    <n v="33.267589569091797"/>
    <n v="18.521093368530298"/>
    <x v="8221"/>
  </r>
  <r>
    <n v="35.727443695068402"/>
    <n v="42.770095825195298"/>
    <x v="8222"/>
  </r>
  <r>
    <n v="23.6193542480469"/>
    <n v="7.7673435211181596"/>
    <x v="8223"/>
  </r>
  <r>
    <n v="32.306285858154297"/>
    <n v="14.5770673751831"/>
    <x v="8224"/>
  </r>
  <r>
    <n v="25.845138549804702"/>
    <n v="-3.5546288490295401"/>
    <x v="8225"/>
  </r>
  <r>
    <n v="19.7685642242432"/>
    <n v="37.659538269042997"/>
    <x v="8226"/>
  </r>
  <r>
    <n v="29.3588562011719"/>
    <n v="41.363567352294901"/>
    <x v="8227"/>
  </r>
  <r>
    <n v="31.031593322753899"/>
    <n v="25.624559402465799"/>
    <x v="8228"/>
  </r>
  <r>
    <n v="12.5165510177612"/>
    <n v="97.749641418457003"/>
    <x v="8229"/>
  </r>
  <r>
    <n v="34.8665771484375"/>
    <n v="36.286922454833999"/>
    <x v="8230"/>
  </r>
  <r>
    <n v="41.670883178710902"/>
    <n v="19.253543853759801"/>
    <x v="8231"/>
  </r>
  <r>
    <n v="16.061759948730501"/>
    <n v="53.07861328125"/>
    <x v="8232"/>
  </r>
  <r>
    <n v="9.17987060546875"/>
    <n v="2.5816597938537602"/>
    <x v="8233"/>
  </r>
  <r>
    <n v="31.018194198608398"/>
    <n v="29.877538681030298"/>
    <x v="8234"/>
  </r>
  <r>
    <n v="22.798465728759801"/>
    <n v="42.719715118408203"/>
    <x v="8235"/>
  </r>
  <r>
    <n v="24.223037719726602"/>
    <n v="8.4470129013061506"/>
    <x v="8236"/>
  </r>
  <r>
    <n v="35.997272491455099"/>
    <n v="51.470493316650398"/>
    <x v="8237"/>
  </r>
  <r>
    <n v="20.327774047851602"/>
    <n v="19.073205947876001"/>
    <x v="8238"/>
  </r>
  <r>
    <n v="26.735031127929702"/>
    <n v="53.9736137390137"/>
    <x v="8239"/>
  </r>
  <r>
    <n v="8.9634857177734393"/>
    <n v="30.373031616210898"/>
    <x v="8240"/>
  </r>
  <r>
    <n v="14.7097358703613"/>
    <n v="56.598846435546903"/>
    <x v="8241"/>
  </r>
  <r>
    <n v="13.0904541015625"/>
    <n v="24.523410797119102"/>
    <x v="8242"/>
  </r>
  <r>
    <n v="32.8848266601563"/>
    <n v="35.6126518249512"/>
    <x v="8243"/>
  </r>
  <r>
    <n v="18.1851806640625"/>
    <n v="-9.2290802001953107"/>
    <x v="8244"/>
  </r>
  <r>
    <n v="17.8443813323975"/>
    <n v="27.584739685058601"/>
    <x v="8245"/>
  </r>
  <r>
    <n v="41.360912322997997"/>
    <n v="14.451590538024901"/>
    <x v="8246"/>
  </r>
  <r>
    <n v="18.606016159057599"/>
    <n v="-5.4360990524292001"/>
    <x v="8247"/>
  </r>
  <r>
    <n v="9.5306024551391602"/>
    <n v="8.5762834548950195"/>
    <x v="8248"/>
  </r>
  <r>
    <n v="14.468126296997101"/>
    <n v="12.543683052063001"/>
    <x v="8249"/>
  </r>
  <r>
    <n v="37.440200805664098"/>
    <n v="40.817764282226598"/>
    <x v="8250"/>
  </r>
  <r>
    <n v="7.2518959045410201"/>
    <n v="-0.45487597584724399"/>
    <x v="8251"/>
  </r>
  <r>
    <n v="16.282579421997099"/>
    <n v="-3.2155678272247301"/>
    <x v="8252"/>
  </r>
  <r>
    <n v="22.426145553588899"/>
    <n v="9.7314367294311506"/>
    <x v="8253"/>
  </r>
  <r>
    <n v="13.8829965591431"/>
    <n v="39.304248809814503"/>
    <x v="8254"/>
  </r>
  <r>
    <n v="39.151035308837898"/>
    <n v="49.411991119384801"/>
    <x v="8255"/>
  </r>
  <r>
    <n v="23.740005493164102"/>
    <n v="38.6801147460938"/>
    <x v="8256"/>
  </r>
  <r>
    <n v="38.412540435791001"/>
    <n v="41.443550109863303"/>
    <x v="8257"/>
  </r>
  <r>
    <n v="37.271518707275398"/>
    <n v="29.577873229980501"/>
    <x v="8258"/>
  </r>
  <r>
    <n v="18.032361984252901"/>
    <n v="15.5702362060547"/>
    <x v="8259"/>
  </r>
  <r>
    <n v="21.786949157714801"/>
    <n v="16.0916538238525"/>
    <x v="8260"/>
  </r>
  <r>
    <n v="31.616836547851602"/>
    <n v="9.1400089263915998"/>
    <x v="8261"/>
  </r>
  <r>
    <n v="26.96946144104"/>
    <n v="26.311679840087901"/>
    <x v="8262"/>
  </r>
  <r>
    <n v="18.594007492065401"/>
    <n v="26.559040069580099"/>
    <x v="8263"/>
  </r>
  <r>
    <n v="44.833889007568402"/>
    <n v="29.9990425109863"/>
    <x v="8264"/>
  </r>
  <r>
    <n v="22.065059661865199"/>
    <n v="3.4580652713775599"/>
    <x v="8265"/>
  </r>
  <r>
    <n v="31.030454635620099"/>
    <n v="99.830795288085895"/>
    <x v="8266"/>
  </r>
  <r>
    <n v="26.7440509796143"/>
    <n v="84.712440490722699"/>
    <x v="8267"/>
  </r>
  <r>
    <n v="21.63916015625"/>
    <n v="42.485111236572301"/>
    <x v="8268"/>
  </r>
  <r>
    <n v="20.4160556793213"/>
    <n v="5.78851222991943"/>
    <x v="8269"/>
  </r>
  <r>
    <n v="36.795276641845703"/>
    <n v="-11.555173873901399"/>
    <x v="8270"/>
  </r>
  <r>
    <n v="40.961734771728501"/>
    <n v="0.80129671096801802"/>
    <x v="8271"/>
  </r>
  <r>
    <n v="46.305793762207003"/>
    <n v="24.492855072021499"/>
    <x v="8272"/>
  </r>
  <r>
    <n v="23.657009124755898"/>
    <n v="71.537826538085895"/>
    <x v="8273"/>
  </r>
  <r>
    <n v="17.7049655914307"/>
    <n v="3.11870145797729"/>
    <x v="8274"/>
  </r>
  <r>
    <n v="13.958569526672401"/>
    <n v="41.0844116210938"/>
    <x v="8275"/>
  </r>
  <r>
    <n v="19.526481628418001"/>
    <n v="32.842601776122997"/>
    <x v="8276"/>
  </r>
  <r>
    <n v="25.135513305664102"/>
    <n v="27.835180282592798"/>
    <x v="8277"/>
  </r>
  <r>
    <n v="35.526054382324197"/>
    <n v="27.298173904418899"/>
    <x v="8278"/>
  </r>
  <r>
    <n v="22.6284065246582"/>
    <n v="48.963821411132798"/>
    <x v="8279"/>
  </r>
  <r>
    <n v="15.388917922973601"/>
    <n v="18.596664428710898"/>
    <x v="8280"/>
  </r>
  <r>
    <n v="17.879682540893601"/>
    <n v="27.240942001342798"/>
    <x v="8281"/>
  </r>
  <r>
    <n v="17.2136135101318"/>
    <n v="20.294399261474599"/>
    <x v="8282"/>
  </r>
  <r>
    <n v="20.8050727844238"/>
    <n v="-9.0276575088500994"/>
    <x v="8283"/>
  </r>
  <r>
    <n v="22.8363037109375"/>
    <n v="8.8005752563476598"/>
    <x v="8284"/>
  </r>
  <r>
    <n v="30.017505645751999"/>
    <n v="75.562507629394503"/>
    <x v="8285"/>
  </r>
  <r>
    <n v="11.370581626892101"/>
    <n v="40.929897308349602"/>
    <x v="8286"/>
  </r>
  <r>
    <n v="24.3571262359619"/>
    <n v="16.122625350952099"/>
    <x v="8287"/>
  </r>
  <r>
    <n v="25.453300476074201"/>
    <n v="28.9507732391357"/>
    <x v="8288"/>
  </r>
  <r>
    <n v="31.121238708496101"/>
    <n v="42.294952392578097"/>
    <x v="8289"/>
  </r>
  <r>
    <n v="23.458726882934599"/>
    <n v="22.265447616577099"/>
    <x v="8290"/>
  </r>
  <r>
    <n v="26.332069396972699"/>
    <n v="27.174085617065401"/>
    <x v="8291"/>
  </r>
  <r>
    <n v="12.292672157287599"/>
    <n v="37.3718452453613"/>
    <x v="8292"/>
  </r>
  <r>
    <n v="21.914657592773398"/>
    <n v="17.825880050659201"/>
    <x v="8293"/>
  </r>
  <r>
    <n v="19.400438308715799"/>
    <n v="84.605049133300795"/>
    <x v="8294"/>
  </r>
  <r>
    <n v="19.332166671752901"/>
    <n v="-24.454532623291001"/>
    <x v="8295"/>
  </r>
  <r>
    <n v="35.263153076171903"/>
    <n v="33.446060180664098"/>
    <x v="8296"/>
  </r>
  <r>
    <n v="24.656557083129901"/>
    <n v="20.7606506347656"/>
    <x v="8297"/>
  </r>
  <r>
    <n v="36.650444030761697"/>
    <n v="60.921653747558601"/>
    <x v="8298"/>
  </r>
  <r>
    <n v="29.233066558837901"/>
    <n v="-8.4776439666747994"/>
    <x v="8299"/>
  </r>
  <r>
    <n v="36.3241577148438"/>
    <n v="25.7100524902344"/>
    <x v="8300"/>
  </r>
  <r>
    <n v="32.003231048583999"/>
    <n v="23.3818359375"/>
    <x v="8301"/>
  </r>
  <r>
    <n v="25.245836257934599"/>
    <n v="34.0141410827637"/>
    <x v="8302"/>
  </r>
  <r>
    <n v="19.698461532592798"/>
    <n v="65.514945983886705"/>
    <x v="8303"/>
  </r>
  <r>
    <n v="29.199516296386701"/>
    <n v="27.857603073120099"/>
    <x v="8304"/>
  </r>
  <r>
    <n v="36.696235656738303"/>
    <n v="0.898304462432861"/>
    <x v="8305"/>
  </r>
  <r>
    <n v="25.392402648925799"/>
    <n v="32.651607513427699"/>
    <x v="8306"/>
  </r>
  <r>
    <n v="15.3171548843384"/>
    <n v="10.547766685485801"/>
    <x v="8307"/>
  </r>
  <r>
    <n v="23.511802673339801"/>
    <n v="-8.8164348602294904"/>
    <x v="8308"/>
  </r>
  <r>
    <n v="23.698503494262699"/>
    <n v="17.675086975097699"/>
    <x v="8309"/>
  </r>
  <r>
    <n v="24.4691276550293"/>
    <n v="67.225067138671903"/>
    <x v="8310"/>
  </r>
  <r>
    <n v="35.677196502685497"/>
    <n v="5.6584768295288104"/>
    <x v="8311"/>
  </r>
  <r>
    <n v="22.4496459960938"/>
    <n v="7.8633403778076199"/>
    <x v="8312"/>
  </r>
  <r>
    <n v="8.0445280075073207"/>
    <n v="23.053684234619102"/>
    <x v="8313"/>
  </r>
  <r>
    <n v="31.2813396453857"/>
    <n v="15.125532150268601"/>
    <x v="8314"/>
  </r>
  <r>
    <n v="16.094768524169901"/>
    <n v="33.505256652832003"/>
    <x v="8315"/>
  </r>
  <r>
    <n v="23.9667263031006"/>
    <n v="1.6231817007064799"/>
    <x v="8316"/>
  </r>
  <r>
    <n v="19.7493495941162"/>
    <n v="18.290737152099599"/>
    <x v="8317"/>
  </r>
  <r>
    <n v="9.4187602996826207"/>
    <n v="37.419506072997997"/>
    <x v="8318"/>
  </r>
  <r>
    <n v="24.598304748535199"/>
    <n v="-0.11600924283266099"/>
    <x v="8319"/>
  </r>
  <r>
    <n v="11.542285919189499"/>
    <n v="13.6806583404541"/>
    <x v="8320"/>
  </r>
  <r>
    <n v="14.460649490356399"/>
    <n v="-14.1717414855957"/>
    <x v="8321"/>
  </r>
  <r>
    <n v="40.570816040039098"/>
    <n v="29.808423995971701"/>
    <x v="8322"/>
  </r>
  <r>
    <n v="24.5968132019043"/>
    <n v="43.4201850891113"/>
    <x v="8323"/>
  </r>
  <r>
    <n v="20.9827995300293"/>
    <n v="51.850776672363303"/>
    <x v="8324"/>
  </r>
  <r>
    <n v="16.839178085327099"/>
    <n v="43.587432861328097"/>
    <x v="8325"/>
  </r>
  <r>
    <n v="40.111202239990199"/>
    <n v="23.293651580810501"/>
    <x v="8326"/>
  </r>
  <r>
    <n v="26.0606594085693"/>
    <n v="6.8273253440856898"/>
    <x v="8327"/>
  </r>
  <r>
    <n v="17.228399276733398"/>
    <n v="8.3290357589721697"/>
    <x v="8328"/>
  </r>
  <r>
    <n v="38.076747894287102"/>
    <n v="3.6399874687194802"/>
    <x v="8329"/>
  </r>
  <r>
    <n v="27.677793502807599"/>
    <n v="30.518857955932599"/>
    <x v="8330"/>
  </r>
  <r>
    <n v="32.904190063476598"/>
    <n v="82.159042358398395"/>
    <x v="8331"/>
  </r>
  <r>
    <n v="15.2159214019775"/>
    <n v="80.688865661621094"/>
    <x v="8332"/>
  </r>
  <r>
    <n v="24.3475036621094"/>
    <n v="-0.128904074430466"/>
    <x v="8333"/>
  </r>
  <r>
    <n v="12.2527465820313"/>
    <n v="13.910341262817401"/>
    <x v="8334"/>
  </r>
  <r>
    <n v="33.953380584716797"/>
    <n v="24.891668319702099"/>
    <x v="8335"/>
  </r>
  <r>
    <n v="36.219387054443402"/>
    <n v="42.813137054443402"/>
    <x v="8336"/>
  </r>
  <r>
    <n v="24.355096817016602"/>
    <n v="-5.6948347091674796"/>
    <x v="8337"/>
  </r>
  <r>
    <n v="49.791996002197301"/>
    <n v="54.922828674316399"/>
    <x v="8338"/>
  </r>
  <r>
    <n v="15.070773124694799"/>
    <n v="25.263168334960898"/>
    <x v="8339"/>
  </r>
  <r>
    <n v="14.7281188964844"/>
    <n v="68.295661926269503"/>
    <x v="8340"/>
  </r>
  <r>
    <n v="31.247083663940401"/>
    <n v="17.136989593505898"/>
    <x v="8341"/>
  </r>
  <r>
    <n v="9.5817289352416992"/>
    <n v="56.4929809570313"/>
    <x v="8342"/>
  </r>
  <r>
    <n v="27.151004791259801"/>
    <n v="12.914140701293899"/>
    <x v="8343"/>
  </r>
  <r>
    <n v="25.818414688110401"/>
    <n v="49.775466918945298"/>
    <x v="8344"/>
  </r>
  <r>
    <n v="30.361293792724599"/>
    <n v="32.6715698242188"/>
    <x v="8345"/>
  </r>
  <r>
    <n v="37.086845397949197"/>
    <n v="29.538833618164102"/>
    <x v="8346"/>
  </r>
  <r>
    <n v="30.420536041259801"/>
    <n v="45.775058746337898"/>
    <x v="8347"/>
  </r>
  <r>
    <n v="29.8076496124268"/>
    <n v="54.354625701904297"/>
    <x v="8348"/>
  </r>
  <r>
    <n v="13.093126296997101"/>
    <n v="67.297340393066406"/>
    <x v="8349"/>
  </r>
  <r>
    <n v="17.3119812011719"/>
    <n v="25.3744220733643"/>
    <x v="8350"/>
  </r>
  <r>
    <n v="24.3002624511719"/>
    <n v="47.389823913574197"/>
    <x v="8351"/>
  </r>
  <r>
    <n v="49.311058044433601"/>
    <n v="8.4269952774047905"/>
    <x v="8352"/>
  </r>
  <r>
    <n v="22.803958892822301"/>
    <n v="26.665281295776399"/>
    <x v="8353"/>
  </r>
  <r>
    <n v="44.9962158203125"/>
    <n v="33.561775207519503"/>
    <x v="8354"/>
  </r>
  <r>
    <n v="39.974891662597699"/>
    <n v="48.536209106445298"/>
    <x v="8355"/>
  </r>
  <r>
    <n v="28.888301849365199"/>
    <n v="34.316665649414098"/>
    <x v="8356"/>
  </r>
  <r>
    <n v="37.845142364502003"/>
    <n v="29.3850612640381"/>
    <x v="8357"/>
  </r>
  <r>
    <n v="29.4308166503906"/>
    <n v="17.7102355957031"/>
    <x v="8358"/>
  </r>
  <r>
    <n v="48.601478576660199"/>
    <n v="7.8456888198852504"/>
    <x v="8359"/>
  </r>
  <r>
    <n v="22.8173427581787"/>
    <n v="34.894229888916001"/>
    <x v="8360"/>
  </r>
  <r>
    <n v="19.1435241699219"/>
    <n v="9.8998136520385707"/>
    <x v="8361"/>
  </r>
  <r>
    <n v="14.920615196228001"/>
    <n v="-0.27822300791740401"/>
    <x v="8362"/>
  </r>
  <r>
    <n v="32.079601287841797"/>
    <n v="-2.32541131973267"/>
    <x v="8363"/>
  </r>
  <r>
    <n v="9.3841199874877894"/>
    <n v="4.4687623977661097"/>
    <x v="8364"/>
  </r>
  <r>
    <n v="25.768100738525401"/>
    <n v="-0.49690228700637801"/>
    <x v="8365"/>
  </r>
  <r>
    <n v="26.96457862854"/>
    <n v="36.9832572937012"/>
    <x v="8366"/>
  </r>
  <r>
    <n v="27.226503372192401"/>
    <n v="88.126144409179702"/>
    <x v="8367"/>
  </r>
  <r>
    <n v="23.693181991577099"/>
    <n v="6.3407349586486799"/>
    <x v="8368"/>
  </r>
  <r>
    <n v="38.055835723877003"/>
    <n v="32.175739288330099"/>
    <x v="8369"/>
  </r>
  <r>
    <n v="32.230251312255902"/>
    <n v="1.7595460414886499"/>
    <x v="8370"/>
  </r>
  <r>
    <n v="27.242221832275401"/>
    <n v="32.253219604492202"/>
    <x v="8371"/>
  </r>
  <r>
    <n v="17.922369003295898"/>
    <n v="19.1134128570557"/>
    <x v="8372"/>
  </r>
  <r>
    <n v="11.045844078064"/>
    <n v="91.131439208984403"/>
    <x v="8373"/>
  </r>
  <r>
    <n v="24.009691238403299"/>
    <n v="18.987840652465799"/>
    <x v="8374"/>
  </r>
  <r>
    <n v="30.891910552978501"/>
    <n v="10.859997749328601"/>
    <x v="8375"/>
  </r>
  <r>
    <n v="19.506330490112301"/>
    <n v="5.08146095275879"/>
    <x v="8376"/>
  </r>
  <r>
    <n v="26.297214508056602"/>
    <n v="0.98444741964340199"/>
    <x v="8377"/>
  </r>
  <r>
    <n v="20.156759262085"/>
    <n v="41.6295776367188"/>
    <x v="8378"/>
  </r>
  <r>
    <n v="13.061647415161101"/>
    <n v="5.3520617485046396"/>
    <x v="8379"/>
  </r>
  <r>
    <n v="32.259147644042997"/>
    <n v="7.5048308372497603"/>
    <x v="8380"/>
  </r>
  <r>
    <n v="27.594947814941399"/>
    <n v="24.9419841766357"/>
    <x v="8381"/>
  </r>
  <r>
    <n v="14.809947013855"/>
    <n v="52.0186958312988"/>
    <x v="8382"/>
  </r>
  <r>
    <n v="33.013912200927699"/>
    <n v="-2.2869191169738801"/>
    <x v="8383"/>
  </r>
  <r>
    <n v="14.321194648742701"/>
    <n v="87.238151550292997"/>
    <x v="8384"/>
  </r>
  <r>
    <n v="23.685356140136701"/>
    <n v="8.2285213470459002"/>
    <x v="8385"/>
  </r>
  <r>
    <n v="18.911216735839801"/>
    <n v="29.3225498199463"/>
    <x v="8386"/>
  </r>
  <r>
    <n v="42.784915924072301"/>
    <n v="5.09417772293091"/>
    <x v="8387"/>
  </r>
  <r>
    <n v="46.115573883056598"/>
    <n v="14.5989875793457"/>
    <x v="8388"/>
  </r>
  <r>
    <n v="16.276369094848601"/>
    <n v="-6.4137334823608398"/>
    <x v="8389"/>
  </r>
  <r>
    <n v="38.643604278564503"/>
    <n v="33.4980659484863"/>
    <x v="8390"/>
  </r>
  <r>
    <n v="19.3429279327393"/>
    <n v="43.906715393066399"/>
    <x v="8391"/>
  </r>
  <r>
    <n v="19.410182952880898"/>
    <n v="36.6369018554688"/>
    <x v="8392"/>
  </r>
  <r>
    <n v="25.960121154785199"/>
    <n v="21.054149627685501"/>
    <x v="8393"/>
  </r>
  <r>
    <n v="28.2552165985107"/>
    <n v="73.768264770507798"/>
    <x v="8394"/>
  </r>
  <r>
    <n v="33.2277221679688"/>
    <n v="42.131210327148402"/>
    <x v="8395"/>
  </r>
  <r>
    <n v="14.876248359680201"/>
    <n v="16.183027267456101"/>
    <x v="8396"/>
  </r>
  <r>
    <n v="20.5875358581543"/>
    <n v="15.299415588378899"/>
    <x v="8397"/>
  </r>
  <r>
    <n v="21.257308959960898"/>
    <n v="42.135890960693402"/>
    <x v="8398"/>
  </r>
  <r>
    <n v="26.403715133666999"/>
    <n v="36.2901420593262"/>
    <x v="8399"/>
  </r>
  <r>
    <n v="40.083717346191399"/>
    <n v="21.433477401733398"/>
    <x v="8400"/>
  </r>
  <r>
    <n v="42.4889526367188"/>
    <n v="25.8335971832275"/>
    <x v="8401"/>
  </r>
  <r>
    <n v="22.801986694335898"/>
    <n v="13.3450622558594"/>
    <x v="8402"/>
  </r>
  <r>
    <n v="12.335529327392599"/>
    <n v="24.6147975921631"/>
    <x v="8403"/>
  </r>
  <r>
    <n v="11.913979530334499"/>
    <n v="42.474407196044901"/>
    <x v="8404"/>
  </r>
  <r>
    <n v="32.344062805175803"/>
    <n v="0.72899901866912797"/>
    <x v="8405"/>
  </r>
  <r>
    <n v="31.715574264526399"/>
    <n v="22.762262344360401"/>
    <x v="8406"/>
  </r>
  <r>
    <n v="24.137269973754901"/>
    <n v="-7.8377132415771502"/>
    <x v="8407"/>
  </r>
  <r>
    <n v="34.437252044677699"/>
    <n v="13.7981910705566"/>
    <x v="8408"/>
  </r>
  <r>
    <n v="28.9923210144043"/>
    <n v="-25.189538955688501"/>
    <x v="8409"/>
  </r>
  <r>
    <n v="20.464159011840799"/>
    <n v="-15.413647651672401"/>
    <x v="8410"/>
  </r>
  <r>
    <n v="13.3027334213257"/>
    <n v="14.667384147644"/>
    <x v="8411"/>
  </r>
  <r>
    <n v="29.4378566741943"/>
    <n v="41.852840423583999"/>
    <x v="8412"/>
  </r>
  <r>
    <n v="10.3916912078857"/>
    <n v="35.918704986572301"/>
    <x v="8413"/>
  </r>
  <r>
    <n v="17.552490234375"/>
    <n v="26.649003982543899"/>
    <x v="8414"/>
  </r>
  <r>
    <n v="22.243442535400401"/>
    <n v="2.2637629508972199"/>
    <x v="8415"/>
  </r>
  <r>
    <n v="25.575881958007798"/>
    <n v="27.041173934936499"/>
    <x v="8416"/>
  </r>
  <r>
    <n v="30.423357009887699"/>
    <n v="18.041654586791999"/>
    <x v="8417"/>
  </r>
  <r>
    <n v="35.131851196289098"/>
    <n v="41.773231506347699"/>
    <x v="8418"/>
  </r>
  <r>
    <n v="20.465629577636701"/>
    <n v="14.236254692077599"/>
    <x v="8419"/>
  </r>
  <r>
    <n v="40.956920623779297"/>
    <n v="53.508811950683601"/>
    <x v="8420"/>
  </r>
  <r>
    <n v="19.138843536376999"/>
    <n v="12.2892656326294"/>
    <x v="8421"/>
  </r>
  <r>
    <n v="37.942001342773402"/>
    <n v="45.562534332275398"/>
    <x v="8422"/>
  </r>
  <r>
    <n v="19.662345886230501"/>
    <n v="5.2702865600585902"/>
    <x v="8423"/>
  </r>
  <r>
    <n v="18.634885787963899"/>
    <n v="10.9022731781006"/>
    <x v="8424"/>
  </r>
  <r>
    <n v="12.2668552398682"/>
    <n v="23.912387847900401"/>
    <x v="8425"/>
  </r>
  <r>
    <n v="24.327886581420898"/>
    <n v="29.7560729980469"/>
    <x v="8426"/>
  </r>
  <r>
    <n v="23.826930999755898"/>
    <n v="38.543003082275398"/>
    <x v="8427"/>
  </r>
  <r>
    <n v="16.442747116088899"/>
    <n v="16.322618484497099"/>
    <x v="8428"/>
  </r>
  <r>
    <n v="20.381069183349599"/>
    <n v="17.010881423950199"/>
    <x v="8429"/>
  </r>
  <r>
    <n v="18.3833713531494"/>
    <n v="25.353023529052699"/>
    <x v="8430"/>
  </r>
  <r>
    <n v="38.862682342529297"/>
    <n v="33.104167938232401"/>
    <x v="8431"/>
  </r>
  <r>
    <n v="34.901172637939503"/>
    <n v="30.345506668090799"/>
    <x v="8432"/>
  </r>
  <r>
    <n v="15.259141921997101"/>
    <n v="38.800014495849602"/>
    <x v="8433"/>
  </r>
  <r>
    <n v="42.100288391113303"/>
    <n v="53.308685302734403"/>
    <x v="8434"/>
  </r>
  <r>
    <n v="43.063644409179702"/>
    <n v="56.303966522216797"/>
    <x v="8435"/>
  </r>
  <r>
    <n v="20.9956245422363"/>
    <n v="-5.8309473991393999"/>
    <x v="8436"/>
  </r>
  <r>
    <n v="43.692996978759801"/>
    <n v="52.285377502441399"/>
    <x v="8437"/>
  </r>
  <r>
    <n v="45.076919555664098"/>
    <n v="44.161849975585902"/>
    <x v="8438"/>
  </r>
  <r>
    <n v="39.034645080566399"/>
    <n v="10.2854013442993"/>
    <x v="8439"/>
  </r>
  <r>
    <n v="43.775390625"/>
    <n v="62.7710990905762"/>
    <x v="8440"/>
  </r>
  <r>
    <n v="24.022974014282202"/>
    <n v="10.474392890930201"/>
    <x v="8441"/>
  </r>
  <r>
    <n v="22.184665679931602"/>
    <n v="-1.8474762439727801"/>
    <x v="8442"/>
  </r>
  <r>
    <n v="18.2420654296875"/>
    <n v="1.9991991519928001"/>
    <x v="8443"/>
  </r>
  <r>
    <n v="27.814903259277301"/>
    <n v="33.7782173156738"/>
    <x v="8444"/>
  </r>
  <r>
    <n v="34.920211791992202"/>
    <n v="6.3603425025939897"/>
    <x v="8445"/>
  </r>
  <r>
    <n v="19.644245147705099"/>
    <n v="10.603099822998001"/>
    <x v="8446"/>
  </r>
  <r>
    <n v="24.819078445434599"/>
    <n v="20.0751762390137"/>
    <x v="8447"/>
  </r>
  <r>
    <n v="21.103467941284201"/>
    <n v="25.514135360717798"/>
    <x v="8448"/>
  </r>
  <r>
    <n v="28.6442356109619"/>
    <n v="8.4970560073852504"/>
    <x v="8449"/>
  </r>
  <r>
    <n v="44.441230773925803"/>
    <n v="2.3884937763214098"/>
    <x v="8450"/>
  </r>
  <r>
    <n v="25.9631652832031"/>
    <n v="2.4681563377380402"/>
    <x v="8451"/>
  </r>
  <r>
    <n v="26.2045993804932"/>
    <n v="9.3708448410034197"/>
    <x v="8452"/>
  </r>
  <r>
    <n v="30.237770080566399"/>
    <n v="60.314357757568402"/>
    <x v="8453"/>
  </r>
  <r>
    <n v="24.091426849365199"/>
    <n v="41.243400573730497"/>
    <x v="8454"/>
  </r>
  <r>
    <n v="17.887895584106399"/>
    <n v="47.958621978759801"/>
    <x v="8455"/>
  </r>
  <r>
    <n v="22.800361633300799"/>
    <n v="6.02783298492432"/>
    <x v="8456"/>
  </r>
  <r>
    <n v="22.365558624267599"/>
    <n v="31.154426574706999"/>
    <x v="8457"/>
  </r>
  <r>
    <n v="14.683419227600099"/>
    <n v="39.252937316894503"/>
    <x v="8458"/>
  </r>
  <r>
    <n v="13.137749671936"/>
    <n v="41.840957641601598"/>
    <x v="8459"/>
  </r>
  <r>
    <n v="22.478578567504901"/>
    <n v="122.84812927246099"/>
    <x v="8460"/>
  </r>
  <r>
    <n v="17.928724288940401"/>
    <n v="28.680080413818398"/>
    <x v="8461"/>
  </r>
  <r>
    <n v="34.213653564453097"/>
    <n v="28.754602432251001"/>
    <x v="8462"/>
  </r>
  <r>
    <n v="31.2975883483887"/>
    <n v="21.481237411498999"/>
    <x v="8463"/>
  </r>
  <r>
    <n v="17.8048191070557"/>
    <n v="7.0774812698364302"/>
    <x v="8464"/>
  </r>
  <r>
    <n v="30.793088912963899"/>
    <n v="25.193317413330099"/>
    <x v="8465"/>
  </r>
  <r>
    <n v="35.688751220703097"/>
    <n v="9.2241706848144496"/>
    <x v="8466"/>
  </r>
  <r>
    <n v="16.877630233764599"/>
    <n v="12.605670928955099"/>
    <x v="8467"/>
  </r>
  <r>
    <n v="30.760011672973601"/>
    <n v="6.1533746719360396"/>
    <x v="8468"/>
  </r>
  <r>
    <n v="17.9622917175293"/>
    <n v="43.0253715515137"/>
    <x v="8469"/>
  </r>
  <r>
    <n v="26.914669036865199"/>
    <n v="40.820056915283203"/>
    <x v="8470"/>
  </r>
  <r>
    <n v="8.8820428848266602"/>
    <n v="28.8483371734619"/>
    <x v="8471"/>
  </r>
  <r>
    <n v="32.354354858398402"/>
    <n v="20.2257175445557"/>
    <x v="8472"/>
  </r>
  <r>
    <n v="33.585273742675803"/>
    <n v="18.757825851440401"/>
    <x v="8473"/>
  </r>
  <r>
    <n v="12.898694992065399"/>
    <n v="24.143112182617202"/>
    <x v="8474"/>
  </r>
  <r>
    <n v="11.8159074783325"/>
    <n v="40.9030952453613"/>
    <x v="8475"/>
  </r>
  <r>
    <n v="27.435186386108398"/>
    <n v="50.173309326171903"/>
    <x v="8476"/>
  </r>
  <r>
    <n v="15.5489149093628"/>
    <n v="33.175125122070298"/>
    <x v="8477"/>
  </r>
  <r>
    <n v="21.523767471313501"/>
    <n v="25.623600006103501"/>
    <x v="8478"/>
  </r>
  <r>
    <n v="17.747520446777301"/>
    <n v="49.5112915039063"/>
    <x v="8479"/>
  </r>
  <r>
    <n v="42.278038024902301"/>
    <n v="-20.770536422729499"/>
    <x v="8480"/>
  </r>
  <r>
    <n v="15.0522298812866"/>
    <n v="33.343696594238303"/>
    <x v="8481"/>
  </r>
  <r>
    <n v="24.2968235015869"/>
    <n v="22.710277557373001"/>
    <x v="8482"/>
  </r>
  <r>
    <n v="30.790582656860401"/>
    <n v="33.842380523681598"/>
    <x v="8483"/>
  </r>
  <r>
    <n v="32.530521392822301"/>
    <n v="26.9181118011475"/>
    <x v="8484"/>
  </r>
  <r>
    <n v="17.5379829406738"/>
    <n v="-1.05588090419769"/>
    <x v="8485"/>
  </r>
  <r>
    <n v="10.2978630065918"/>
    <n v="68.082092285156307"/>
    <x v="8486"/>
  </r>
  <r>
    <n v="27.4553833007813"/>
    <n v="31.776208877563501"/>
    <x v="8487"/>
  </r>
  <r>
    <n v="22.2127285003662"/>
    <n v="64.410301208496094"/>
    <x v="8488"/>
  </r>
  <r>
    <n v="29.75172996521"/>
    <n v="-16.338085174560501"/>
    <x v="8489"/>
  </r>
  <r>
    <n v="23.8567790985107"/>
    <n v="24.219690322876001"/>
    <x v="8490"/>
  </r>
  <r>
    <n v="37.991024017333999"/>
    <n v="13.777391433715801"/>
    <x v="8491"/>
  </r>
  <r>
    <n v="34.609901428222699"/>
    <n v="3.6580350399017298"/>
    <x v="8492"/>
  </r>
  <r>
    <n v="33.163337707519503"/>
    <n v="70.198890686035199"/>
    <x v="8493"/>
  </r>
  <r>
    <n v="32.806606292724602"/>
    <n v="55.297565460205099"/>
    <x v="8494"/>
  </r>
  <r>
    <n v="10.7635555267334"/>
    <n v="56.0850639343262"/>
    <x v="8495"/>
  </r>
  <r>
    <n v="12.802252769470201"/>
    <n v="30.698097229003899"/>
    <x v="8496"/>
  </r>
  <r>
    <n v="30.9340000152588"/>
    <n v="50.089504241943402"/>
    <x v="8497"/>
  </r>
  <r>
    <n v="30.079517364501999"/>
    <n v="-9.6179685592651403"/>
    <x v="8498"/>
  </r>
  <r>
    <n v="22.632867813110401"/>
    <n v="57.0728149414063"/>
    <x v="8499"/>
  </r>
  <r>
    <n v="31.0906467437744"/>
    <n v="17.566013336181602"/>
    <x v="8500"/>
  </r>
  <r>
    <n v="26.887414932251001"/>
    <n v="12.6113271713257"/>
    <x v="8501"/>
  </r>
  <r>
    <n v="15.8037557601929"/>
    <n v="113.41700744628901"/>
    <x v="8502"/>
  </r>
  <r>
    <n v="33.245849609375"/>
    <n v="-6.7939438819885298"/>
    <x v="8503"/>
  </r>
  <r>
    <n v="35.9418334960938"/>
    <n v="47.954662322997997"/>
    <x v="8504"/>
  </r>
  <r>
    <n v="35.505813598632798"/>
    <n v="37.013706207275398"/>
    <x v="8505"/>
  </r>
  <r>
    <n v="25.5443019866943"/>
    <n v="-9.0341749191284197"/>
    <x v="8506"/>
  </r>
  <r>
    <n v="33.353763580322301"/>
    <n v="15.0835227966309"/>
    <x v="8507"/>
  </r>
  <r>
    <n v="22.399522781372099"/>
    <n v="18.557327270507798"/>
    <x v="8508"/>
  </r>
  <r>
    <n v="22.055414199829102"/>
    <n v="21.827022552490199"/>
    <x v="8509"/>
  </r>
  <r>
    <n v="31.2056064605713"/>
    <n v="3.5472195148468"/>
    <x v="8510"/>
  </r>
  <r>
    <n v="30.087873458862301"/>
    <n v="38.364200592041001"/>
    <x v="8511"/>
  </r>
  <r>
    <n v="30.921930313110401"/>
    <n v="34.114601135253899"/>
    <x v="8512"/>
  </r>
  <r>
    <n v="10.687123298645"/>
    <n v="28.117696762085"/>
    <x v="8513"/>
  </r>
  <r>
    <n v="16.236833572387699"/>
    <n v="4.2454109191894496"/>
    <x v="8514"/>
  </r>
  <r>
    <n v="22.044578552246101"/>
    <n v="0.116382353007793"/>
    <x v="8515"/>
  </r>
  <r>
    <n v="16.0211086273193"/>
    <n v="40.483306884765597"/>
    <x v="8516"/>
  </r>
  <r>
    <n v="40.988090515136697"/>
    <n v="56.007968902587898"/>
    <x v="8517"/>
  </r>
  <r>
    <n v="21.773252487182599"/>
    <n v="79.882125854492202"/>
    <x v="8518"/>
  </r>
  <r>
    <n v="20.080572128295898"/>
    <n v="12.247153282165501"/>
    <x v="8519"/>
  </r>
  <r>
    <n v="17.165796279907202"/>
    <n v="27.848667144775401"/>
    <x v="8520"/>
  </r>
  <r>
    <n v="35.048389434814503"/>
    <n v="22.029352188110401"/>
    <x v="8521"/>
  </r>
  <r>
    <n v="28.069866180419901"/>
    <n v="17.428979873657202"/>
    <x v="8522"/>
  </r>
  <r>
    <n v="12.8174724578857"/>
    <n v="6.3106961250305202"/>
    <x v="8523"/>
  </r>
  <r>
    <n v="23.541366577148398"/>
    <n v="7.6705746650695801"/>
    <x v="8524"/>
  </r>
  <r>
    <n v="15.551954269409199"/>
    <n v="7.63265085220337"/>
    <x v="8525"/>
  </r>
  <r>
    <n v="11.4872035980225"/>
    <n v="33.806556701660199"/>
    <x v="8526"/>
  </r>
  <r>
    <n v="22.3777046203613"/>
    <n v="0.189601480960846"/>
    <x v="8527"/>
  </r>
  <r>
    <n v="8.5859661102294904"/>
    <n v="50.030921936035199"/>
    <x v="8528"/>
  </r>
  <r>
    <n v="19.259214401245099"/>
    <n v="57.966079711914098"/>
    <x v="8529"/>
  </r>
  <r>
    <n v="25.353092193603501"/>
    <n v="46.932086944580099"/>
    <x v="8530"/>
  </r>
  <r>
    <n v="21.861455917358398"/>
    <n v="16.385353088378899"/>
    <x v="8531"/>
  </r>
  <r>
    <n v="17.477371215820298"/>
    <n v="33.688526153564503"/>
    <x v="8532"/>
  </r>
  <r>
    <n v="31.788194656372099"/>
    <n v="46.717689514160199"/>
    <x v="8533"/>
  </r>
  <r>
    <n v="15.995892524719199"/>
    <n v="7.6967964172363299"/>
    <x v="8534"/>
  </r>
  <r>
    <n v="11.225684165954601"/>
    <n v="1.6685527563095099"/>
    <x v="8535"/>
  </r>
  <r>
    <n v="34.965412139892599"/>
    <n v="57.702583312988303"/>
    <x v="8536"/>
  </r>
  <r>
    <n v="44.707996368408203"/>
    <n v="32.327442169189503"/>
    <x v="8537"/>
  </r>
  <r>
    <n v="19.324872970581101"/>
    <n v="22.882581710815401"/>
    <x v="8538"/>
  </r>
  <r>
    <n v="19.1984767913818"/>
    <n v="19.7784729003906"/>
    <x v="8539"/>
  </r>
  <r>
    <n v="15.7754249572754"/>
    <n v="5.6643123626709002"/>
    <x v="8540"/>
  </r>
  <r>
    <n v="25.001083374023398"/>
    <n v="-11.4377584457397"/>
    <x v="8541"/>
  </r>
  <r>
    <n v="41.694679260253899"/>
    <n v="4.8736648559570304"/>
    <x v="8542"/>
  </r>
  <r>
    <n v="42.666423797607401"/>
    <n v="25.820964813232401"/>
    <x v="8543"/>
  </r>
  <r>
    <n v="4.6676158905029297"/>
    <n v="11.7403011322021"/>
    <x v="8544"/>
  </r>
  <r>
    <n v="34.538005828857401"/>
    <n v="52.916885375976598"/>
    <x v="8545"/>
  </r>
  <r>
    <n v="15.7545833587646"/>
    <n v="23.523536682128899"/>
    <x v="8546"/>
  </r>
  <r>
    <n v="28.8959045410156"/>
    <n v="6.4992747306823704"/>
    <x v="8547"/>
  </r>
  <r>
    <n v="15.817369461059601"/>
    <n v="43.450271606445298"/>
    <x v="8548"/>
  </r>
  <r>
    <n v="33.555976867675803"/>
    <n v="-2.3046863079071001"/>
    <x v="8549"/>
  </r>
  <r>
    <n v="28.393795013427699"/>
    <n v="10.985648155212401"/>
    <x v="8550"/>
  </r>
  <r>
    <n v="24.734064102172901"/>
    <n v="22.976318359375"/>
    <x v="8551"/>
  </r>
  <r>
    <n v="36.253097534179702"/>
    <n v="13.3329963684082"/>
    <x v="8552"/>
  </r>
  <r>
    <n v="14.28795337677"/>
    <n v="-4.4783821105956996"/>
    <x v="8553"/>
  </r>
  <r>
    <n v="20.068834304809599"/>
    <n v="20.948732376098601"/>
    <x v="8554"/>
  </r>
  <r>
    <n v="30.307621002197301"/>
    <n v="11.267571449279799"/>
    <x v="8555"/>
  </r>
  <r>
    <n v="38.880134582519503"/>
    <n v="33.939781188964801"/>
    <x v="8556"/>
  </r>
  <r>
    <n v="18.347873687744102"/>
    <n v="9.1087703704834002"/>
    <x v="8557"/>
  </r>
  <r>
    <n v="28.9276027679443"/>
    <n v="10.3830509185791"/>
    <x v="8558"/>
  </r>
  <r>
    <n v="16.369844436645501"/>
    <n v="49.835865020752003"/>
    <x v="8559"/>
  </r>
  <r>
    <n v="22.313886642456101"/>
    <n v="34.217605590820298"/>
    <x v="8560"/>
  </r>
  <r>
    <n v="34.139472961425803"/>
    <n v="70.3170166015625"/>
    <x v="8561"/>
  </r>
  <r>
    <n v="36.556949615478501"/>
    <n v="3.2071344852447501"/>
    <x v="8562"/>
  </r>
  <r>
    <n v="26.469923019409201"/>
    <n v="30.4032878875732"/>
    <x v="8563"/>
  </r>
  <r>
    <n v="22.1296710968018"/>
    <n v="1.3635014295578001"/>
    <x v="8564"/>
  </r>
  <r>
    <n v="30.650060653686499"/>
    <n v="22.359474182128899"/>
    <x v="8565"/>
  </r>
  <r>
    <n v="11.464575767517101"/>
    <n v="11.309247016906699"/>
    <x v="8566"/>
  </r>
  <r>
    <n v="14.323284149169901"/>
    <n v="11.5939722061157"/>
    <x v="8567"/>
  </r>
  <r>
    <n v="14.2492666244507"/>
    <n v="37.312568664550803"/>
    <x v="8568"/>
  </r>
  <r>
    <n v="39.330738067627003"/>
    <n v="16.611162185668899"/>
    <x v="8569"/>
  </r>
  <r>
    <n v="24.839330673217798"/>
    <n v="3.9895141124725302"/>
    <x v="8570"/>
  </r>
  <r>
    <n v="15.4789714813232"/>
    <n v="24.611293792724599"/>
    <x v="8571"/>
  </r>
  <r>
    <n v="14.287914276123001"/>
    <n v="-21.903398513793899"/>
    <x v="8572"/>
  </r>
  <r>
    <n v="23.733558654785199"/>
    <n v="30.499525070190401"/>
    <x v="8573"/>
  </r>
  <r>
    <n v="17.587530136108398"/>
    <n v="6.2000970840454102"/>
    <x v="8574"/>
  </r>
  <r>
    <n v="26.838678359985401"/>
    <n v="-21.009193420410199"/>
    <x v="8575"/>
  </r>
  <r>
    <n v="21.336267471313501"/>
    <n v="13.9615154266357"/>
    <x v="8576"/>
  </r>
  <r>
    <n v="17.055791854858398"/>
    <n v="6.5239076614379901"/>
    <x v="8577"/>
  </r>
  <r>
    <n v="31.642671585083001"/>
    <n v="52.283596038818402"/>
    <x v="8578"/>
  </r>
  <r>
    <n v="34.9318237304688"/>
    <n v="34.4127807617188"/>
    <x v="8579"/>
  </r>
  <r>
    <n v="24.390659332275401"/>
    <n v="-9.0794696807861293"/>
    <x v="8580"/>
  </r>
  <r>
    <n v="34.933891296386697"/>
    <n v="1.9223982095718399"/>
    <x v="8581"/>
  </r>
  <r>
    <n v="16.461725234985401"/>
    <n v="6.6554675102233896"/>
    <x v="8582"/>
  </r>
  <r>
    <n v="32.136806488037102"/>
    <n v="9.2455568313598597"/>
    <x v="8583"/>
  </r>
  <r>
    <n v="20.936851501464801"/>
    <n v="48.745750427246101"/>
    <x v="8584"/>
  </r>
  <r>
    <n v="16.4051189422607"/>
    <n v="60.061374664306598"/>
    <x v="8585"/>
  </r>
  <r>
    <n v="29.789894104003899"/>
    <n v="61.303970336914098"/>
    <x v="8586"/>
  </r>
  <r>
    <n v="44.0159912109375"/>
    <n v="23.152755737304702"/>
    <x v="8587"/>
  </r>
  <r>
    <n v="21.316865921020501"/>
    <n v="13.078305244445801"/>
    <x v="8588"/>
  </r>
  <r>
    <n v="13.062533378601101"/>
    <n v="9.9583196640014595"/>
    <x v="8589"/>
  </r>
  <r>
    <n v="33.645877838134801"/>
    <n v="27.353775024414102"/>
    <x v="8590"/>
  </r>
  <r>
    <n v="29.2356147766113"/>
    <n v="6.91308546066284"/>
    <x v="8591"/>
  </r>
  <r>
    <n v="36.102817535400398"/>
    <n v="13.8576755523682"/>
    <x v="8592"/>
  </r>
  <r>
    <n v="20.509557723998999"/>
    <n v="46.631954193115199"/>
    <x v="8593"/>
  </r>
  <r>
    <n v="17.9484767913818"/>
    <n v="16.701469421386701"/>
    <x v="8594"/>
  </r>
  <r>
    <n v="26.065467834472699"/>
    <n v="10.906574249267599"/>
    <x v="8595"/>
  </r>
  <r>
    <n v="34.022026062011697"/>
    <n v="58.664180755615199"/>
    <x v="8596"/>
  </r>
  <r>
    <n v="27.821071624755898"/>
    <n v="6.97025442123413"/>
    <x v="8597"/>
  </r>
  <r>
    <n v="23.1480503082275"/>
    <n v="14.960045814514199"/>
    <x v="8598"/>
  </r>
  <r>
    <n v="14.7151432037354"/>
    <n v="16.299686431884801"/>
    <x v="8599"/>
  </r>
  <r>
    <n v="14.475399017334"/>
    <n v="3.9943327903747599"/>
    <x v="8600"/>
  </r>
  <r>
    <n v="13.2843675613403"/>
    <n v="36.574272155761697"/>
    <x v="8601"/>
  </r>
  <r>
    <n v="33.451019287109403"/>
    <n v="-5.7985105514526403"/>
    <x v="8602"/>
  </r>
  <r>
    <n v="28.3934421539307"/>
    <n v="1.0949960947036701"/>
    <x v="8603"/>
  </r>
  <r>
    <n v="17.948432922363299"/>
    <n v="25.871473312377901"/>
    <x v="8604"/>
  </r>
  <r>
    <n v="34.375148773193402"/>
    <n v="10.166446685791"/>
    <x v="8605"/>
  </r>
  <r>
    <n v="22.634080886840799"/>
    <n v="13.694410324096699"/>
    <x v="8606"/>
  </r>
  <r>
    <n v="11.833405494689901"/>
    <n v="30.913801193237301"/>
    <x v="8607"/>
  </r>
  <r>
    <n v="22.147798538208001"/>
    <n v="8.8314781188964808"/>
    <x v="8608"/>
  </r>
  <r>
    <n v="20.1835117340088"/>
    <n v="40.916385650634801"/>
    <x v="8609"/>
  </r>
  <r>
    <n v="12.4138383865356"/>
    <n v="25.834577560424801"/>
    <x v="8610"/>
  </r>
  <r>
    <n v="18.4722499847412"/>
    <n v="60.320060729980497"/>
    <x v="8611"/>
  </r>
  <r>
    <n v="32.255905151367202"/>
    <n v="72.292396545410199"/>
    <x v="8612"/>
  </r>
  <r>
    <n v="24.595888137817401"/>
    <n v="13.9015083312988"/>
    <x v="8613"/>
  </r>
  <r>
    <n v="35.327938079833999"/>
    <n v="58.477787017822301"/>
    <x v="8614"/>
  </r>
  <r>
    <n v="13.896721839904799"/>
    <n v="52.3875122070313"/>
    <x v="8615"/>
  </r>
  <r>
    <n v="36.641944885253899"/>
    <n v="4.26340675354004"/>
    <x v="8616"/>
  </r>
  <r>
    <n v="31.919239044189499"/>
    <n v="-11.3356161117554"/>
    <x v="8617"/>
  </r>
  <r>
    <n v="29.2996921539307"/>
    <n v="19.0266628265381"/>
    <x v="8618"/>
  </r>
  <r>
    <n v="39.238292694091797"/>
    <n v="50.207473754882798"/>
    <x v="8619"/>
  </r>
  <r>
    <n v="28.910514831543001"/>
    <n v="13.2077827453613"/>
    <x v="8620"/>
  </r>
  <r>
    <n v="28.614984512329102"/>
    <n v="3.22709012031555"/>
    <x v="8621"/>
  </r>
  <r>
    <n v="11.163129806518601"/>
    <n v="21.723810195922901"/>
    <x v="8622"/>
  </r>
  <r>
    <n v="21.5790004730225"/>
    <n v="19.85325050354"/>
    <x v="8623"/>
  </r>
  <r>
    <n v="17.440547943115199"/>
    <n v="91.852706909179702"/>
    <x v="8624"/>
  </r>
  <r>
    <n v="21.9265537261963"/>
    <n v="13.925163269043001"/>
    <x v="8625"/>
  </r>
  <r>
    <n v="34.815666198730497"/>
    <n v="42.1469116210938"/>
    <x v="8626"/>
  </r>
  <r>
    <n v="28.1684970855713"/>
    <n v="30.5066738128662"/>
    <x v="8627"/>
  </r>
  <r>
    <n v="22.548641204833999"/>
    <n v="24.859075546264599"/>
    <x v="8628"/>
  </r>
  <r>
    <n v="13.7422065734863"/>
    <n v="23.788221359252901"/>
    <x v="8629"/>
  </r>
  <r>
    <n v="33.136501312255902"/>
    <n v="25.546867370605501"/>
    <x v="8630"/>
  </r>
  <r>
    <n v="23.3846244812012"/>
    <n v="-3.6723783016204798"/>
    <x v="8631"/>
  </r>
  <r>
    <n v="22.4715785980225"/>
    <n v="54.026176452636697"/>
    <x v="8632"/>
  </r>
  <r>
    <n v="17.4308986663818"/>
    <n v="62.6485786437988"/>
    <x v="8633"/>
  </r>
  <r>
    <n v="36.965534210205099"/>
    <n v="13.511228561401399"/>
    <x v="8634"/>
  </r>
  <r>
    <n v="30.786785125732401"/>
    <n v="59.441043853759801"/>
    <x v="8635"/>
  </r>
  <r>
    <n v="45.435653686523402"/>
    <n v="11.7672481536865"/>
    <x v="8636"/>
  </r>
  <r>
    <n v="33.493782043457003"/>
    <n v="13.0787515640259"/>
    <x v="8637"/>
  </r>
  <r>
    <n v="37.2564888000488"/>
    <n v="9.0427122116088903"/>
    <x v="8638"/>
  </r>
  <r>
    <n v="22.83620262146"/>
    <n v="51.097221374511697"/>
    <x v="8639"/>
  </r>
  <r>
    <n v="41.731407165527301"/>
    <n v="26.7460231781006"/>
    <x v="8640"/>
  </r>
  <r>
    <n v="16.937498092651399"/>
    <n v="13.854450225830099"/>
    <x v="8641"/>
  </r>
  <r>
    <n v="13.413963317871101"/>
    <n v="45.0972290039063"/>
    <x v="8642"/>
  </r>
  <r>
    <n v="24.4898567199707"/>
    <n v="41.814754486083999"/>
    <x v="8643"/>
  </r>
  <r>
    <n v="28.327846527099599"/>
    <n v="100.96881103515599"/>
    <x v="8644"/>
  </r>
  <r>
    <n v="22.681756973266602"/>
    <n v="31.890111923217798"/>
    <x v="8645"/>
  </r>
  <r>
    <n v="37.383598327636697"/>
    <n v="-26.902660369873001"/>
    <x v="8646"/>
  </r>
  <r>
    <n v="32.076553344726598"/>
    <n v="33.857379913330099"/>
    <x v="8647"/>
  </r>
  <r>
    <n v="34.593818664550803"/>
    <n v="40.7958984375"/>
    <x v="8648"/>
  </r>
  <r>
    <n v="37.988925933837898"/>
    <n v="-21.721372604370099"/>
    <x v="8649"/>
  </r>
  <r>
    <n v="43.7353515625"/>
    <n v="99.304664611816406"/>
    <x v="8650"/>
  </r>
  <r>
    <n v="25.880651473998999"/>
    <n v="19.438045501708999"/>
    <x v="8651"/>
  </r>
  <r>
    <n v="13.5537710189819"/>
    <n v="79.245712280273395"/>
    <x v="8652"/>
  </r>
  <r>
    <n v="25.293916702270501"/>
    <n v="-15.2207908630371"/>
    <x v="8653"/>
  </r>
  <r>
    <n v="30.5722980499268"/>
    <n v="5.6448211669921902"/>
    <x v="8654"/>
  </r>
  <r>
    <n v="36.995018005371101"/>
    <n v="50.385768890380902"/>
    <x v="8655"/>
  </r>
  <r>
    <n v="19.690620422363299"/>
    <n v="-20.482784271240199"/>
    <x v="8656"/>
  </r>
  <r>
    <n v="12.761335372924799"/>
    <n v="12.6688175201416"/>
    <x v="8657"/>
  </r>
  <r>
    <n v="21.498538970947301"/>
    <n v="27.4308986663818"/>
    <x v="8658"/>
  </r>
  <r>
    <n v="28.120010375976602"/>
    <n v="31.583011627197301"/>
    <x v="8659"/>
  </r>
  <r>
    <n v="21.742073059081999"/>
    <n v="6.4924225807189897"/>
    <x v="8660"/>
  </r>
  <r>
    <n v="13.255739212036101"/>
    <n v="30.0804748535156"/>
    <x v="8661"/>
  </r>
  <r>
    <n v="23.568046569824201"/>
    <n v="33.515754699707003"/>
    <x v="8662"/>
  </r>
  <r>
    <n v="23.695676803588899"/>
    <n v="-11.0206871032715"/>
    <x v="8663"/>
  </r>
  <r>
    <n v="32.827407836914098"/>
    <n v="13.2547693252563"/>
    <x v="8664"/>
  </r>
  <r>
    <n v="21.308303833007798"/>
    <n v="47.8528861999512"/>
    <x v="8665"/>
  </r>
  <r>
    <n v="15.9649248123169"/>
    <n v="40.364372253417997"/>
    <x v="8666"/>
  </r>
  <r>
    <n v="27.714082717895501"/>
    <n v="46.327461242675803"/>
    <x v="8667"/>
  </r>
  <r>
    <n v="18.145824432373001"/>
    <n v="4.9265637397766104"/>
    <x v="8668"/>
  </r>
  <r>
    <n v="28.622207641601602"/>
    <n v="7.6666674613952601"/>
    <x v="8669"/>
  </r>
  <r>
    <n v="16.601690292358398"/>
    <n v="26.997623443603501"/>
    <x v="8670"/>
  </r>
  <r>
    <n v="20.301994323730501"/>
    <n v="63.9606323242188"/>
    <x v="8671"/>
  </r>
  <r>
    <n v="20.2079772949219"/>
    <n v="39.587928771972699"/>
    <x v="8672"/>
  </r>
  <r>
    <n v="24.396081924438501"/>
    <n v="13.677690505981399"/>
    <x v="8673"/>
  </r>
  <r>
    <n v="25.985258102416999"/>
    <n v="13.879330635070801"/>
    <x v="8674"/>
  </r>
  <r>
    <n v="16.541545867919901"/>
    <n v="48.684700012207003"/>
    <x v="8675"/>
  </r>
  <r>
    <n v="21.575761795043899"/>
    <n v="13.5295000076294"/>
    <x v="8676"/>
  </r>
  <r>
    <n v="20.1170139312744"/>
    <n v="15.9728345870972"/>
    <x v="8677"/>
  </r>
  <r>
    <n v="28.045793533325199"/>
    <n v="35.729621887207003"/>
    <x v="8678"/>
  </r>
  <r>
    <n v="18.8363437652588"/>
    <n v="16.007209777831999"/>
    <x v="8679"/>
  </r>
  <r>
    <n v="27.018602371215799"/>
    <n v="45.066905975341797"/>
    <x v="8680"/>
  </r>
  <r>
    <n v="30.050590515136701"/>
    <n v="31.352214813232401"/>
    <x v="8681"/>
  </r>
  <r>
    <n v="8.8854484558105504"/>
    <n v="15.6252584457397"/>
    <x v="8682"/>
  </r>
  <r>
    <n v="17.081989288330099"/>
    <n v="18.8975315093994"/>
    <x v="8683"/>
  </r>
  <r>
    <n v="18.266222000122099"/>
    <n v="21.65576171875"/>
    <x v="8684"/>
  </r>
  <r>
    <n v="28.489944458007798"/>
    <n v="1.52656126022339"/>
    <x v="8685"/>
  </r>
  <r>
    <n v="23.905420303344702"/>
    <n v="-1.0750774145126301"/>
    <x v="8686"/>
  </r>
  <r>
    <n v="25.821743011474599"/>
    <n v="12.3130550384521"/>
    <x v="8687"/>
  </r>
  <r>
    <n v="19.342159271240199"/>
    <n v="5.0995736122131303"/>
    <x v="8688"/>
  </r>
  <r>
    <n v="22.2823696136475"/>
    <n v="19.122026443481399"/>
    <x v="8689"/>
  </r>
  <r>
    <n v="15.4487352371216"/>
    <n v="30.924476623535199"/>
    <x v="8690"/>
  </r>
  <r>
    <n v="35.265773773193402"/>
    <n v="38.913036346435497"/>
    <x v="8691"/>
  </r>
  <r>
    <n v="24.289308547973601"/>
    <n v="22.9351711273193"/>
    <x v="8692"/>
  </r>
  <r>
    <n v="24.4937133789063"/>
    <n v="49.1889038085938"/>
    <x v="8693"/>
  </r>
  <r>
    <n v="19.569055557251001"/>
    <n v="43.0996284484863"/>
    <x v="8694"/>
  </r>
  <r>
    <n v="23.171026229858398"/>
    <n v="23.203056335449201"/>
    <x v="8695"/>
  </r>
  <r>
    <n v="28.390434265136701"/>
    <n v="23.335208892822301"/>
    <x v="8696"/>
  </r>
  <r>
    <n v="23.0001010894775"/>
    <n v="5.2190594673156703"/>
    <x v="8697"/>
  </r>
  <r>
    <n v="22.5548000335693"/>
    <n v="48.785800933837898"/>
    <x v="8698"/>
  </r>
  <r>
    <n v="29.024490356445298"/>
    <n v="-2.1104977130889901"/>
    <x v="8699"/>
  </r>
  <r>
    <n v="40.931484222412102"/>
    <n v="10.093000411987299"/>
    <x v="8700"/>
  </r>
  <r>
    <n v="24.5382175445557"/>
    <n v="17.227125167846701"/>
    <x v="8701"/>
  </r>
  <r>
    <n v="36.9373588562012"/>
    <n v="72.881805419921903"/>
    <x v="8702"/>
  </r>
  <r>
    <n v="27.511369705200199"/>
    <n v="73.581893920898395"/>
    <x v="8703"/>
  </r>
  <r>
    <n v="37.313858032226598"/>
    <n v="76.0069580078125"/>
    <x v="8704"/>
  </r>
  <r>
    <n v="33.583450317382798"/>
    <n v="13.263232231140099"/>
    <x v="8705"/>
  </r>
  <r>
    <n v="21.288373947143601"/>
    <n v="36.118232727050803"/>
    <x v="8706"/>
  </r>
  <r>
    <n v="38.748134613037102"/>
    <n v="40.976406097412102"/>
    <x v="8707"/>
  </r>
  <r>
    <n v="29.6685180664063"/>
    <n v="37.015041351318402"/>
    <x v="8708"/>
  </r>
  <r>
    <n v="23.300579071044901"/>
    <n v="5.3093905448913601"/>
    <x v="8709"/>
  </r>
  <r>
    <n v="24.100191116333001"/>
    <n v="53.266426086425803"/>
    <x v="8710"/>
  </r>
  <r>
    <n v="29.251195907592798"/>
    <n v="33.336479187011697"/>
    <x v="8711"/>
  </r>
  <r>
    <n v="20.976352691650401"/>
    <n v="54.608074188232401"/>
    <x v="8712"/>
  </r>
  <r>
    <n v="35.445240020752003"/>
    <n v="23.145044326782202"/>
    <x v="8713"/>
  </r>
  <r>
    <n v="25.6104927062988"/>
    <n v="8.5738048553466797"/>
    <x v="8714"/>
  </r>
  <r>
    <n v="23.288654327392599"/>
    <n v="17.014228820800799"/>
    <x v="8715"/>
  </r>
  <r>
    <n v="23.833106994628899"/>
    <n v="13.933377265930201"/>
    <x v="8716"/>
  </r>
  <r>
    <n v="34.466629028320298"/>
    <n v="12.937827110290501"/>
    <x v="8717"/>
  </r>
  <r>
    <n v="1.9321606159210201"/>
    <n v="-11.425830841064499"/>
    <x v="8718"/>
  </r>
  <r>
    <n v="30.310728073120099"/>
    <n v="5.4596757888793901"/>
    <x v="8719"/>
  </r>
  <r>
    <n v="14.3995199203491"/>
    <n v="15.346106529235801"/>
    <x v="8720"/>
  </r>
  <r>
    <n v="33.318798065185497"/>
    <n v="-11.591229438781699"/>
    <x v="8721"/>
  </r>
  <r>
    <n v="31.776037216186499"/>
    <n v="11.168047904968301"/>
    <x v="8722"/>
  </r>
  <r>
    <n v="25.686342239379901"/>
    <n v="0.62169063091278098"/>
    <x v="8723"/>
  </r>
  <r>
    <n v="25.676450729370099"/>
    <n v="2.8804335594177202"/>
    <x v="8724"/>
  </r>
  <r>
    <n v="33.587005615234403"/>
    <n v="8.8510198593139595"/>
    <x v="8725"/>
  </r>
  <r>
    <n v="20.232542037963899"/>
    <n v="30.1683959960938"/>
    <x v="8726"/>
  </r>
  <r>
    <n v="12.5188150405884"/>
    <n v="6.0110354423522896"/>
    <x v="8727"/>
  </r>
  <r>
    <n v="2.4589636325836199"/>
    <n v="12.527198791503899"/>
    <x v="8728"/>
  </r>
  <r>
    <n v="23.366937637329102"/>
    <n v="5.9361734390258798"/>
    <x v="8729"/>
  </r>
  <r>
    <n v="35.1178588867188"/>
    <n v="1.9482829570770299"/>
    <x v="8730"/>
  </r>
  <r>
    <n v="37.978542327880902"/>
    <n v="18.777563095092798"/>
    <x v="8731"/>
  </r>
  <r>
    <n v="9.3791809082031303"/>
    <n v="33.405586242675803"/>
    <x v="8732"/>
  </r>
  <r>
    <n v="23.304615020751999"/>
    <n v="40.763576507568402"/>
    <x v="8733"/>
  </r>
  <r>
    <n v="29.9163627624512"/>
    <n v="13.967210769653301"/>
    <x v="8734"/>
  </r>
  <r>
    <n v="17.122133255004901"/>
    <n v="4.6793522834777797"/>
    <x v="8735"/>
  </r>
  <r>
    <n v="30.060348510742202"/>
    <n v="49.164642333984403"/>
    <x v="8736"/>
  </r>
  <r>
    <n v="12.035037040710399"/>
    <n v="54.898246765136697"/>
    <x v="8737"/>
  </r>
  <r>
    <n v="38.638511657714801"/>
    <n v="0.44434782862663302"/>
    <x v="8738"/>
  </r>
  <r>
    <n v="17.8634548187256"/>
    <n v="4.65830278396606"/>
    <x v="8739"/>
  </r>
  <r>
    <n v="15.523292541503899"/>
    <n v="0.51686936616897605"/>
    <x v="8740"/>
  </r>
  <r>
    <n v="19.223352432251001"/>
    <n v="6.5708384513854998"/>
    <x v="8741"/>
  </r>
  <r>
    <n v="22.4019870758057"/>
    <n v="-6.9422140717506395E-2"/>
    <x v="8742"/>
  </r>
  <r>
    <n v="21.434873580932599"/>
    <n v="-1.12465155124664"/>
    <x v="8743"/>
  </r>
  <r>
    <n v="48.698154449462898"/>
    <n v="-4.5632162094116202"/>
    <x v="8744"/>
  </r>
  <r>
    <n v="27.804859161376999"/>
    <n v="25.528688430786101"/>
    <x v="8745"/>
  </r>
  <r>
    <n v="16.932664871215799"/>
    <n v="8.4508514404296893"/>
    <x v="8746"/>
  </r>
  <r>
    <n v="23.243921279907202"/>
    <n v="45.396297454833999"/>
    <x v="8747"/>
  </r>
  <r>
    <n v="23.521116256713899"/>
    <n v="12.686052322387701"/>
    <x v="8748"/>
  </r>
  <r>
    <n v="18.828588485717798"/>
    <n v="72.555366516113295"/>
    <x v="8749"/>
  </r>
  <r>
    <n v="6.2915015220642099"/>
    <n v="24.148668289184599"/>
    <x v="8750"/>
  </r>
  <r>
    <n v="21.333450317382798"/>
    <n v="39.070652008056598"/>
    <x v="8751"/>
  </r>
  <r>
    <n v="11.5026350021362"/>
    <n v="3.3120491504669198"/>
    <x v="8752"/>
  </r>
  <r>
    <n v="25.145826339721701"/>
    <n v="37.198307037353501"/>
    <x v="8753"/>
  </r>
  <r>
    <n v="22.317766189575199"/>
    <n v="49.169078826904297"/>
    <x v="8754"/>
  </r>
  <r>
    <n v="42.548873901367202"/>
    <n v="15.1115322113037"/>
    <x v="8755"/>
  </r>
  <r>
    <n v="20.163293838501001"/>
    <n v="27.485061645507798"/>
    <x v="8756"/>
  </r>
  <r>
    <n v="21.551792144775401"/>
    <n v="31.143796920776399"/>
    <x v="8757"/>
  </r>
  <r>
    <n v="26.959943771362301"/>
    <n v="38.669178009033203"/>
    <x v="8758"/>
  </r>
  <r>
    <n v="25.2810764312744"/>
    <n v="16.489437103271499"/>
    <x v="8759"/>
  </r>
  <r>
    <n v="39.3665771484375"/>
    <n v="42.801609039306598"/>
    <x v="8760"/>
  </r>
  <r>
    <n v="27.427425384521499"/>
    <n v="9.9832210540771502"/>
    <x v="8761"/>
  </r>
  <r>
    <n v="31.934118270873999"/>
    <n v="-7.1320981979370099"/>
    <x v="8762"/>
  </r>
  <r>
    <n v="34.239582061767599"/>
    <n v="6.2127833366393999"/>
    <x v="8763"/>
  </r>
  <r>
    <n v="19.915225982666001"/>
    <n v="17.492877960205099"/>
    <x v="8764"/>
  </r>
  <r>
    <n v="19.562793731689499"/>
    <n v="35.1038818359375"/>
    <x v="8765"/>
  </r>
  <r>
    <n v="23.3211460113525"/>
    <n v="82.816734313964801"/>
    <x v="8766"/>
  </r>
  <r>
    <n v="54.901695251464801"/>
    <n v="9.4627733230590803"/>
    <x v="8767"/>
  </r>
  <r>
    <n v="25.0876770019531"/>
    <n v="14.898197174072299"/>
    <x v="8768"/>
  </r>
  <r>
    <n v="10.376568794250501"/>
    <n v="-23.211126327514599"/>
    <x v="8769"/>
  </r>
  <r>
    <n v="45.038280487060497"/>
    <n v="25.5629768371582"/>
    <x v="8770"/>
  </r>
  <r>
    <n v="35.1693115234375"/>
    <n v="31.855894088745099"/>
    <x v="8771"/>
  </r>
  <r>
    <n v="22.392011642456101"/>
    <n v="17.8799934387207"/>
    <x v="8772"/>
  </r>
  <r>
    <n v="18.971204757690401"/>
    <n v="17.0386848449707"/>
    <x v="8773"/>
  </r>
  <r>
    <n v="42.518341064453097"/>
    <n v="-15.5550994873047"/>
    <x v="8774"/>
  </r>
  <r>
    <n v="28.490552902221701"/>
    <n v="7.8802514076232901"/>
    <x v="8775"/>
  </r>
  <r>
    <n v="23.758613586425799"/>
    <n v="-9.9401988983154297"/>
    <x v="8776"/>
  </r>
  <r>
    <n v="5.0744686126709002"/>
    <n v="7.8746290206909197"/>
    <x v="8777"/>
  </r>
  <r>
    <n v="31.292724609375"/>
    <n v="29.626857757568398"/>
    <x v="8778"/>
  </r>
  <r>
    <n v="14.2968635559082"/>
    <n v="10.550988197326699"/>
    <x v="8779"/>
  </r>
  <r>
    <n v="41.711044311523402"/>
    <n v="1.0092086791992201"/>
    <x v="8780"/>
  </r>
  <r>
    <n v="22.00146484375"/>
    <n v="31.982873916626001"/>
    <x v="8781"/>
  </r>
  <r>
    <n v="30.7733364105225"/>
    <n v="34.397903442382798"/>
    <x v="8782"/>
  </r>
  <r>
    <n v="29.515975952148398"/>
    <n v="10.607852935791"/>
    <x v="8783"/>
  </r>
  <r>
    <n v="19.121950149536101"/>
    <n v="27.4829711914063"/>
    <x v="8784"/>
  </r>
  <r>
    <n v="32.023616790771499"/>
    <n v="7.2495827674865696"/>
    <x v="8785"/>
  </r>
  <r>
    <n v="38.468509674072301"/>
    <n v="33.539199829101598"/>
    <x v="8786"/>
  </r>
  <r>
    <n v="15.6301975250244"/>
    <n v="24.283819198608398"/>
    <x v="8787"/>
  </r>
  <r>
    <n v="25.092018127441399"/>
    <n v="22.435951232910199"/>
    <x v="8788"/>
  </r>
  <r>
    <n v="31.942335128784201"/>
    <n v="-9.4037361145019496"/>
    <x v="8789"/>
  </r>
  <r>
    <n v="37.024238586425803"/>
    <n v="-18.133081436157202"/>
    <x v="8790"/>
  </r>
  <r>
    <n v="17.709449768066399"/>
    <n v="50.195220947265597"/>
    <x v="8791"/>
  </r>
  <r>
    <n v="23.666145324706999"/>
    <n v="68.1312255859375"/>
    <x v="8792"/>
  </r>
  <r>
    <n v="30.2017002105713"/>
    <n v="80.0367431640625"/>
    <x v="8793"/>
  </r>
  <r>
    <n v="27.725490570068398"/>
    <n v="30.612260818481399"/>
    <x v="8794"/>
  </r>
  <r>
    <n v="22.256319046020501"/>
    <n v="24.505578994751001"/>
    <x v="8795"/>
  </r>
  <r>
    <n v="38.076194763183601"/>
    <n v="49.235393524169901"/>
    <x v="8796"/>
  </r>
  <r>
    <n v="26.711490631103501"/>
    <n v="17.4264736175537"/>
    <x v="8797"/>
  </r>
  <r>
    <n v="24.046403884887699"/>
    <n v="41.4958686828613"/>
    <x v="8798"/>
  </r>
  <r>
    <n v="39.270408630371101"/>
    <n v="27.649299621581999"/>
    <x v="8799"/>
  </r>
  <r>
    <n v="21.027725219726602"/>
    <n v="27.161849975585898"/>
    <x v="8800"/>
  </r>
  <r>
    <n v="12.968931198120099"/>
    <n v="13.800657272338899"/>
    <x v="8801"/>
  </r>
  <r>
    <n v="30.314447402954102"/>
    <n v="1.3536229133605999"/>
    <x v="8802"/>
  </r>
  <r>
    <n v="9.0483970642089808"/>
    <n v="38.103996276855497"/>
    <x v="8803"/>
  </r>
  <r>
    <n v="51.119548797607401"/>
    <n v="22.186780929565401"/>
    <x v="8804"/>
  </r>
  <r>
    <n v="32.703777313232401"/>
    <n v="33.257354736328097"/>
    <x v="8805"/>
  </r>
  <r>
    <n v="32.870269775390597"/>
    <n v="33.002193450927699"/>
    <x v="8806"/>
  </r>
  <r>
    <n v="15.407737731933601"/>
    <n v="1.8011040687561"/>
    <x v="8807"/>
  </r>
  <r>
    <n v="20.4309978485107"/>
    <n v="26.362449645996101"/>
    <x v="8808"/>
  </r>
  <r>
    <n v="12.9827280044556"/>
    <n v="-0.88438498973846402"/>
    <x v="8809"/>
  </r>
  <r>
    <n v="31.369808197021499"/>
    <n v="0.88571071624755904"/>
    <x v="8810"/>
  </r>
  <r>
    <n v="27.186841964721701"/>
    <n v="46.407047271728501"/>
    <x v="8811"/>
  </r>
  <r>
    <n v="15.568864822387701"/>
    <n v="37.114337921142599"/>
    <x v="8812"/>
  </r>
  <r>
    <n v="32.896694183349602"/>
    <n v="13.5947151184082"/>
    <x v="8813"/>
  </r>
  <r>
    <n v="27.078353881835898"/>
    <n v="7.0362920761108398"/>
    <x v="8814"/>
  </r>
  <r>
    <n v="24.578218460083001"/>
    <n v="6.7669339179992702"/>
    <x v="8815"/>
  </r>
  <r>
    <n v="32.692783355712898"/>
    <n v="42.0526733398438"/>
    <x v="8816"/>
  </r>
  <r>
    <n v="24.672872543335"/>
    <n v="70.598785400390597"/>
    <x v="8817"/>
  </r>
  <r>
    <n v="21.869083404541001"/>
    <n v="46.486362457275398"/>
    <x v="8818"/>
  </r>
  <r>
    <n v="25.231918334960898"/>
    <n v="20.678201675415"/>
    <x v="8819"/>
  </r>
  <r>
    <n v="21.3797092437744"/>
    <n v="-11.434200286865201"/>
    <x v="8820"/>
  </r>
  <r>
    <n v="8.9769535064697301"/>
    <n v="27.72385597229"/>
    <x v="8821"/>
  </r>
  <r>
    <n v="32.667991638183601"/>
    <n v="27.297725677490199"/>
    <x v="8822"/>
  </r>
  <r>
    <n v="34.092376708984403"/>
    <n v="44.137134552002003"/>
    <x v="8823"/>
  </r>
  <r>
    <n v="37.874267578125"/>
    <n v="47.231307983398402"/>
    <x v="8824"/>
  </r>
  <r>
    <n v="23.4775695800781"/>
    <n v="34.763099670410199"/>
    <x v="8825"/>
  </r>
  <r>
    <n v="30.308540344238299"/>
    <n v="24.081823348998999"/>
    <x v="8826"/>
  </r>
  <r>
    <n v="32.541427612304702"/>
    <n v="9.1334457397460902"/>
    <x v="8827"/>
  </r>
  <r>
    <n v="15.254712104797401"/>
    <n v="-1.03859174251556"/>
    <x v="8828"/>
  </r>
  <r>
    <n v="32.001312255859403"/>
    <n v="11.2035884857178"/>
    <x v="8829"/>
  </r>
  <r>
    <n v="24.931438446044901"/>
    <n v="19.571210861206101"/>
    <x v="8830"/>
  </r>
  <r>
    <n v="17.833745956420898"/>
    <n v="9.0830965042114293"/>
    <x v="8831"/>
  </r>
  <r>
    <n v="19.056287765502901"/>
    <n v="20.5054836273193"/>
    <x v="8832"/>
  </r>
  <r>
    <n v="29.214017868041999"/>
    <n v="28.703355789184599"/>
    <x v="8833"/>
  </r>
  <r>
    <n v="19.04567527771"/>
    <n v="14.9556684494019"/>
    <x v="8834"/>
  </r>
  <r>
    <n v="30.499259948730501"/>
    <n v="17.092269897460898"/>
    <x v="8835"/>
  </r>
  <r>
    <n v="22.516908645629901"/>
    <n v="46.127532958984403"/>
    <x v="8836"/>
  </r>
  <r>
    <n v="19.066766738891602"/>
    <n v="-1.96340072154999"/>
    <x v="8837"/>
  </r>
  <r>
    <n v="24.2329425811768"/>
    <n v="42.513790130615199"/>
    <x v="8838"/>
  </r>
  <r>
    <n v="17.269021987915"/>
    <n v="6.6361136436462402"/>
    <x v="8839"/>
  </r>
  <r>
    <n v="19.739606857299801"/>
    <n v="24.140159606933601"/>
    <x v="8840"/>
  </r>
  <r>
    <n v="25.031976699829102"/>
    <n v="29.841972351074201"/>
    <x v="8841"/>
  </r>
  <r>
    <n v="19.404354095458999"/>
    <n v="86.547584533691406"/>
    <x v="8842"/>
  </r>
  <r>
    <n v="15.1672163009644"/>
    <n v="40.171016693115199"/>
    <x v="8843"/>
  </r>
  <r>
    <n v="26.162071228027301"/>
    <n v="62.329833984375"/>
    <x v="8844"/>
  </r>
  <r>
    <n v="20.509260177612301"/>
    <n v="-5.33528757095337"/>
    <x v="8845"/>
  </r>
  <r>
    <n v="13.1885070800781"/>
    <n v="61.975044250488303"/>
    <x v="8846"/>
  </r>
  <r>
    <n v="19.260194778442401"/>
    <n v="-16.726182937622099"/>
    <x v="8847"/>
  </r>
  <r>
    <n v="33.617500305175803"/>
    <n v="46.709716796875"/>
    <x v="8848"/>
  </r>
  <r>
    <n v="18.437574386596701"/>
    <n v="47.873252868652301"/>
    <x v="8849"/>
  </r>
  <r>
    <n v="33.583396911621101"/>
    <n v="51.113201141357401"/>
    <x v="8850"/>
  </r>
  <r>
    <n v="21.4072666168213"/>
    <n v="-6.1772198677062997"/>
    <x v="8851"/>
  </r>
  <r>
    <n v="20.274349212646499"/>
    <n v="3.06762719154358"/>
    <x v="8852"/>
  </r>
  <r>
    <n v="24.603248596191399"/>
    <n v="49.073604583740199"/>
    <x v="8853"/>
  </r>
  <r>
    <n v="30.1935844421387"/>
    <n v="1.2349754571914699"/>
    <x v="8854"/>
  </r>
  <r>
    <n v="37.2489204406738"/>
    <n v="52.847427368164098"/>
    <x v="8855"/>
  </r>
  <r>
    <n v="13.1654558181763"/>
    <n v="-0.39015305042266801"/>
    <x v="8856"/>
  </r>
  <r>
    <n v="28.908432006835898"/>
    <n v="48.362655639648402"/>
    <x v="8857"/>
  </r>
  <r>
    <n v="17.472223281860401"/>
    <n v="11.685711860656699"/>
    <x v="8858"/>
  </r>
  <r>
    <n v="15.79421043396"/>
    <n v="59.133255004882798"/>
    <x v="8859"/>
  </r>
  <r>
    <n v="17.335563659668001"/>
    <n v="7.2169594764709499"/>
    <x v="8860"/>
  </r>
  <r>
    <n v="32.325508117675803"/>
    <n v="39.897361755371101"/>
    <x v="8861"/>
  </r>
  <r>
    <n v="11.7295322418213"/>
    <n v="18.992683410644499"/>
    <x v="8862"/>
  </r>
  <r>
    <n v="38.144046783447301"/>
    <n v="12.4309349060059"/>
    <x v="8863"/>
  </r>
  <r>
    <n v="16.113246917724599"/>
    <n v="40.085647583007798"/>
    <x v="8864"/>
  </r>
  <r>
    <n v="29.813661575317401"/>
    <n v="43.546070098877003"/>
    <x v="8865"/>
  </r>
  <r>
    <n v="14.827364921569799"/>
    <n v="55.924205780029297"/>
    <x v="8866"/>
  </r>
  <r>
    <n v="25.680931091308601"/>
    <n v="27.4874572753906"/>
    <x v="8867"/>
  </r>
  <r>
    <n v="37.491920471191399"/>
    <n v="34.374588012695298"/>
    <x v="8868"/>
  </r>
  <r>
    <n v="22.651454925537099"/>
    <n v="1.93916392326355"/>
    <x v="8869"/>
  </r>
  <r>
    <n v="19.006097793579102"/>
    <n v="61.995151519775398"/>
    <x v="8870"/>
  </r>
  <r>
    <n v="52.017402648925803"/>
    <n v="37.601737976074197"/>
    <x v="8871"/>
  </r>
  <r>
    <n v="28.466600418090799"/>
    <n v="81.536598205566406"/>
    <x v="8872"/>
  </r>
  <r>
    <n v="9.84753513336182"/>
    <n v="21.4258918762207"/>
    <x v="8873"/>
  </r>
  <r>
    <n v="24.061140060424801"/>
    <n v="24.610960006713899"/>
    <x v="8874"/>
  </r>
  <r>
    <n v="23.729068756103501"/>
    <n v="-8.9777441024780291"/>
    <x v="8875"/>
  </r>
  <r>
    <n v="28.944278717041001"/>
    <n v="35.009788513183601"/>
    <x v="8876"/>
  </r>
  <r>
    <n v="24.550901412963899"/>
    <n v="23.450843811035199"/>
    <x v="8877"/>
  </r>
  <r>
    <n v="22.166337966918899"/>
    <n v="-2.3025860786438002"/>
    <x v="8878"/>
  </r>
  <r>
    <n v="21.976030349731399"/>
    <n v="6.2370071411132804"/>
    <x v="8879"/>
  </r>
  <r>
    <n v="22.845172882080099"/>
    <n v="16.331590652465799"/>
    <x v="8880"/>
  </r>
  <r>
    <n v="21.1780700683594"/>
    <n v="28.568811416626001"/>
    <x v="8881"/>
  </r>
  <r>
    <n v="30.1981811523438"/>
    <n v="-4.4445887207984897E-2"/>
    <x v="8882"/>
  </r>
  <r>
    <n v="17.4377117156982"/>
    <n v="3.1744694709777801"/>
    <x v="8883"/>
  </r>
  <r>
    <n v="30.216072082519499"/>
    <n v="-21.013900756835898"/>
    <x v="8884"/>
  </r>
  <r>
    <n v="41.976512908935497"/>
    <n v="2.5843555927276598"/>
    <x v="8885"/>
  </r>
  <r>
    <n v="17.3145561218262"/>
    <n v="1.7484114170074501"/>
    <x v="8886"/>
  </r>
  <r>
    <n v="12.260129928588899"/>
    <n v="45.517127990722699"/>
    <x v="8887"/>
  </r>
  <r>
    <n v="18.462070465087901"/>
    <n v="22.240278244018601"/>
    <x v="8888"/>
  </r>
  <r>
    <n v="22.210840225219702"/>
    <n v="32.343490600585902"/>
    <x v="8889"/>
  </r>
  <r>
    <n v="27.144117355346701"/>
    <n v="-1.0961436033248899"/>
    <x v="8890"/>
  </r>
  <r>
    <n v="18.2434692382813"/>
    <n v="6.16235399246216"/>
    <x v="8891"/>
  </r>
  <r>
    <n v="20.118535995483398"/>
    <n v="10.7096138000488"/>
    <x v="8892"/>
  </r>
  <r>
    <n v="16.730506896972699"/>
    <n v="44.093105316162102"/>
    <x v="8893"/>
  </r>
  <r>
    <n v="27.125108718872099"/>
    <n v="33.017177581787102"/>
    <x v="8894"/>
  </r>
  <r>
    <n v="15.7838897705078"/>
    <n v="25.855932235717798"/>
    <x v="8895"/>
  </r>
  <r>
    <n v="46.884864807128899"/>
    <n v="23.852399826049801"/>
    <x v="8896"/>
  </r>
  <r>
    <n v="26.344324111938501"/>
    <n v="37.289318084716797"/>
    <x v="8897"/>
  </r>
  <r>
    <n v="21.931615829467798"/>
    <n v="9.4627990722656303"/>
    <x v="8898"/>
  </r>
  <r>
    <n v="56.899623870849602"/>
    <n v="24.143112182617202"/>
    <x v="8899"/>
  </r>
  <r>
    <n v="20.9060573577881"/>
    <n v="13.4973297119141"/>
    <x v="8900"/>
  </r>
  <r>
    <n v="20.5732326507568"/>
    <n v="-2.5283977985382098"/>
    <x v="8901"/>
  </r>
  <r>
    <n v="34.332992553710902"/>
    <n v="18.529821395873999"/>
    <x v="8902"/>
  </r>
  <r>
    <n v="50.122055053710902"/>
    <n v="30.498304367065401"/>
    <x v="8903"/>
  </r>
  <r>
    <n v="21.634376525878899"/>
    <n v="76.169700622558594"/>
    <x v="8904"/>
  </r>
  <r>
    <n v="14.7946376800537"/>
    <n v="30.396997451782202"/>
    <x v="8905"/>
  </r>
  <r>
    <n v="25.0018196105957"/>
    <n v="44.531970977783203"/>
    <x v="8906"/>
  </r>
  <r>
    <n v="48.776821136474602"/>
    <n v="31.361045837402301"/>
    <x v="8907"/>
  </r>
  <r>
    <n v="21.069929122924801"/>
    <n v="0.12816709280013999"/>
    <x v="8908"/>
  </r>
  <r>
    <n v="19.813432693481399"/>
    <n v="8.7274808883666992"/>
    <x v="8909"/>
  </r>
  <r>
    <n v="24.601943969726602"/>
    <n v="28.411005020141602"/>
    <x v="8910"/>
  </r>
  <r>
    <n v="34.3715209960938"/>
    <n v="16.5311470031738"/>
    <x v="8911"/>
  </r>
  <r>
    <n v="18.537439346313501"/>
    <n v="1.7163778543472299"/>
    <x v="8912"/>
  </r>
  <r>
    <n v="24.008451461791999"/>
    <n v="15.2437906265259"/>
    <x v="8913"/>
  </r>
  <r>
    <n v="20.262006759643601"/>
    <n v="58.974739074707003"/>
    <x v="8914"/>
  </r>
  <r>
    <n v="20.791547775268601"/>
    <n v="26.426221847534201"/>
    <x v="8915"/>
  </r>
  <r>
    <n v="13.7695636749268"/>
    <n v="41.944297790527301"/>
    <x v="8916"/>
  </r>
  <r>
    <n v="18.029588699340799"/>
    <n v="7.4529857635498002"/>
    <x v="8917"/>
  </r>
  <r>
    <n v="17.6021327972412"/>
    <n v="51.793270111083999"/>
    <x v="8918"/>
  </r>
  <r>
    <n v="27.415498733520501"/>
    <n v="19.938032150268601"/>
    <x v="8919"/>
  </r>
  <r>
    <n v="41.716346740722699"/>
    <n v="53.298160552978501"/>
    <x v="8920"/>
  </r>
  <r>
    <n v="23.446128845214801"/>
    <n v="20.304859161376999"/>
    <x v="8921"/>
  </r>
  <r>
    <n v="35.119930267333999"/>
    <n v="11.981544494628899"/>
    <x v="8922"/>
  </r>
  <r>
    <n v="52.934677124023402"/>
    <n v="26.891344070434599"/>
    <x v="8923"/>
  </r>
  <r>
    <n v="26.785354614257798"/>
    <n v="32.250972747802699"/>
    <x v="8924"/>
  </r>
  <r>
    <n v="30.519294738769499"/>
    <n v="20.267478942871101"/>
    <x v="8925"/>
  </r>
  <r>
    <n v="30.861484527587901"/>
    <n v="17.324424743652301"/>
    <x v="8926"/>
  </r>
  <r>
    <n v="58.924648284912102"/>
    <n v="32.0478706359863"/>
    <x v="8927"/>
  </r>
  <r>
    <n v="16.296659469604499"/>
    <n v="-1.00970411300659"/>
    <x v="8928"/>
  </r>
  <r>
    <n v="22.948381423950199"/>
    <n v="24.4299221038818"/>
    <x v="8929"/>
  </r>
  <r>
    <n v="25.893772125244102"/>
    <n v="28.100709915161101"/>
    <x v="8930"/>
  </r>
  <r>
    <n v="30.182888031005898"/>
    <n v="42.077346801757798"/>
    <x v="8931"/>
  </r>
  <r>
    <n v="37.506984710693402"/>
    <n v="-2.2206602096557599"/>
    <x v="8932"/>
  </r>
  <r>
    <n v="29.554735183715799"/>
    <n v="24.046247482299801"/>
    <x v="8933"/>
  </r>
  <r>
    <n v="24.740156173706101"/>
    <n v="-2.1282832622528098"/>
    <x v="8934"/>
  </r>
  <r>
    <n v="20.6164035797119"/>
    <n v="2.9226393699646001"/>
    <x v="8935"/>
  </r>
  <r>
    <n v="26.5864143371582"/>
    <n v="87.291206359863295"/>
    <x v="8936"/>
  </r>
  <r>
    <n v="22.953332901001001"/>
    <n v="3.30490970611572"/>
    <x v="8937"/>
  </r>
  <r>
    <n v="36.7794189453125"/>
    <n v="49.650886535644503"/>
    <x v="8938"/>
  </r>
  <r>
    <n v="14.3056592941284"/>
    <n v="33.220718383789098"/>
    <x v="8939"/>
  </r>
  <r>
    <n v="4.0420422554016104"/>
    <n v="12.803545951843301"/>
    <x v="8940"/>
  </r>
  <r>
    <n v="19.899782180786101"/>
    <n v="1.6765376329421999"/>
    <x v="8941"/>
  </r>
  <r>
    <n v="36.822521209716797"/>
    <n v="-0.71805751323699996"/>
    <x v="8942"/>
  </r>
  <r>
    <n v="21.7315273284912"/>
    <n v="-1.3488861322403001"/>
    <x v="8943"/>
  </r>
  <r>
    <n v="22.216018676757798"/>
    <n v="6.2918167114257804"/>
    <x v="8944"/>
  </r>
  <r>
    <n v="28.613925933837901"/>
    <n v="-1.90356910228729"/>
    <x v="8945"/>
  </r>
  <r>
    <n v="26.3292636871338"/>
    <n v="34.453208923339801"/>
    <x v="8946"/>
  </r>
  <r>
    <n v="55.512500762939503"/>
    <n v="19.084026336669901"/>
    <x v="8947"/>
  </r>
  <r>
    <n v="37.0241088867188"/>
    <n v="24.653026580810501"/>
    <x v="8948"/>
  </r>
  <r>
    <n v="24.012538909912099"/>
    <n v="2.5333263874053999"/>
    <x v="8949"/>
  </r>
  <r>
    <n v="23.7225017547607"/>
    <n v="52.9637260437012"/>
    <x v="8950"/>
  </r>
  <r>
    <n v="14.0592241287231"/>
    <n v="18.734998703002901"/>
    <x v="8951"/>
  </r>
  <r>
    <n v="13.4824838638306"/>
    <n v="12.310575485229499"/>
    <x v="8952"/>
  </r>
  <r>
    <n v="47.635078430175803"/>
    <n v="51.161586761474602"/>
    <x v="8953"/>
  </r>
  <r>
    <n v="34.783138275146499"/>
    <n v="49.718616485595703"/>
    <x v="8954"/>
  </r>
  <r>
    <n v="22.6897487640381"/>
    <n v="64.768295288085895"/>
    <x v="8955"/>
  </r>
  <r>
    <n v="29.164524078369102"/>
    <n v="48.019290924072301"/>
    <x v="8956"/>
  </r>
  <r>
    <n v="37.864864349365199"/>
    <n v="63.777027130127003"/>
    <x v="8957"/>
  </r>
  <r>
    <n v="30.0642280578613"/>
    <n v="28.442899703979499"/>
    <x v="8958"/>
  </r>
  <r>
    <n v="4.7317414283752397"/>
    <n v="16.143388748168899"/>
    <x v="8959"/>
  </r>
  <r>
    <n v="33.380084991455099"/>
    <n v="-12.240903854370099"/>
    <x v="8960"/>
  </r>
  <r>
    <n v="22.015724182128899"/>
    <n v="14.912030220031699"/>
    <x v="8961"/>
  </r>
  <r>
    <n v="34.888816833496101"/>
    <n v="7.55470514297485"/>
    <x v="8962"/>
  </r>
  <r>
    <n v="18.567180633544901"/>
    <n v="18.742700576782202"/>
    <x v="8963"/>
  </r>
  <r>
    <n v="17.095289230346701"/>
    <n v="13.572608947753899"/>
    <x v="8964"/>
  </r>
  <r>
    <n v="39.501514434814503"/>
    <n v="35.396930694580099"/>
    <x v="8965"/>
  </r>
  <r>
    <n v="38.054645538330099"/>
    <n v="-3.6461529731750502"/>
    <x v="8966"/>
  </r>
  <r>
    <n v="26.324203491210898"/>
    <n v="-3.0421218872070299"/>
    <x v="8967"/>
  </r>
  <r>
    <n v="18.621086120605501"/>
    <n v="27.8558235168457"/>
    <x v="8968"/>
  </r>
  <r>
    <n v="26.235816955566399"/>
    <n v="85.151100158691406"/>
    <x v="8969"/>
  </r>
  <r>
    <n v="18.163486480712901"/>
    <n v="116.546913146973"/>
    <x v="8970"/>
  </r>
  <r>
    <n v="12.350648880004901"/>
    <n v="54.254737854003899"/>
    <x v="8971"/>
  </r>
  <r>
    <n v="22.5498046875"/>
    <n v="70.619392395019503"/>
    <x v="8972"/>
  </r>
  <r>
    <n v="38.2326469421387"/>
    <n v="18.4691562652588"/>
    <x v="8973"/>
  </r>
  <r>
    <n v="26.103229522705099"/>
    <n v="7.1206388473510698"/>
    <x v="8974"/>
  </r>
  <r>
    <n v="20.440248489379901"/>
    <n v="0.11275361478328701"/>
    <x v="8975"/>
  </r>
  <r>
    <n v="17.231218338012699"/>
    <n v="12.781146049499499"/>
    <x v="8976"/>
  </r>
  <r>
    <n v="23.800054550170898"/>
    <n v="9.3547630310058594"/>
    <x v="8977"/>
  </r>
  <r>
    <n v="22.0045356750488"/>
    <n v="13.9100704193115"/>
    <x v="8978"/>
  </r>
  <r>
    <n v="18.578708648681602"/>
    <n v="26.996114730835"/>
    <x v="8979"/>
  </r>
  <r>
    <n v="27.782117843627901"/>
    <n v="44.272117614746101"/>
    <x v="8980"/>
  </r>
  <r>
    <n v="26.1462516784668"/>
    <n v="66.598297119140597"/>
    <x v="8981"/>
  </r>
  <r>
    <n v="40.227664947509801"/>
    <n v="5.7585878372192401"/>
    <x v="8982"/>
  </r>
  <r>
    <n v="28.2757263183594"/>
    <n v="37.911033630371101"/>
    <x v="8983"/>
  </r>
  <r>
    <n v="29.7777919769287"/>
    <n v="25.9222927093506"/>
    <x v="8984"/>
  </r>
  <r>
    <n v="13.650096893310501"/>
    <n v="34.600284576416001"/>
    <x v="8985"/>
  </r>
  <r>
    <n v="23.2368068695068"/>
    <n v="18.915237426757798"/>
    <x v="8986"/>
  </r>
  <r>
    <n v="26.229434967041001"/>
    <n v="-1.66372323036194"/>
    <x v="8987"/>
  </r>
  <r>
    <n v="29.9665641784668"/>
    <n v="11.7265872955322"/>
    <x v="8988"/>
  </r>
  <r>
    <n v="26.217828750610401"/>
    <n v="-6.7821717262268102"/>
    <x v="8989"/>
  </r>
  <r>
    <n v="46.962783813476598"/>
    <n v="51.119041442871101"/>
    <x v="8990"/>
  </r>
  <r>
    <n v="22.9060955047607"/>
    <n v="22.859296798706101"/>
    <x v="8991"/>
  </r>
  <r>
    <n v="21.096544265747099"/>
    <n v="-21.7019157409668"/>
    <x v="8992"/>
  </r>
  <r>
    <n v="38.262874603271499"/>
    <n v="-2.49870657920837"/>
    <x v="8993"/>
  </r>
  <r>
    <n v="33.286972045898402"/>
    <n v="3.1757535934448202"/>
    <x v="8994"/>
  </r>
  <r>
    <n v="25.987268447876001"/>
    <n v="2.4683203697204599"/>
    <x v="8995"/>
  </r>
  <r>
    <n v="43.650596618652301"/>
    <n v="32.535057067871101"/>
    <x v="8996"/>
  </r>
  <r>
    <n v="31.375827789306602"/>
    <n v="14.1848058700562"/>
    <x v="8997"/>
  </r>
  <r>
    <n v="19.1155700683594"/>
    <n v="21.415922164916999"/>
    <x v="8998"/>
  </r>
  <r>
    <n v="30.1563320159912"/>
    <n v="7.8772020339965803"/>
    <x v="8999"/>
  </r>
  <r>
    <n v="29.7768440246582"/>
    <n v="23.822923660278299"/>
    <x v="9000"/>
  </r>
  <r>
    <n v="32.600990295410199"/>
    <n v="7.3556537628173801"/>
    <x v="9001"/>
  </r>
  <r>
    <n v="17.932235717773398"/>
    <n v="89.597785949707003"/>
    <x v="9002"/>
  </r>
  <r>
    <n v="14.062553405761699"/>
    <n v="16.6828937530518"/>
    <x v="9003"/>
  </r>
  <r>
    <n v="31.6241569519043"/>
    <n v="12.899621009826699"/>
    <x v="9004"/>
  </r>
  <r>
    <n v="26.192266464233398"/>
    <n v="70.495643615722699"/>
    <x v="9005"/>
  </r>
  <r>
    <n v="29.352144241333001"/>
    <n v="18.9487915039063"/>
    <x v="9006"/>
  </r>
  <r>
    <n v="32.617733001708999"/>
    <n v="92.084457397460895"/>
    <x v="9007"/>
  </r>
  <r>
    <n v="21.8218994140625"/>
    <n v="13.659609794616699"/>
    <x v="9008"/>
  </r>
  <r>
    <n v="31.611610412597699"/>
    <n v="18.985815048217798"/>
    <x v="9009"/>
  </r>
  <r>
    <n v="35.454811096191399"/>
    <n v="56.044864654541001"/>
    <x v="9010"/>
  </r>
  <r>
    <n v="28.110925674438501"/>
    <n v="38.544906616210902"/>
    <x v="9011"/>
  </r>
  <r>
    <n v="28.078342437744102"/>
    <n v="0.29004678130149802"/>
    <x v="9012"/>
  </r>
  <r>
    <n v="46.037078857421903"/>
    <n v="68.090904235839801"/>
    <x v="9013"/>
  </r>
  <r>
    <n v="30.3029079437256"/>
    <n v="20.930200576782202"/>
    <x v="9014"/>
  </r>
  <r>
    <n v="35.673061370849602"/>
    <n v="22.865007400512699"/>
    <x v="9015"/>
  </r>
  <r>
    <n v="36.419242858886697"/>
    <n v="65.398460388183594"/>
    <x v="9016"/>
  </r>
  <r>
    <n v="29.707201004028299"/>
    <n v="19.837541580200199"/>
    <x v="9017"/>
  </r>
  <r>
    <n v="12.8863744735718"/>
    <n v="-11.110619544982899"/>
    <x v="9018"/>
  </r>
  <r>
    <n v="13.9854927062988"/>
    <n v="52.2883110046387"/>
    <x v="9019"/>
  </r>
  <r>
    <n v="21.3201808929443"/>
    <n v="27.947517395019499"/>
    <x v="9020"/>
  </r>
  <r>
    <n v="35.105113983154297"/>
    <n v="25.058507919311499"/>
    <x v="9021"/>
  </r>
  <r>
    <n v="26.932561874389599"/>
    <n v="11.810646057128899"/>
    <x v="9022"/>
  </r>
  <r>
    <n v="21.595365524291999"/>
    <n v="13.502477645874"/>
    <x v="9023"/>
  </r>
  <r>
    <n v="17.478197097778299"/>
    <n v="67.847038269042997"/>
    <x v="9024"/>
  </r>
  <r>
    <n v="33.896289825439503"/>
    <n v="31.221870422363299"/>
    <x v="9025"/>
  </r>
  <r>
    <n v="26.2126865386963"/>
    <n v="1.0681968927383401"/>
    <x v="9026"/>
  </r>
  <r>
    <n v="16.314390182495099"/>
    <n v="29.8419589996338"/>
    <x v="9027"/>
  </r>
  <r>
    <n v="24.494308471679702"/>
    <n v="49.217090606689503"/>
    <x v="9028"/>
  </r>
  <r>
    <n v="33.140830993652301"/>
    <n v="15.959261894226101"/>
    <x v="9029"/>
  </r>
  <r>
    <n v="12.773617744445801"/>
    <n v="5.2869291305542001"/>
    <x v="9030"/>
  </r>
  <r>
    <n v="28.6074523925781"/>
    <n v="16.039537429809599"/>
    <x v="9031"/>
  </r>
  <r>
    <n v="19.570995330810501"/>
    <n v="47.314651489257798"/>
    <x v="9032"/>
  </r>
  <r>
    <n v="17.524480819702099"/>
    <n v="8.2388029098510707"/>
    <x v="9033"/>
  </r>
  <r>
    <n v="32.4308471679688"/>
    <n v="63.1743774414063"/>
    <x v="9034"/>
  </r>
  <r>
    <n v="34.861495971679702"/>
    <n v="40.566078186035199"/>
    <x v="9035"/>
  </r>
  <r>
    <n v="23.585428237915"/>
    <n v="10.992311477661101"/>
    <x v="9036"/>
  </r>
  <r>
    <n v="21.0237846374512"/>
    <n v="23.394035339355501"/>
    <x v="9037"/>
  </r>
  <r>
    <n v="20.0434169769287"/>
    <n v="40.550746917724602"/>
    <x v="9038"/>
  </r>
  <r>
    <n v="29.715988159179702"/>
    <n v="12.857541084289601"/>
    <x v="9039"/>
  </r>
  <r>
    <n v="22.598136901855501"/>
    <n v="48.343101501464801"/>
    <x v="9040"/>
  </r>
  <r>
    <n v="25.772991180419901"/>
    <n v="2.4798598289489702"/>
    <x v="9041"/>
  </r>
  <r>
    <n v="14.641146659851101"/>
    <n v="20.990200042724599"/>
    <x v="9042"/>
  </r>
  <r>
    <n v="36.468399047851598"/>
    <n v="25.354417800903299"/>
    <x v="9043"/>
  </r>
  <r>
    <n v="23.286931991577099"/>
    <n v="43.021739959716797"/>
    <x v="9044"/>
  </r>
  <r>
    <n v="38.436187744140597"/>
    <n v="8.3079433441162092"/>
    <x v="9045"/>
  </r>
  <r>
    <n v="21.046199798583999"/>
    <n v="49.163253784179702"/>
    <x v="9046"/>
  </r>
  <r>
    <n v="29.808519363403299"/>
    <n v="61.8870849609375"/>
    <x v="9047"/>
  </r>
  <r>
    <n v="21.524654388427699"/>
    <n v="50.532291412353501"/>
    <x v="9048"/>
  </r>
  <r>
    <n v="32.513439178466797"/>
    <n v="9.6143465042114293"/>
    <x v="9049"/>
  </r>
  <r>
    <n v="18.811536788940401"/>
    <n v="8.7190847396850604"/>
    <x v="9050"/>
  </r>
  <r>
    <n v="31.976932525634801"/>
    <n v="51.557022094726598"/>
    <x v="9051"/>
  </r>
  <r>
    <n v="26.7823085784912"/>
    <n v="29.889377593994102"/>
    <x v="9052"/>
  </r>
  <r>
    <n v="20.089628219604499"/>
    <n v="8.9493656158447301"/>
    <x v="9053"/>
  </r>
  <r>
    <n v="23.820714950561499"/>
    <n v="17.0548191070557"/>
    <x v="9054"/>
  </r>
  <r>
    <n v="37.552078247070298"/>
    <n v="-0.109258227050304"/>
    <x v="9055"/>
  </r>
  <r>
    <n v="28.869756698608398"/>
    <n v="-2.1461250782012899"/>
    <x v="9056"/>
  </r>
  <r>
    <n v="14.8405876159668"/>
    <n v="29.744733810424801"/>
    <x v="9057"/>
  </r>
  <r>
    <n v="27.907941818237301"/>
    <n v="10.188556671142599"/>
    <x v="9058"/>
  </r>
  <r>
    <n v="29.663610458373999"/>
    <n v="38.603263854980497"/>
    <x v="9059"/>
  </r>
  <r>
    <n v="29.780920028686499"/>
    <n v="0.66527539491653398"/>
    <x v="9060"/>
  </r>
  <r>
    <n v="25.206727981567401"/>
    <n v="15.226942062377899"/>
    <x v="9061"/>
  </r>
  <r>
    <n v="8.4193239212036097"/>
    <n v="59.822963714599602"/>
    <x v="9062"/>
  </r>
  <r>
    <n v="30.3447570800781"/>
    <n v="59.868465423583999"/>
    <x v="9063"/>
  </r>
  <r>
    <n v="25.0267429351807"/>
    <n v="7.0237965583801296"/>
    <x v="9064"/>
  </r>
  <r>
    <n v="33.9035835266113"/>
    <n v="6.9302134513854998"/>
    <x v="9065"/>
  </r>
  <r>
    <n v="18.1174926757813"/>
    <n v="16.185274124145501"/>
    <x v="9066"/>
  </r>
  <r>
    <n v="19.9649963378906"/>
    <n v="16.521720886230501"/>
    <x v="9067"/>
  </r>
  <r>
    <n v="16.050674438476602"/>
    <n v="9.2441024780273402"/>
    <x v="9068"/>
  </r>
  <r>
    <n v="42.888168334960902"/>
    <n v="2.5645484924316402"/>
    <x v="9069"/>
  </r>
  <r>
    <n v="26.361406326293899"/>
    <n v="72.929145812988295"/>
    <x v="9070"/>
  </r>
  <r>
    <n v="21.156051635742202"/>
    <n v="54.132583618164098"/>
    <x v="9071"/>
  </r>
  <r>
    <n v="36.371875762939503"/>
    <n v="1.7360521554946899"/>
    <x v="9072"/>
  </r>
  <r>
    <n v="37.410953521728501"/>
    <n v="71.491485595703097"/>
    <x v="9073"/>
  </r>
  <r>
    <n v="32.3028373718262"/>
    <n v="2.0260212421417201"/>
    <x v="9074"/>
  </r>
  <r>
    <n v="40.114475250244098"/>
    <n v="2.9477999210357702"/>
    <x v="9075"/>
  </r>
  <r>
    <n v="22.596645355224599"/>
    <n v="39.570335388183601"/>
    <x v="9076"/>
  </r>
  <r>
    <n v="21.8701362609863"/>
    <n v="3.8295366764068599"/>
    <x v="9077"/>
  </r>
  <r>
    <n v="7.6783299446106001"/>
    <n v="-0.98400974273681596"/>
    <x v="9078"/>
  </r>
  <r>
    <n v="12.141526222229"/>
    <n v="7.20273685455322"/>
    <x v="9079"/>
  </r>
  <r>
    <n v="38.002586364746101"/>
    <n v="65.911781311035199"/>
    <x v="9080"/>
  </r>
  <r>
    <n v="23.628545761108398"/>
    <n v="63.803653717041001"/>
    <x v="9081"/>
  </r>
  <r>
    <n v="22.109354019165"/>
    <n v="16.980562210083001"/>
    <x v="9082"/>
  </r>
  <r>
    <n v="19.407718658447301"/>
    <n v="28.116985321044901"/>
    <x v="9083"/>
  </r>
  <r>
    <n v="15.7568616867065"/>
    <n v="26.36598777771"/>
    <x v="9084"/>
  </r>
  <r>
    <n v="48.545547485351598"/>
    <n v="23.402814865112301"/>
    <x v="9085"/>
  </r>
  <r>
    <n v="19.1231594085693"/>
    <n v="22.675613403320298"/>
    <x v="9086"/>
  </r>
  <r>
    <n v="25.710861206054702"/>
    <n v="-22.810102462768601"/>
    <x v="9087"/>
  </r>
  <r>
    <n v="27.9575004577637"/>
    <n v="33.005710601806598"/>
    <x v="9088"/>
  </r>
  <r>
    <n v="23.0302410125732"/>
    <n v="34.080619812011697"/>
    <x v="9089"/>
  </r>
  <r>
    <n v="22.4074382781982"/>
    <n v="31.3515319824219"/>
    <x v="9090"/>
  </r>
  <r>
    <n v="11.430212020874"/>
    <n v="-5.1230621337890598"/>
    <x v="9091"/>
  </r>
  <r>
    <n v="62.420585632324197"/>
    <n v="63.735591888427699"/>
    <x v="9092"/>
  </r>
  <r>
    <n v="16.588676452636701"/>
    <n v="4.7589135169982901"/>
    <x v="9093"/>
  </r>
  <r>
    <n v="33.370048522949197"/>
    <n v="39.824607849121101"/>
    <x v="9094"/>
  </r>
  <r>
    <n v="27.518165588378899"/>
    <n v="12.8488206863403"/>
    <x v="9095"/>
  </r>
  <r>
    <n v="19.516384124755898"/>
    <n v="-4.3244938850402797"/>
    <x v="9096"/>
  </r>
  <r>
    <n v="26.311372756958001"/>
    <n v="18.734266281127901"/>
    <x v="9097"/>
  </r>
  <r>
    <n v="51.2593994140625"/>
    <n v="3.9900345802307098"/>
    <x v="9098"/>
  </r>
  <r>
    <n v="19.208299636840799"/>
    <n v="9.1997909545898402"/>
    <x v="9099"/>
  </r>
  <r>
    <n v="25.907159805297901"/>
    <n v="49.721260070800803"/>
    <x v="9100"/>
  </r>
  <r>
    <n v="38.6061820983887"/>
    <n v="6.7352890968322798"/>
    <x v="9101"/>
  </r>
  <r>
    <n v="19.526165008544901"/>
    <n v="37.487865447997997"/>
    <x v="9102"/>
  </r>
  <r>
    <n v="31.6112670898438"/>
    <n v="18.1139221191406"/>
    <x v="9103"/>
  </r>
  <r>
    <n v="17.395378112793001"/>
    <n v="27.671749114990199"/>
    <x v="9104"/>
  </r>
  <r>
    <n v="11.5177145004272"/>
    <n v="14.4357643127441"/>
    <x v="9105"/>
  </r>
  <r>
    <n v="32.372695922851598"/>
    <n v="42.210487365722699"/>
    <x v="9106"/>
  </r>
  <r>
    <n v="27.926094055175799"/>
    <n v="33.039009094238303"/>
    <x v="9107"/>
  </r>
  <r>
    <n v="33.192699432372997"/>
    <n v="30.528934478759801"/>
    <x v="9108"/>
  </r>
  <r>
    <n v="20.309389114379901"/>
    <n v="14.443046569824199"/>
    <x v="9109"/>
  </r>
  <r>
    <n v="35.022457122802699"/>
    <n v="1.8448691368103001"/>
    <x v="9110"/>
  </r>
  <r>
    <n v="30.4527378082275"/>
    <n v="24.9624137878418"/>
    <x v="9111"/>
  </r>
  <r>
    <n v="29.6173610687256"/>
    <n v="-12.826133728027299"/>
    <x v="9112"/>
  </r>
  <r>
    <n v="18.068708419799801"/>
    <n v="4.4479689598083496"/>
    <x v="9113"/>
  </r>
  <r>
    <n v="31.491125106811499"/>
    <n v="49.148757934570298"/>
    <x v="9114"/>
  </r>
  <r>
    <n v="39.074192047119098"/>
    <n v="21.640663146972699"/>
    <x v="9115"/>
  </r>
  <r>
    <n v="43.897377014160199"/>
    <n v="20.9688625335693"/>
    <x v="9116"/>
  </r>
  <r>
    <n v="16.897474288940401"/>
    <n v="23.447809219360401"/>
    <x v="9117"/>
  </r>
  <r>
    <n v="14.9675703048706"/>
    <n v="15.261192321777299"/>
    <x v="9118"/>
  </r>
  <r>
    <n v="17.697587966918899"/>
    <n v="32.536014556884801"/>
    <x v="9119"/>
  </r>
  <r>
    <n v="14.5197353363037"/>
    <n v="16.0150260925293"/>
    <x v="9120"/>
  </r>
  <r>
    <n v="43.872478485107401"/>
    <n v="32.626480102539098"/>
    <x v="9121"/>
  </r>
  <r>
    <n v="46.6952934265137"/>
    <n v="30.0298175811768"/>
    <x v="9122"/>
  </r>
  <r>
    <n v="37.844654083252003"/>
    <n v="40.070213317871101"/>
    <x v="9123"/>
  </r>
  <r>
    <n v="54.148746490478501"/>
    <n v="14.388840675354"/>
    <x v="9124"/>
  </r>
  <r>
    <n v="48.310863494872997"/>
    <n v="-13.658809661865201"/>
    <x v="9125"/>
  </r>
  <r>
    <n v="11.084933280944799"/>
    <n v="40.7721977233887"/>
    <x v="9126"/>
  </r>
  <r>
    <n v="37.943756103515597"/>
    <n v="2.4380462169647199"/>
    <x v="9127"/>
  </r>
  <r>
    <n v="27.3086643218994"/>
    <n v="34.410957336425803"/>
    <x v="9128"/>
  </r>
  <r>
    <n v="29.486286163330099"/>
    <n v="15.1127777099609"/>
    <x v="9129"/>
  </r>
  <r>
    <n v="17.2391357421875"/>
    <n v="18.2098999023438"/>
    <x v="9130"/>
  </r>
  <r>
    <n v="24.661211013793899"/>
    <n v="10.0080118179321"/>
    <x v="9131"/>
  </r>
  <r>
    <n v="22.129199981689499"/>
    <n v="55.310710906982401"/>
    <x v="9132"/>
  </r>
  <r>
    <n v="21.762077331543001"/>
    <n v="20.558412551879901"/>
    <x v="9133"/>
  </r>
  <r>
    <n v="30.5759677886963"/>
    <n v="3.10535836219788"/>
    <x v="9134"/>
  </r>
  <r>
    <n v="39.029197692871101"/>
    <n v="23.200626373291001"/>
    <x v="9135"/>
  </r>
  <r>
    <n v="29.2176914215088"/>
    <n v="22.862104415893601"/>
    <x v="9136"/>
  </r>
  <r>
    <n v="17.267713546752901"/>
    <n v="35.169586181640597"/>
    <x v="9137"/>
  </r>
  <r>
    <n v="26.3644409179688"/>
    <n v="16.423677444458001"/>
    <x v="9138"/>
  </r>
  <r>
    <n v="32.6468696594238"/>
    <n v="35.821929931640597"/>
    <x v="9139"/>
  </r>
  <r>
    <n v="26.855119705200199"/>
    <n v="16.095861434936499"/>
    <x v="9140"/>
  </r>
  <r>
    <n v="28.497848510742202"/>
    <n v="30.3324584960938"/>
    <x v="9141"/>
  </r>
  <r>
    <n v="22.6857089996338"/>
    <n v="23.1727809906006"/>
    <x v="9142"/>
  </r>
  <r>
    <n v="33.142406463622997"/>
    <n v="-33.209236145019503"/>
    <x v="9143"/>
  </r>
  <r>
    <n v="31.407831192016602"/>
    <n v="1.0472667217254601"/>
    <x v="9144"/>
  </r>
  <r>
    <n v="22.935287475585898"/>
    <n v="5.8565154075622603"/>
    <x v="9145"/>
  </r>
  <r>
    <n v="43.154109954833999"/>
    <n v="-9.2793817520141602"/>
    <x v="9146"/>
  </r>
  <r>
    <n v="24.969999313354499"/>
    <n v="7.5676755905151403"/>
    <x v="9147"/>
  </r>
  <r>
    <n v="18.186918258666999"/>
    <n v="22.302635192871101"/>
    <x v="9148"/>
  </r>
  <r>
    <n v="19.5519504547119"/>
    <n v="6.7903060913085902"/>
    <x v="9149"/>
  </r>
  <r>
    <n v="15.348951339721699"/>
    <n v="-0.64814275503158603"/>
    <x v="9150"/>
  </r>
  <r>
    <n v="45.606632232666001"/>
    <n v="56.266708374023402"/>
    <x v="9151"/>
  </r>
  <r>
    <n v="35.678501129150398"/>
    <n v="7.3487620353698704"/>
    <x v="9152"/>
  </r>
  <r>
    <n v="33.0196723937988"/>
    <n v="35.059490203857401"/>
    <x v="9153"/>
  </r>
  <r>
    <n v="21.1945476531982"/>
    <n v="-9.7844476699829102"/>
    <x v="9154"/>
  </r>
  <r>
    <n v="13.5531358718872"/>
    <n v="16.212451934814499"/>
    <x v="9155"/>
  </r>
  <r>
    <n v="27.479375839233398"/>
    <n v="6.3482798635959597E-2"/>
    <x v="9156"/>
  </r>
  <r>
    <n v="18.417970657348601"/>
    <n v="30.270776748657202"/>
    <x v="9157"/>
  </r>
  <r>
    <n v="15.362475395202599"/>
    <n v="15.962439537048301"/>
    <x v="9158"/>
  </r>
  <r>
    <n v="26.369300842285199"/>
    <n v="5.1720919609069798"/>
    <x v="9159"/>
  </r>
  <r>
    <n v="10.1835222244263"/>
    <n v="20.078275680541999"/>
    <x v="9160"/>
  </r>
  <r>
    <n v="27.8911743164063"/>
    <n v="53.141689300537102"/>
    <x v="9161"/>
  </r>
  <r>
    <n v="15.8077735900879"/>
    <n v="34.973720550537102"/>
    <x v="9162"/>
  </r>
  <r>
    <n v="28.8767795562744"/>
    <n v="33.148200988769503"/>
    <x v="9163"/>
  </r>
  <r>
    <n v="38.567554473877003"/>
    <n v="-3.16835260391235"/>
    <x v="9164"/>
  </r>
  <r>
    <n v="39.869544982910199"/>
    <n v="61.420982360839801"/>
    <x v="9165"/>
  </r>
  <r>
    <n v="32.862583160400398"/>
    <n v="17.204452514648398"/>
    <x v="9166"/>
  </r>
  <r>
    <n v="21.869701385498001"/>
    <n v="-30.034965515136701"/>
    <x v="9167"/>
  </r>
  <r>
    <n v="21.099760055541999"/>
    <n v="2.2100458145141602"/>
    <x v="9168"/>
  </r>
  <r>
    <n v="18.616226196289102"/>
    <n v="7.9042553901672399"/>
    <x v="9169"/>
  </r>
  <r>
    <n v="32.478511810302699"/>
    <n v="30.845308303833001"/>
    <x v="9170"/>
  </r>
  <r>
    <n v="22.925006866455099"/>
    <n v="48.817939758300803"/>
    <x v="9171"/>
  </r>
  <r>
    <n v="46.201480865478501"/>
    <n v="3.1312019824981698"/>
    <x v="9172"/>
  </r>
  <r>
    <n v="23.109800338745099"/>
    <n v="13.585161209106399"/>
    <x v="9173"/>
  </r>
  <r>
    <n v="28.697959899902301"/>
    <n v="-3.8385009765625"/>
    <x v="9174"/>
  </r>
  <r>
    <n v="16.234718322753899"/>
    <n v="17.729270935058601"/>
    <x v="9175"/>
  </r>
  <r>
    <n v="38.528091430664098"/>
    <n v="7.0801067352294904"/>
    <x v="9176"/>
  </r>
  <r>
    <n v="48.021568298339801"/>
    <n v="8.9834527969360405"/>
    <x v="9177"/>
  </r>
  <r>
    <n v="41.617500305175803"/>
    <n v="7.8119773864746103"/>
    <x v="9178"/>
  </r>
  <r>
    <n v="21.0626010894775"/>
    <n v="29.287105560302699"/>
    <x v="9179"/>
  </r>
  <r>
    <n v="27.631858825683601"/>
    <n v="27.3780212402344"/>
    <x v="9180"/>
  </r>
  <r>
    <n v="19.811056137085"/>
    <n v="15.291629791259799"/>
    <x v="9181"/>
  </r>
  <r>
    <n v="20.4598999023438"/>
    <n v="7.49324655532837"/>
    <x v="9182"/>
  </r>
  <r>
    <n v="30.493778228759801"/>
    <n v="25.530946731567401"/>
    <x v="9183"/>
  </r>
  <r>
    <n v="30.394445419311499"/>
    <n v="34.767738342285199"/>
    <x v="9184"/>
  </r>
  <r>
    <n v="42.894615173339801"/>
    <n v="74.932479858398395"/>
    <x v="9185"/>
  </r>
  <r>
    <n v="15.740485191345201"/>
    <n v="4.4691305160522496"/>
    <x v="9186"/>
  </r>
  <r>
    <n v="30.029199600219702"/>
    <n v="-21.184238433837901"/>
    <x v="9187"/>
  </r>
  <r>
    <n v="29.7308464050293"/>
    <n v="74.146812438964801"/>
    <x v="9188"/>
  </r>
  <r>
    <n v="10.2278804779053"/>
    <n v="23.399358749389599"/>
    <x v="9189"/>
  </r>
  <r>
    <n v="43.0741157531738"/>
    <n v="37.529449462890597"/>
    <x v="9190"/>
  </r>
  <r>
    <n v="16.225914001464801"/>
    <n v="5.9221520423889196"/>
    <x v="9191"/>
  </r>
  <r>
    <n v="22.491678237915"/>
    <n v="19.191967010498001"/>
    <x v="9192"/>
  </r>
  <r>
    <n v="15.394792556762701"/>
    <n v="38.969318389892599"/>
    <x v="9193"/>
  </r>
  <r>
    <n v="17.988132476806602"/>
    <n v="68.247261047363295"/>
    <x v="9194"/>
  </r>
  <r>
    <n v="37.288791656494098"/>
    <n v="23.574403762817401"/>
    <x v="9195"/>
  </r>
  <r>
    <n v="24.294841766357401"/>
    <n v="12.342242240905801"/>
    <x v="9196"/>
  </r>
  <r>
    <n v="21.494531631469702"/>
    <n v="38.919178009033203"/>
    <x v="9197"/>
  </r>
  <r>
    <n v="23.702665328979499"/>
    <n v="33.228691101074197"/>
    <x v="9198"/>
  </r>
  <r>
    <n v="10.8842887878418"/>
    <n v="45.429439544677699"/>
    <x v="9199"/>
  </r>
  <r>
    <n v="8.3075704574584996"/>
    <n v="17.3833122253418"/>
    <x v="9200"/>
  </r>
  <r>
    <n v="29.094253540039102"/>
    <n v="19.827743530273398"/>
    <x v="9201"/>
  </r>
  <r>
    <n v="7.08225774765015"/>
    <n v="1.64647424221039"/>
    <x v="9202"/>
  </r>
  <r>
    <n v="13.642724037170399"/>
    <n v="13.5154981613159"/>
    <x v="9203"/>
  </r>
  <r>
    <n v="21.349184036254901"/>
    <n v="3.3791449069976802"/>
    <x v="9204"/>
  </r>
  <r>
    <n v="14.0992774963379"/>
    <n v="122.23332977294901"/>
    <x v="9205"/>
  </r>
  <r>
    <n v="13.090008735656699"/>
    <n v="10.3727760314941"/>
    <x v="9206"/>
  </r>
  <r>
    <n v="18.796089172363299"/>
    <n v="86.837013244628906"/>
    <x v="9207"/>
  </r>
  <r>
    <n v="34.973751068115199"/>
    <n v="38.434272766113303"/>
    <x v="9208"/>
  </r>
  <r>
    <n v="32.1151123046875"/>
    <n v="26.909021377563501"/>
    <x v="9209"/>
  </r>
  <r>
    <n v="25.510168075561499"/>
    <n v="38.073486328125"/>
    <x v="9210"/>
  </r>
  <r>
    <n v="26.378107070922901"/>
    <n v="29.1613254547119"/>
    <x v="9211"/>
  </r>
  <r>
    <n v="25.529075622558601"/>
    <n v="47.420204162597699"/>
    <x v="9212"/>
  </r>
  <r>
    <n v="15.907117843627899"/>
    <n v="5.6912307739257804"/>
    <x v="9213"/>
  </r>
  <r>
    <n v="34.921474456787102"/>
    <n v="25.8857021331787"/>
    <x v="9214"/>
  </r>
  <r>
    <n v="18.515689849853501"/>
    <n v="6.6359891891479501"/>
    <x v="9215"/>
  </r>
  <r>
    <n v="41.735343933105497"/>
    <n v="26.976490020751999"/>
    <x v="9216"/>
  </r>
  <r>
    <n v="51.6620063781738"/>
    <n v="55.739891052246101"/>
    <x v="9217"/>
  </r>
  <r>
    <n v="25.148479461669901"/>
    <n v="9.3591766357421893"/>
    <x v="9218"/>
  </r>
  <r>
    <n v="35.643276214599602"/>
    <n v="14.9934997558594"/>
    <x v="9219"/>
  </r>
  <r>
    <n v="23.401556015014599"/>
    <n v="6.8674359321594203"/>
    <x v="9220"/>
  </r>
  <r>
    <n v="24.2911567687988"/>
    <n v="10.141437530517599"/>
    <x v="9221"/>
  </r>
  <r>
    <n v="35.767047882080099"/>
    <n v="58.599811553955099"/>
    <x v="9222"/>
  </r>
  <r>
    <n v="30.926185607910199"/>
    <n v="-10.601555824279799"/>
    <x v="9223"/>
  </r>
  <r>
    <n v="25.3585414886475"/>
    <n v="39.586193084716797"/>
    <x v="9224"/>
  </r>
  <r>
    <n v="10.535138130188001"/>
    <n v="91.885505676269503"/>
    <x v="9225"/>
  </r>
  <r>
    <n v="27.685379028320298"/>
    <n v="28.489448547363299"/>
    <x v="9226"/>
  </r>
  <r>
    <n v="15.1638288497925"/>
    <n v="7.15195989608765"/>
    <x v="9227"/>
  </r>
  <r>
    <n v="16.158164978027301"/>
    <n v="19.272361755371101"/>
    <x v="9228"/>
  </r>
  <r>
    <n v="25.926864624023398"/>
    <n v="13.352220535278301"/>
    <x v="9229"/>
  </r>
  <r>
    <n v="40.210952758789098"/>
    <n v="45.9400444030762"/>
    <x v="9230"/>
  </r>
  <r>
    <n v="41.567153930664098"/>
    <n v="9.9743928909301793"/>
    <x v="9231"/>
  </r>
  <r>
    <n v="9.7745170593261701"/>
    <n v="15.050621986389199"/>
    <x v="9232"/>
  </r>
  <r>
    <n v="23.179224014282202"/>
    <n v="3.9798765182495099"/>
    <x v="9233"/>
  </r>
  <r>
    <n v="37.881607055664098"/>
    <n v="-13.755175590515099"/>
    <x v="9234"/>
  </r>
  <r>
    <n v="15.9340810775757"/>
    <n v="9.6025705337524396"/>
    <x v="9235"/>
  </r>
  <r>
    <n v="25.548559188842798"/>
    <n v="6.5502004623413104"/>
    <x v="9236"/>
  </r>
  <r>
    <n v="39.240058898925803"/>
    <n v="47.580959320068402"/>
    <x v="9237"/>
  </r>
  <r>
    <n v="18.919532775878899"/>
    <n v="55.4989624023438"/>
    <x v="9238"/>
  </r>
  <r>
    <n v="26.080394744873001"/>
    <n v="8.5361213684081996"/>
    <x v="9239"/>
  </r>
  <r>
    <n v="35.576633453369098"/>
    <n v="14.8145751953125"/>
    <x v="9240"/>
  </r>
  <r>
    <n v="57.196460723877003"/>
    <n v="12.470273017883301"/>
    <x v="9241"/>
  </r>
  <r>
    <n v="21.6435642242432"/>
    <n v="29.8697509765625"/>
    <x v="9242"/>
  </r>
  <r>
    <n v="26.857545852661101"/>
    <n v="5.1719713211059597"/>
    <x v="9243"/>
  </r>
  <r>
    <n v="35.803424835205099"/>
    <n v="38.812282562255902"/>
    <x v="9244"/>
  </r>
  <r>
    <n v="23.3385620117188"/>
    <n v="44.6846733093262"/>
    <x v="9245"/>
  </r>
  <r>
    <n v="20.757862091064499"/>
    <n v="64.574020385742202"/>
    <x v="9246"/>
  </r>
  <r>
    <n v="23.839067459106399"/>
    <n v="-1.5726007223129299"/>
    <x v="9247"/>
  </r>
  <r>
    <n v="18.923639297485401"/>
    <n v="23.6774578094482"/>
    <x v="9248"/>
  </r>
  <r>
    <n v="18.791213989257798"/>
    <n v="45.549045562744098"/>
    <x v="9249"/>
  </r>
  <r>
    <n v="28.293449401855501"/>
    <n v="82.588890075683594"/>
    <x v="9250"/>
  </r>
  <r>
    <n v="25.566282272338899"/>
    <n v="39.418937683105497"/>
    <x v="9251"/>
  </r>
  <r>
    <n v="23.780561447143601"/>
    <n v="67.778274536132798"/>
    <x v="9252"/>
  </r>
  <r>
    <n v="16.597793579101602"/>
    <n v="23.538009643554702"/>
    <x v="9253"/>
  </r>
  <r>
    <n v="22.916294097900401"/>
    <n v="11.624860763549799"/>
    <x v="9254"/>
  </r>
  <r>
    <n v="22.478477478027301"/>
    <n v="71.469070434570298"/>
    <x v="9255"/>
  </r>
  <r>
    <n v="25.319393157958999"/>
    <n v="10.358726501464799"/>
    <x v="9256"/>
  </r>
  <r>
    <n v="61.315219879150398"/>
    <n v="25.0290431976318"/>
    <x v="9257"/>
  </r>
  <r>
    <n v="16.886907577514599"/>
    <n v="54.976039886474602"/>
    <x v="9258"/>
  </r>
  <r>
    <n v="40.692398071289098"/>
    <n v="2.05761694908142"/>
    <x v="9259"/>
  </r>
  <r>
    <n v="24.1851291656494"/>
    <n v="7.51950979232788"/>
    <x v="9260"/>
  </r>
  <r>
    <n v="25.160795211791999"/>
    <n v="49.715991973877003"/>
    <x v="9261"/>
  </r>
  <r>
    <n v="29.557743072509801"/>
    <n v="50.370262145996101"/>
    <x v="9262"/>
  </r>
  <r>
    <n v="22.791368484497099"/>
    <n v="40.418621063232401"/>
    <x v="9263"/>
  </r>
  <r>
    <n v="18.9003200531006"/>
    <n v="33.703170776367202"/>
    <x v="9264"/>
  </r>
  <r>
    <n v="45.594223022460902"/>
    <n v="21.413763046264599"/>
    <x v="9265"/>
  </r>
  <r>
    <n v="16.417335510253899"/>
    <n v="35.101383209228501"/>
    <x v="9266"/>
  </r>
  <r>
    <n v="20.5289497375488"/>
    <n v="7.2060365676879901"/>
    <x v="9267"/>
  </r>
  <r>
    <n v="24.8869934082031"/>
    <n v="50.5633354187012"/>
    <x v="9268"/>
  </r>
  <r>
    <n v="21.018297195434599"/>
    <n v="34.313037872314503"/>
    <x v="9269"/>
  </r>
  <r>
    <n v="17.3083400726318"/>
    <n v="51.125541687011697"/>
    <x v="9270"/>
  </r>
  <r>
    <n v="20.552761077880898"/>
    <n v="-13.944525718689"/>
    <x v="9271"/>
  </r>
  <r>
    <n v="32.471080780029297"/>
    <n v="9.2579641342163104"/>
    <x v="9272"/>
  </r>
  <r>
    <n v="22.6979789733887"/>
    <n v="18.754474639892599"/>
    <x v="9273"/>
  </r>
  <r>
    <n v="27.7349452972412"/>
    <n v="10.7973413467407"/>
    <x v="9274"/>
  </r>
  <r>
    <n v="26.8008136749268"/>
    <n v="34.392688751220703"/>
    <x v="9275"/>
  </r>
  <r>
    <n v="13.106121063232401"/>
    <n v="9.7481136322021502"/>
    <x v="9276"/>
  </r>
  <r>
    <n v="24.170629501342798"/>
    <n v="-4.3271107673645002"/>
    <x v="9277"/>
  </r>
  <r>
    <n v="12.065126419067401"/>
    <n v="18.340326309204102"/>
    <x v="9278"/>
  </r>
  <r>
    <n v="35.232749938964801"/>
    <n v="52.879135131835902"/>
    <x v="9279"/>
  </r>
  <r>
    <n v="29.484424591064499"/>
    <n v="-3.7703332901000999"/>
    <x v="9280"/>
  </r>
  <r>
    <n v="34.028457641601598"/>
    <n v="39.108318328857401"/>
    <x v="9281"/>
  </r>
  <r>
    <n v="13.829016685485801"/>
    <n v="47.697444915771499"/>
    <x v="9282"/>
  </r>
  <r>
    <n v="31.1302185058594"/>
    <n v="4.8052234649658203"/>
    <x v="9283"/>
  </r>
  <r>
    <n v="18.078083038330099"/>
    <n v="24.13694190979"/>
    <x v="9284"/>
  </r>
  <r>
    <n v="32.773948669433601"/>
    <n v="20.278398513793899"/>
    <x v="9285"/>
  </r>
  <r>
    <n v="9.6839056015014595"/>
    <n v="12.328444480896"/>
    <x v="9286"/>
  </r>
  <r>
    <n v="28.8098449707031"/>
    <n v="5.3244700431823704"/>
    <x v="9287"/>
  </r>
  <r>
    <n v="9.9474802017211896"/>
    <n v="-1.2522275447845499"/>
    <x v="9288"/>
  </r>
  <r>
    <n v="41.383884429931598"/>
    <n v="35.189064025878899"/>
    <x v="9289"/>
  </r>
  <r>
    <n v="19.288000106811499"/>
    <n v="22.082017898559599"/>
    <x v="9290"/>
  </r>
  <r>
    <n v="22.755113601684599"/>
    <n v="25.975095748901399"/>
    <x v="9291"/>
  </r>
  <r>
    <n v="28.459981918335"/>
    <n v="14.7712602615356"/>
    <x v="9292"/>
  </r>
  <r>
    <n v="28.037794113159201"/>
    <n v="6.7172164916992196"/>
    <x v="9293"/>
  </r>
  <r>
    <n v="33.175003051757798"/>
    <n v="0.466511130332947"/>
    <x v="9294"/>
  </r>
  <r>
    <n v="28.184928894043001"/>
    <n v="25.7123317718506"/>
    <x v="9295"/>
  </r>
  <r>
    <n v="12.034049987793001"/>
    <n v="44.986595153808601"/>
    <x v="9296"/>
  </r>
  <r>
    <n v="34.822719573974602"/>
    <n v="52.760276794433601"/>
    <x v="9297"/>
  </r>
  <r>
    <n v="27.310226440429702"/>
    <n v="-6.7856216430664098"/>
    <x v="9298"/>
  </r>
  <r>
    <n v="58.444671630859403"/>
    <n v="41.025001525878899"/>
    <x v="9299"/>
  </r>
  <r>
    <n v="31.419187545776399"/>
    <n v="32.857753753662102"/>
    <x v="9300"/>
  </r>
  <r>
    <n v="26.391065597534201"/>
    <n v="11.4330959320068"/>
    <x v="9301"/>
  </r>
  <r>
    <n v="15.689695358276399"/>
    <n v="1.99780905246735"/>
    <x v="9302"/>
  </r>
  <r>
    <n v="18.697774887085"/>
    <n v="0.60892105102539096"/>
    <x v="9303"/>
  </r>
  <r>
    <n v="12.2508220672607"/>
    <n v="37.143199920654297"/>
    <x v="9304"/>
  </r>
  <r>
    <n v="24.638168334960898"/>
    <n v="-16.816343307495099"/>
    <x v="9305"/>
  </r>
  <r>
    <n v="13.2315311431885"/>
    <n v="0.20930100977420801"/>
    <x v="9306"/>
  </r>
  <r>
    <n v="35.977081298828097"/>
    <n v="22.404872894287099"/>
    <x v="9307"/>
  </r>
  <r>
    <n v="16.337785720825199"/>
    <n v="-3.1234169006347701"/>
    <x v="9308"/>
  </r>
  <r>
    <n v="15.2743635177612"/>
    <n v="-1.4628655910491899"/>
    <x v="9309"/>
  </r>
  <r>
    <n v="18.351242065429702"/>
    <n v="10.3078012466431"/>
    <x v="9310"/>
  </r>
  <r>
    <n v="38.824886322021499"/>
    <n v="55.179977416992202"/>
    <x v="9311"/>
  </r>
  <r>
    <n v="30.298511505126999"/>
    <n v="7.0509791374206499"/>
    <x v="9312"/>
  </r>
  <r>
    <n v="36.795650482177699"/>
    <n v="23.412988662719702"/>
    <x v="9313"/>
  </r>
  <r>
    <n v="30.924362182617202"/>
    <n v="53.546073913574197"/>
    <x v="9314"/>
  </r>
  <r>
    <n v="15.7052764892578"/>
    <n v="7.8781085014343297"/>
    <x v="9315"/>
  </r>
  <r>
    <n v="25.059556961059599"/>
    <n v="28.346744537353501"/>
    <x v="9316"/>
  </r>
  <r>
    <n v="17.037525177001999"/>
    <n v="29.962419509887699"/>
    <x v="9317"/>
  </r>
  <r>
    <n v="22.790103912353501"/>
    <n v="31.120235443115199"/>
    <x v="9318"/>
  </r>
  <r>
    <n v="31.449874877929702"/>
    <n v="68.229698181152301"/>
    <x v="9319"/>
  </r>
  <r>
    <n v="20.515846252441399"/>
    <n v="24.9930725097656"/>
    <x v="9320"/>
  </r>
  <r>
    <n v="33.2919731140137"/>
    <n v="-3.48049020767212"/>
    <x v="9321"/>
  </r>
  <r>
    <n v="37.4917182922363"/>
    <n v="57.103885650634801"/>
    <x v="9322"/>
  </r>
  <r>
    <n v="27.220949172973601"/>
    <n v="7.2985086441040004"/>
    <x v="9323"/>
  </r>
  <r>
    <n v="23.695489883422901"/>
    <n v="50.496906280517599"/>
    <x v="9324"/>
  </r>
  <r>
    <n v="32.619575500488303"/>
    <n v="31.5325832366943"/>
    <x v="9325"/>
  </r>
  <r>
    <n v="23.447401046752901"/>
    <n v="60.957748413085902"/>
    <x v="9326"/>
  </r>
  <r>
    <n v="44.459709167480497"/>
    <n v="2.4879920482635498"/>
    <x v="9327"/>
  </r>
  <r>
    <n v="25.062034606933601"/>
    <n v="22.2845649719238"/>
    <x v="9328"/>
  </r>
  <r>
    <n v="24.225509643554702"/>
    <n v="-24.21875"/>
    <x v="9329"/>
  </r>
  <r>
    <n v="18.4708652496338"/>
    <n v="21.833280563354499"/>
    <x v="9330"/>
  </r>
  <r>
    <n v="35.517158508300803"/>
    <n v="7.3841462135314897"/>
    <x v="9331"/>
  </r>
  <r>
    <n v="31.8186359405518"/>
    <n v="26.6159858703613"/>
    <x v="9332"/>
  </r>
  <r>
    <n v="14.8612270355225"/>
    <n v="31.966388702392599"/>
    <x v="9333"/>
  </r>
  <r>
    <n v="29.358461380004901"/>
    <n v="20.861274719238299"/>
    <x v="9334"/>
  </r>
  <r>
    <n v="45.027481079101598"/>
    <n v="31.7163181304932"/>
    <x v="9335"/>
  </r>
  <r>
    <n v="18.717943191528299"/>
    <n v="28.1581020355225"/>
    <x v="9336"/>
  </r>
  <r>
    <n v="24.900547027587901"/>
    <n v="75.483703613281307"/>
    <x v="9337"/>
  </r>
  <r>
    <n v="19.7931022644043"/>
    <n v="-4.5925559997558603"/>
    <x v="9338"/>
  </r>
  <r>
    <n v="32.168010711669901"/>
    <n v="69.721107482910199"/>
    <x v="9339"/>
  </r>
  <r>
    <n v="35.455196380615199"/>
    <n v="-5.50325679779053"/>
    <x v="9340"/>
  </r>
  <r>
    <n v="10.2922925949097"/>
    <n v="100.284530639648"/>
    <x v="9341"/>
  </r>
  <r>
    <n v="20.156499862670898"/>
    <n v="-3.4787292480468799"/>
    <x v="9342"/>
  </r>
  <r>
    <n v="35.520156860351598"/>
    <n v="60.369499206542997"/>
    <x v="9343"/>
  </r>
  <r>
    <n v="30.216060638427699"/>
    <n v="50.000301361083999"/>
    <x v="9344"/>
  </r>
  <r>
    <n v="22.5831699371338"/>
    <n v="-1.21614325046539"/>
    <x v="9345"/>
  </r>
  <r>
    <n v="18.897087097168001"/>
    <n v="12.4150304794312"/>
    <x v="9346"/>
  </r>
  <r>
    <n v="30.610681533813501"/>
    <n v="36.583793640136697"/>
    <x v="9347"/>
  </r>
  <r>
    <n v="10.156395912170399"/>
    <n v="-5.3318929672241202"/>
    <x v="9348"/>
  </r>
  <r>
    <n v="22.134792327880898"/>
    <n v="31.508222579956101"/>
    <x v="9349"/>
  </r>
  <r>
    <n v="30.430324554443398"/>
    <n v="11.9921197891235"/>
    <x v="9350"/>
  </r>
  <r>
    <n v="60.104091644287102"/>
    <n v="41.3684272766113"/>
    <x v="9351"/>
  </r>
  <r>
    <n v="29.777168273925799"/>
    <n v="26.278753280639599"/>
    <x v="9352"/>
  </r>
  <r>
    <n v="19.8756809234619"/>
    <n v="58.394660949707003"/>
    <x v="9353"/>
  </r>
  <r>
    <n v="20.338129043579102"/>
    <n v="6.4756536483764604"/>
    <x v="9354"/>
  </r>
  <r>
    <n v="36.639217376708999"/>
    <n v="9.9478282928466797"/>
    <x v="9355"/>
  </r>
  <r>
    <n v="50.860626220703097"/>
    <n v="21.943290710449201"/>
    <x v="9356"/>
  </r>
  <r>
    <n v="29.036880493164102"/>
    <n v="0.57880967855453502"/>
    <x v="9357"/>
  </r>
  <r>
    <n v="55.477256774902301"/>
    <n v="90.572151184082003"/>
    <x v="9358"/>
  </r>
  <r>
    <n v="19.354721069335898"/>
    <n v="78.605438232421903"/>
    <x v="9359"/>
  </r>
  <r>
    <n v="21.2146301269531"/>
    <n v="4.1093506813049299"/>
    <x v="9360"/>
  </r>
  <r>
    <n v="35.1069145202637"/>
    <n v="50.788272857666001"/>
    <x v="9361"/>
  </r>
  <r>
    <n v="17.005958557128899"/>
    <n v="3.1534807682037398"/>
    <x v="9362"/>
  </r>
  <r>
    <n v="22.574180603027301"/>
    <n v="2.8889737129211399"/>
    <x v="9363"/>
  </r>
  <r>
    <n v="28.218896865844702"/>
    <n v="20.349382400512699"/>
    <x v="9364"/>
  </r>
  <r>
    <n v="33.608516693115199"/>
    <n v="50.203845977783203"/>
    <x v="9365"/>
  </r>
  <r>
    <n v="29.3009338378906"/>
    <n v="-0.27152800559997597"/>
    <x v="9366"/>
  </r>
  <r>
    <n v="18.716047286987301"/>
    <n v="8.7668647766113299"/>
    <x v="9367"/>
  </r>
  <r>
    <n v="23.114854812622099"/>
    <n v="-1.4793183803558401"/>
    <x v="9368"/>
  </r>
  <r>
    <n v="18.3325099945068"/>
    <n v="-1.7118051052093499"/>
    <x v="9369"/>
  </r>
  <r>
    <n v="15.1378784179688"/>
    <n v="40.851139068603501"/>
    <x v="9370"/>
  </r>
  <r>
    <n v="26.328849792480501"/>
    <n v="30.679349899291999"/>
    <x v="9371"/>
  </r>
  <r>
    <n v="32.070705413818402"/>
    <n v="18.718381881713899"/>
    <x v="9372"/>
  </r>
  <r>
    <n v="30.395521163940401"/>
    <n v="20.162002563476602"/>
    <x v="9373"/>
  </r>
  <r>
    <n v="23.401609420776399"/>
    <n v="6.7181477546691903"/>
    <x v="9374"/>
  </r>
  <r>
    <n v="28.278888702392599"/>
    <n v="-17.175193786621101"/>
    <x v="9375"/>
  </r>
  <r>
    <n v="15.9647169113159"/>
    <n v="4.0429978370666504"/>
    <x v="9376"/>
  </r>
  <r>
    <n v="52.351024627685497"/>
    <n v="72.2027587890625"/>
    <x v="9377"/>
  </r>
  <r>
    <n v="25.386651992797901"/>
    <n v="47.150852203369098"/>
    <x v="9378"/>
  </r>
  <r>
    <n v="29.252483367919901"/>
    <n v="21.897296905517599"/>
    <x v="9379"/>
  </r>
  <r>
    <n v="48.304443359375"/>
    <n v="4.9514846801757804"/>
    <x v="9380"/>
  </r>
  <r>
    <n v="32.563194274902301"/>
    <n v="-4.78958988189697"/>
    <x v="9381"/>
  </r>
  <r>
    <n v="35.761215209960902"/>
    <n v="22.982500076293899"/>
    <x v="9382"/>
  </r>
  <r>
    <n v="31.066705703735401"/>
    <n v="44.752708435058601"/>
    <x v="9383"/>
  </r>
  <r>
    <n v="32.568172454833999"/>
    <n v="14.6086931228638"/>
    <x v="9384"/>
  </r>
  <r>
    <n v="33.314365386962898"/>
    <n v="15.821943283081101"/>
    <x v="9385"/>
  </r>
  <r>
    <n v="37.570522308349602"/>
    <n v="20.252599716186499"/>
    <x v="9386"/>
  </r>
  <r>
    <n v="24.342475891113299"/>
    <n v="56.645591735839801"/>
    <x v="9387"/>
  </r>
  <r>
    <n v="47.245292663574197"/>
    <n v="41.290542602539098"/>
    <x v="9388"/>
  </r>
  <r>
    <n v="35.020465850830099"/>
    <n v="0.52167069911956798"/>
    <x v="9389"/>
  </r>
  <r>
    <n v="12.541561126709"/>
    <n v="3.9662115573883101"/>
    <x v="9390"/>
  </r>
  <r>
    <n v="32.700046539306598"/>
    <n v="54.280296325683601"/>
    <x v="9391"/>
  </r>
  <r>
    <n v="28.143781661987301"/>
    <n v="11.5580492019653"/>
    <x v="9392"/>
  </r>
  <r>
    <n v="30.694919586181602"/>
    <n v="0.95924353599548295"/>
    <x v="9393"/>
  </r>
  <r>
    <n v="25.9388751983643"/>
    <n v="77.474655151367202"/>
    <x v="9394"/>
  </r>
  <r>
    <n v="12.9345607757568"/>
    <n v="48.8829536437988"/>
    <x v="9395"/>
  </r>
  <r>
    <n v="23.912458419799801"/>
    <n v="5.4000568389892596"/>
    <x v="9396"/>
  </r>
  <r>
    <n v="11.7926540374756"/>
    <n v="17.072799682617202"/>
    <x v="9397"/>
  </r>
  <r>
    <n v="28.946842193603501"/>
    <n v="33.0299682617188"/>
    <x v="9398"/>
  </r>
  <r>
    <n v="32.447410583496101"/>
    <n v="32.258102416992202"/>
    <x v="9399"/>
  </r>
  <r>
    <n v="46.015632629394503"/>
    <n v="1.1562643051147501"/>
    <x v="9400"/>
  </r>
  <r>
    <n v="24.633586883544901"/>
    <n v="29.56907081604"/>
    <x v="9401"/>
  </r>
  <r>
    <n v="17.0322265625"/>
    <n v="0.80752885341644298"/>
    <x v="9402"/>
  </r>
  <r>
    <n v="22.786647796630898"/>
    <n v="6.5796642303466797"/>
    <x v="9403"/>
  </r>
  <r>
    <n v="42.355663299560497"/>
    <n v="8.4037275314331108"/>
    <x v="9404"/>
  </r>
  <r>
    <n v="31.682653427123999"/>
    <n v="-8.2818183898925799"/>
    <x v="9405"/>
  </r>
  <r>
    <n v="28.736125946044901"/>
    <n v="27.0736789703369"/>
    <x v="9406"/>
  </r>
  <r>
    <n v="33.443996429443402"/>
    <n v="32.1373901367188"/>
    <x v="9407"/>
  </r>
  <r>
    <n v="38.202022552490199"/>
    <n v="49.088321685791001"/>
    <x v="9408"/>
  </r>
  <r>
    <n v="29.330865859985401"/>
    <n v="7.8287029266357404"/>
    <x v="9409"/>
  </r>
  <r>
    <n v="34.9827690124512"/>
    <n v="18.080879211425799"/>
    <x v="9410"/>
  </r>
  <r>
    <n v="37.0784301757813"/>
    <n v="37.900619506835902"/>
    <x v="9411"/>
  </r>
  <r>
    <n v="21.269945144653299"/>
    <n v="-13.4957981109619"/>
    <x v="9412"/>
  </r>
  <r>
    <n v="27.634748458862301"/>
    <n v="45.013412475585902"/>
    <x v="9413"/>
  </r>
  <r>
    <n v="21.8804836273193"/>
    <n v="24.277349472045898"/>
    <x v="9414"/>
  </r>
  <r>
    <n v="27.7418212890625"/>
    <n v="29.0131645202637"/>
    <x v="9415"/>
  </r>
  <r>
    <n v="44.829509735107401"/>
    <n v="7.8059797286987296"/>
    <x v="9416"/>
  </r>
  <r>
    <n v="41.662517547607401"/>
    <n v="3.8734505176544198"/>
    <x v="9417"/>
  </r>
  <r>
    <n v="22.919130325317401"/>
    <n v="17.804702758789102"/>
    <x v="9418"/>
  </r>
  <r>
    <n v="22.726659774780298"/>
    <n v="59.055583953857401"/>
    <x v="9419"/>
  </r>
  <r>
    <n v="24.621822357177699"/>
    <n v="-3.0834586620330802"/>
    <x v="9420"/>
  </r>
  <r>
    <n v="19.548015594482401"/>
    <n v="9.5533943176269496"/>
    <x v="9421"/>
  </r>
  <r>
    <n v="34.673030853271499"/>
    <n v="10.285652160644499"/>
    <x v="9422"/>
  </r>
  <r>
    <n v="41.699703216552699"/>
    <n v="20.923896789550799"/>
    <x v="9423"/>
  </r>
  <r>
    <n v="12.6118631362915"/>
    <n v="6.3183307647705096"/>
    <x v="9424"/>
  </r>
  <r>
    <n v="39.973487854003899"/>
    <n v="29.248701095581101"/>
    <x v="9425"/>
  </r>
  <r>
    <n v="34.226146697997997"/>
    <n v="29.155071258544901"/>
    <x v="9426"/>
  </r>
  <r>
    <n v="23.599349975585898"/>
    <n v="33.268745422363303"/>
    <x v="9427"/>
  </r>
  <r>
    <n v="8.3025474548339808"/>
    <n v="45.577716827392599"/>
    <x v="9428"/>
  </r>
  <r>
    <n v="18.373012542724599"/>
    <n v="93.959846496582003"/>
    <x v="9429"/>
  </r>
  <r>
    <n v="45.349723815917997"/>
    <n v="18.551097869873001"/>
    <x v="9430"/>
  </r>
  <r>
    <n v="12.4008140563965"/>
    <n v="60.862060546875"/>
    <x v="9431"/>
  </r>
  <r>
    <n v="24.484645843505898"/>
    <n v="20.1748943328857"/>
    <x v="9432"/>
  </r>
  <r>
    <n v="34.726860046386697"/>
    <n v="43.968215942382798"/>
    <x v="9433"/>
  </r>
  <r>
    <n v="24.950290679931602"/>
    <n v="21.8900032043457"/>
    <x v="9434"/>
  </r>
  <r>
    <n v="23.2696838378906"/>
    <n v="29.9355354309082"/>
    <x v="9435"/>
  </r>
  <r>
    <n v="25.1298732757568"/>
    <n v="31.866167068481399"/>
    <x v="9436"/>
  </r>
  <r>
    <n v="24.479707717895501"/>
    <n v="21.217277526855501"/>
    <x v="9437"/>
  </r>
  <r>
    <n v="27.9564723968506"/>
    <n v="9.8550977706909197"/>
    <x v="9438"/>
  </r>
  <r>
    <n v="29.511573791503899"/>
    <n v="27.891197204589801"/>
    <x v="9439"/>
  </r>
  <r>
    <n v="19.093746185302699"/>
    <n v="18.790607452392599"/>
    <x v="9440"/>
  </r>
  <r>
    <n v="21.314424514770501"/>
    <n v="28.408287048339801"/>
    <x v="9441"/>
  </r>
  <r>
    <n v="45.874458312988303"/>
    <n v="-0.31427785754203802"/>
    <x v="9442"/>
  </r>
  <r>
    <n v="30.6922817230225"/>
    <n v="33.160839080810497"/>
    <x v="9443"/>
  </r>
  <r>
    <n v="34.704051971435497"/>
    <n v="18.605333328247099"/>
    <x v="9444"/>
  </r>
  <r>
    <n v="25.997360229492202"/>
    <n v="49.503196716308601"/>
    <x v="9445"/>
  </r>
  <r>
    <n v="11.2435054779053"/>
    <n v="2.1856770515441899"/>
    <x v="9446"/>
  </r>
  <r>
    <n v="26.049991607666001"/>
    <n v="54.731086730957003"/>
    <x v="9447"/>
  </r>
  <r>
    <n v="17.864120483398398"/>
    <n v="30.4837322235107"/>
    <x v="9448"/>
  </r>
  <r>
    <n v="40.579849243164098"/>
    <n v="16.577571868896499"/>
    <x v="9449"/>
  </r>
  <r>
    <n v="31.385128021240199"/>
    <n v="16.131372451782202"/>
    <x v="9450"/>
  </r>
  <r>
    <n v="45.7551460266113"/>
    <n v="29.317316055297901"/>
    <x v="9451"/>
  </r>
  <r>
    <n v="31.7548732757568"/>
    <n v="32.969051361083999"/>
    <x v="9452"/>
  </r>
  <r>
    <n v="30.560972213745099"/>
    <n v="43.833835601806598"/>
    <x v="9453"/>
  </r>
  <r>
    <n v="29.502361297607401"/>
    <n v="12.347225189209"/>
    <x v="9454"/>
  </r>
  <r>
    <n v="21.279634475708001"/>
    <n v="54.449951171875"/>
    <x v="9455"/>
  </r>
  <r>
    <n v="37.326686859130902"/>
    <n v="12.6933813095093"/>
    <x v="9456"/>
  </r>
  <r>
    <n v="25.758491516113299"/>
    <n v="14.943896293640099"/>
    <x v="9457"/>
  </r>
  <r>
    <n v="18.583835601806602"/>
    <n v="-15.6968021392822"/>
    <x v="9458"/>
  </r>
  <r>
    <n v="23.735176086425799"/>
    <n v="27.864997863769499"/>
    <x v="9459"/>
  </r>
  <r>
    <n v="18.173046112060501"/>
    <n v="35.046669006347699"/>
    <x v="9460"/>
  </r>
  <r>
    <n v="29.6047458648682"/>
    <n v="24.111333847045898"/>
    <x v="9461"/>
  </r>
  <r>
    <n v="65.582000732421903"/>
    <n v="7.9205136299133301"/>
    <x v="9462"/>
  </r>
  <r>
    <n v="16.110860824585"/>
    <n v="9.5082893371581996"/>
    <x v="9463"/>
  </r>
  <r>
    <n v="25.845819473266602"/>
    <n v="62.661632537841797"/>
    <x v="9464"/>
  </r>
  <r>
    <n v="49.3115844726563"/>
    <n v="31.200334548950199"/>
    <x v="9465"/>
  </r>
  <r>
    <n v="35.847366333007798"/>
    <n v="85.895805358886705"/>
    <x v="9466"/>
  </r>
  <r>
    <n v="31.256280899047901"/>
    <n v="79.207557678222699"/>
    <x v="9467"/>
  </r>
  <r>
    <n v="16.307867050170898"/>
    <n v="55.788272857666001"/>
    <x v="9468"/>
  </r>
  <r>
    <n v="20.934328079223601"/>
    <n v="49.538124084472699"/>
    <x v="9469"/>
  </r>
  <r>
    <n v="18.9612007141113"/>
    <n v="46.907981872558601"/>
    <x v="9470"/>
  </r>
  <r>
    <n v="36.913288116455099"/>
    <n v="39.359607696533203"/>
    <x v="9471"/>
  </r>
  <r>
    <n v="17.9977321624756"/>
    <n v="5.3931975364685103"/>
    <x v="9472"/>
  </r>
  <r>
    <n v="14.5741891860962"/>
    <n v="13.010285377502401"/>
    <x v="9473"/>
  </r>
  <r>
    <n v="25.548713684081999"/>
    <n v="51.6253051757813"/>
    <x v="9474"/>
  </r>
  <r>
    <n v="40.261932373046903"/>
    <n v="54.225025177002003"/>
    <x v="9475"/>
  </r>
  <r>
    <n v="22.250917434692401"/>
    <n v="-6.8692507743835396"/>
    <x v="9476"/>
  </r>
  <r>
    <n v="31.351615905761701"/>
    <n v="46.980392456054702"/>
    <x v="9477"/>
  </r>
  <r>
    <n v="21.525812149047901"/>
    <n v="20.725471496581999"/>
    <x v="9478"/>
  </r>
  <r>
    <n v="36.70849609375"/>
    <n v="46.322711944580099"/>
    <x v="9479"/>
  </r>
  <r>
    <n v="19.528793334960898"/>
    <n v="26.0850009918213"/>
    <x v="9480"/>
  </r>
  <r>
    <n v="24.065254211425799"/>
    <n v="31.399965286254901"/>
    <x v="9481"/>
  </r>
  <r>
    <n v="11.835212707519499"/>
    <n v="-6.82511234283447"/>
    <x v="9482"/>
  </r>
  <r>
    <n v="14.8163614273071"/>
    <n v="2.5822372436523402"/>
    <x v="9483"/>
  </r>
  <r>
    <n v="44.311916351318402"/>
    <n v="18.833723068237301"/>
    <x v="9484"/>
  </r>
  <r>
    <n v="27.9078254699707"/>
    <n v="-14.646854400634799"/>
    <x v="9485"/>
  </r>
  <r>
    <n v="30.1972541809082"/>
    <n v="43.647933959960902"/>
    <x v="9486"/>
  </r>
  <r>
    <n v="30.291872024536101"/>
    <n v="31.4254150390625"/>
    <x v="9487"/>
  </r>
  <r>
    <n v="8.6180324554443395"/>
    <n v="56.5057563781738"/>
    <x v="9488"/>
  </r>
  <r>
    <n v="37.983230590820298"/>
    <n v="14.077716827392599"/>
    <x v="9489"/>
  </r>
  <r>
    <n v="11.132910728454601"/>
    <n v="76.4112548828125"/>
    <x v="9490"/>
  </r>
  <r>
    <n v="17.025608062744102"/>
    <n v="53.021327972412102"/>
    <x v="9491"/>
  </r>
  <r>
    <n v="35.093845367431598"/>
    <n v="35.826675415039098"/>
    <x v="9492"/>
  </r>
  <r>
    <n v="26.751705169677699"/>
    <n v="27.7029933929443"/>
    <x v="9493"/>
  </r>
  <r>
    <n v="27.614286422729499"/>
    <n v="0.51305377483367898"/>
    <x v="9494"/>
  </r>
  <r>
    <n v="37.401744842529297"/>
    <n v="1.59774017333984"/>
    <x v="9495"/>
  </r>
  <r>
    <n v="25.3346977233887"/>
    <n v="22.871700286865199"/>
    <x v="9496"/>
  </r>
  <r>
    <n v="33.608673095703097"/>
    <n v="-2.6514143943786599"/>
    <x v="9497"/>
  </r>
  <r>
    <n v="12.318891525268601"/>
    <n v="4.9763350486755398"/>
    <x v="9498"/>
  </r>
  <r>
    <n v="40.784049987792997"/>
    <n v="68.467430114746094"/>
    <x v="9499"/>
  </r>
  <r>
    <n v="24.025310516357401"/>
    <n v="10.0149250030518"/>
    <x v="9500"/>
  </r>
  <r>
    <n v="22.681404113769499"/>
    <n v="50.109405517578097"/>
    <x v="9501"/>
  </r>
  <r>
    <n v="36.924507141113303"/>
    <n v="43.039779663085902"/>
    <x v="9502"/>
  </r>
  <r>
    <n v="22.237052917480501"/>
    <n v="33.769859313964801"/>
    <x v="9503"/>
  </r>
  <r>
    <n v="27.583753585815401"/>
    <n v="16.6307697296143"/>
    <x v="9504"/>
  </r>
  <r>
    <n v="33.0476264953613"/>
    <n v="11.4144124984741"/>
    <x v="9505"/>
  </r>
  <r>
    <n v="22.249418258666999"/>
    <n v="73.783424377441406"/>
    <x v="9506"/>
  </r>
  <r>
    <n v="22.614963531494102"/>
    <n v="24.086555480956999"/>
    <x v="9507"/>
  </r>
  <r>
    <n v="31.097528457641602"/>
    <n v="0.62981170415878296"/>
    <x v="9508"/>
  </r>
  <r>
    <n v="35.1487846374512"/>
    <n v="24.528263092041001"/>
    <x v="9509"/>
  </r>
  <r>
    <n v="51.267513275146499"/>
    <n v="8.2180624008178693"/>
    <x v="9510"/>
  </r>
  <r>
    <n v="52.097465515136697"/>
    <n v="24.248075485229499"/>
    <x v="9511"/>
  </r>
  <r>
    <n v="30.564386367797901"/>
    <n v="42.600822448730497"/>
    <x v="9512"/>
  </r>
  <r>
    <n v="58.8709716796875"/>
    <n v="39.572315216064503"/>
    <x v="9513"/>
  </r>
  <r>
    <n v="30.975357055664102"/>
    <n v="22.988294601440401"/>
    <x v="9514"/>
  </r>
  <r>
    <n v="26.696205139160199"/>
    <n v="35.263320922851598"/>
    <x v="9515"/>
  </r>
  <r>
    <n v="32.089038848877003"/>
    <n v="76.204818725585895"/>
    <x v="9516"/>
  </r>
  <r>
    <n v="21.5713500976563"/>
    <n v="49.199066162109403"/>
    <x v="9517"/>
  </r>
  <r>
    <n v="16.153537750244102"/>
    <n v="-6.3286013603210396"/>
    <x v="9518"/>
  </r>
  <r>
    <n v="23.795772552490199"/>
    <n v="3.3597726821899401"/>
    <x v="9519"/>
  </r>
  <r>
    <n v="26.951465606689499"/>
    <n v="42.520236968994098"/>
    <x v="9520"/>
  </r>
  <r>
    <n v="12.6662292480469"/>
    <n v="36.438667297363303"/>
    <x v="9521"/>
  </r>
  <r>
    <n v="37.574050903320298"/>
    <n v="10.2903728485107"/>
    <x v="9522"/>
  </r>
  <r>
    <n v="27.862636566162099"/>
    <n v="14.8805236816406"/>
    <x v="9523"/>
  </r>
  <r>
    <n v="32.201667785644503"/>
    <n v="9.1700534820556605"/>
    <x v="9524"/>
  </r>
  <r>
    <n v="27.805425643920898"/>
    <n v="34.920173645019503"/>
    <x v="9525"/>
  </r>
  <r>
    <n v="24.524173736572301"/>
    <n v="113.743362426758"/>
    <x v="9526"/>
  </r>
  <r>
    <n v="25.0313510894775"/>
    <n v="18.6008491516113"/>
    <x v="9527"/>
  </r>
  <r>
    <n v="33.442989349365199"/>
    <n v="31.146692276001001"/>
    <x v="9528"/>
  </r>
  <r>
    <n v="13.5579080581665"/>
    <n v="2.4885802268981898"/>
    <x v="9529"/>
  </r>
  <r>
    <n v="34.383518218994098"/>
    <n v="63.101600646972699"/>
    <x v="9530"/>
  </r>
  <r>
    <n v="22.6548461914063"/>
    <n v="8.30517673492432"/>
    <x v="9531"/>
  </r>
  <r>
    <n v="14.020611763000501"/>
    <n v="14.837848663330099"/>
    <x v="9532"/>
  </r>
  <r>
    <n v="29.3072185516357"/>
    <n v="4.9654011726379403"/>
    <x v="9533"/>
  </r>
  <r>
    <n v="16.890052795410199"/>
    <n v="23.048711776733398"/>
    <x v="9534"/>
  </r>
  <r>
    <n v="30.8454494476318"/>
    <n v="65.710372924804702"/>
    <x v="9535"/>
  </r>
  <r>
    <n v="23.0719299316406"/>
    <n v="41.652565002441399"/>
    <x v="9536"/>
  </r>
  <r>
    <n v="18.377292633056602"/>
    <n v="30.384946823120099"/>
    <x v="9537"/>
  </r>
  <r>
    <n v="17.555932998657202"/>
    <n v="35.384807586669901"/>
    <x v="9538"/>
  </r>
  <r>
    <n v="32.706859588622997"/>
    <n v="54.055912017822301"/>
    <x v="9539"/>
  </r>
  <r>
    <n v="15.965003013610801"/>
    <n v="35.699996948242202"/>
    <x v="9540"/>
  </r>
  <r>
    <n v="31.989994049072301"/>
    <n v="49.9210014343262"/>
    <x v="9541"/>
  </r>
  <r>
    <n v="31.327466964721701"/>
    <n v="16.039566040039102"/>
    <x v="9542"/>
  </r>
  <r>
    <n v="16.7722282409668"/>
    <n v="8.9358415603637695"/>
    <x v="9543"/>
  </r>
  <r>
    <n v="17.650733947753899"/>
    <n v="10.838661193847701"/>
    <x v="9544"/>
  </r>
  <r>
    <n v="18.979982376098601"/>
    <n v="26.4074897766113"/>
    <x v="9545"/>
  </r>
  <r>
    <n v="24.242984771728501"/>
    <n v="26.848451614379901"/>
    <x v="9546"/>
  </r>
  <r>
    <n v="29.992914199829102"/>
    <n v="-6.8723802566528303"/>
    <x v="9547"/>
  </r>
  <r>
    <n v="23.874576568603501"/>
    <n v="2.4541964530944802"/>
    <x v="9548"/>
  </r>
  <r>
    <n v="19.8807067871094"/>
    <n v="-2.8427872657775901"/>
    <x v="9549"/>
  </r>
  <r>
    <n v="55.288475036621101"/>
    <n v="-9.4431819915771502"/>
    <x v="9550"/>
  </r>
  <r>
    <n v="34.434658050537102"/>
    <n v="25.079633712768601"/>
    <x v="9551"/>
  </r>
  <r>
    <n v="14.079303741455099"/>
    <n v="23.8937892913818"/>
    <x v="9552"/>
  </r>
  <r>
    <n v="12.689603805541999"/>
    <n v="28.560993194580099"/>
    <x v="9553"/>
  </r>
  <r>
    <n v="26.708032608032202"/>
    <n v="-5.2181372642517099"/>
    <x v="9554"/>
  </r>
  <r>
    <n v="46.8425483703613"/>
    <n v="70.714187622070298"/>
    <x v="9555"/>
  </r>
  <r>
    <n v="24.251340866088899"/>
    <n v="18.699672698974599"/>
    <x v="9556"/>
  </r>
  <r>
    <n v="26.269380569458001"/>
    <n v="44.222949981689503"/>
    <x v="9557"/>
  </r>
  <r>
    <n v="33.755531311035199"/>
    <n v="4.3545289039611799"/>
    <x v="9558"/>
  </r>
  <r>
    <n v="28.922937393188501"/>
    <n v="24.7596740722656"/>
    <x v="9559"/>
  </r>
  <r>
    <n v="16.312211990356399"/>
    <n v="6.6481595039367702"/>
    <x v="9560"/>
  </r>
  <r>
    <n v="25.689357757568398"/>
    <n v="68.864593505859403"/>
    <x v="9561"/>
  </r>
  <r>
    <n v="21.093965530395501"/>
    <n v="35.062286376953097"/>
    <x v="9562"/>
  </r>
  <r>
    <n v="34.006023406982401"/>
    <n v="32.255126953125"/>
    <x v="9563"/>
  </r>
  <r>
    <n v="25.1989421844482"/>
    <n v="7.2134518623352104"/>
    <x v="9564"/>
  </r>
  <r>
    <n v="48.877498626708999"/>
    <n v="48.594566345214801"/>
    <x v="9565"/>
  </r>
  <r>
    <n v="31.824266433715799"/>
    <n v="36.260997772216797"/>
    <x v="9566"/>
  </r>
  <r>
    <n v="33.120029449462898"/>
    <n v="63.138721466064503"/>
    <x v="9567"/>
  </r>
  <r>
    <n v="25.0318412780762"/>
    <n v="14.032423019409199"/>
    <x v="9568"/>
  </r>
  <r>
    <n v="28.6748352050781"/>
    <n v="11.266431808471699"/>
    <x v="9569"/>
  </r>
  <r>
    <n v="21.415433883666999"/>
    <n v="-18.9474983215332"/>
    <x v="9570"/>
  </r>
  <r>
    <n v="22.3487453460693"/>
    <n v="42.5947456359863"/>
    <x v="9571"/>
  </r>
  <r>
    <n v="40.676685333252003"/>
    <n v="34.447013854980497"/>
    <x v="9572"/>
  </r>
  <r>
    <n v="32.217639923095703"/>
    <n v="32.775611877441399"/>
    <x v="9573"/>
  </r>
  <r>
    <n v="27.311161041259801"/>
    <n v="21.577293395996101"/>
    <x v="9574"/>
  </r>
  <r>
    <n v="31.306604385376001"/>
    <n v="48.719181060791001"/>
    <x v="9575"/>
  </r>
  <r>
    <n v="22.969058990478501"/>
    <n v="21.7640495300293"/>
    <x v="9576"/>
  </r>
  <r>
    <n v="30.0053100585938"/>
    <n v="24.256202697753899"/>
    <x v="9577"/>
  </r>
  <r>
    <n v="36.258022308349602"/>
    <n v="15.594217300415"/>
    <x v="9578"/>
  </r>
  <r>
    <n v="15.6128988265991"/>
    <n v="27.9018459320068"/>
    <x v="9579"/>
  </r>
  <r>
    <n v="38.422760009765597"/>
    <n v="29.932472229003899"/>
    <x v="9580"/>
  </r>
  <r>
    <n v="25.4131679534912"/>
    <n v="10.767416954040501"/>
    <x v="9581"/>
  </r>
  <r>
    <n v="29.200244903564499"/>
    <n v="1.27642893791199"/>
    <x v="9582"/>
  </r>
  <r>
    <n v="24.250970840454102"/>
    <n v="20.148277282714801"/>
    <x v="9583"/>
  </r>
  <r>
    <n v="27.477836608886701"/>
    <n v="-10.701585769653301"/>
    <x v="9584"/>
  </r>
  <r>
    <n v="30.341793060302699"/>
    <n v="-0.69829696416854903"/>
    <x v="9585"/>
  </r>
  <r>
    <n v="28.5425109863281"/>
    <n v="6.9416699409484899"/>
    <x v="9586"/>
  </r>
  <r>
    <n v="25.2078342437744"/>
    <n v="-4.0412845611572301"/>
    <x v="9587"/>
  </r>
  <r>
    <n v="20.039463043212901"/>
    <n v="14.6810083389282"/>
    <x v="9588"/>
  </r>
  <r>
    <n v="23.031673431396499"/>
    <n v="2.2742266654968302"/>
    <x v="9589"/>
  </r>
  <r>
    <n v="37.118900299072301"/>
    <n v="0.98424333333969105"/>
    <x v="9590"/>
  </r>
  <r>
    <n v="22.517866134643601"/>
    <n v="133.36395263671901"/>
    <x v="9591"/>
  </r>
  <r>
    <n v="11.337378501892101"/>
    <n v="18.654027938842798"/>
    <x v="9592"/>
  </r>
  <r>
    <n v="35.531177520752003"/>
    <n v="14.460238456726101"/>
    <x v="9593"/>
  </r>
  <r>
    <n v="24.646852493286101"/>
    <n v="16.0763053894043"/>
    <x v="9594"/>
  </r>
  <r>
    <n v="27.5235290527344"/>
    <n v="54.638496398925803"/>
    <x v="9595"/>
  </r>
  <r>
    <n v="31.772108078002901"/>
    <n v="-6.2483983039856001"/>
    <x v="9596"/>
  </r>
  <r>
    <n v="26.722743988037099"/>
    <n v="20.995626449585"/>
    <x v="9597"/>
  </r>
  <r>
    <n v="35.911857604980497"/>
    <n v="38.881931304931598"/>
    <x v="9598"/>
  </r>
  <r>
    <n v="47.177448272705099"/>
    <n v="97.362152099609403"/>
    <x v="9599"/>
  </r>
  <r>
    <n v="22.790513992309599"/>
    <n v="7.7581958770751998"/>
    <x v="9600"/>
  </r>
  <r>
    <n v="27.581680297851602"/>
    <n v="13.5281229019165"/>
    <x v="9601"/>
  </r>
  <r>
    <n v="23.209323883056602"/>
    <n v="26.41969871521"/>
    <x v="9602"/>
  </r>
  <r>
    <n v="23.058641433715799"/>
    <n v="35.7159614562988"/>
    <x v="9603"/>
  </r>
  <r>
    <n v="36.4404296875"/>
    <n v="6.3555960655212402"/>
    <x v="9604"/>
  </r>
  <r>
    <n v="21.493629455566399"/>
    <n v="4.3731813430786097"/>
    <x v="9605"/>
  </r>
  <r>
    <n v="14.9337425231934"/>
    <n v="-19.992322921752901"/>
    <x v="9606"/>
  </r>
  <r>
    <n v="44.027523040771499"/>
    <n v="38.132892608642599"/>
    <x v="9607"/>
  </r>
  <r>
    <n v="24.478471755981399"/>
    <n v="78.753395080566406"/>
    <x v="9608"/>
  </r>
  <r>
    <n v="20.355546951293899"/>
    <n v="-0.77738428115844704"/>
    <x v="9609"/>
  </r>
  <r>
    <n v="22.869600296020501"/>
    <n v="10.3984823226929"/>
    <x v="9610"/>
  </r>
  <r>
    <n v="23.3594646453857"/>
    <n v="13.866351127624499"/>
    <x v="9611"/>
  </r>
  <r>
    <n v="26.820013046264599"/>
    <n v="40.263950347900398"/>
    <x v="9612"/>
  </r>
  <r>
    <n v="21.339262008666999"/>
    <n v="1.2712886333465601"/>
    <x v="9613"/>
  </r>
  <r>
    <n v="26.174766540527301"/>
    <n v="4.99971628189087"/>
    <x v="9614"/>
  </r>
  <r>
    <n v="21.1136169433594"/>
    <n v="2.5383346080779998"/>
    <x v="9615"/>
  </r>
  <r>
    <n v="26.843826293945298"/>
    <n v="30.7416896820068"/>
    <x v="9616"/>
  </r>
  <r>
    <n v="28.185682296752901"/>
    <n v="-8.5786924362182599"/>
    <x v="9617"/>
  </r>
  <r>
    <n v="9.9214553833007795"/>
    <n v="17.498481750488299"/>
    <x v="9618"/>
  </r>
  <r>
    <n v="20.685400009155298"/>
    <n v="1.5804365873336801"/>
    <x v="9619"/>
  </r>
  <r>
    <n v="19.743385314941399"/>
    <n v="44.407638549804702"/>
    <x v="9620"/>
  </r>
  <r>
    <n v="24.216844558715799"/>
    <n v="7.5588784217834499"/>
    <x v="9621"/>
  </r>
  <r>
    <n v="55.901222229003899"/>
    <n v="0.72956812381744396"/>
    <x v="9622"/>
  </r>
  <r>
    <n v="18.221429824829102"/>
    <n v="19.828605651855501"/>
    <x v="9623"/>
  </r>
  <r>
    <n v="34.277919769287102"/>
    <n v="22.096096038818398"/>
    <x v="9624"/>
  </r>
  <r>
    <n v="35.119834899902301"/>
    <n v="12.0660762786865"/>
    <x v="9625"/>
  </r>
  <r>
    <n v="31.589931488037099"/>
    <n v="22.533409118652301"/>
    <x v="9626"/>
  </r>
  <r>
    <n v="21.8887424468994"/>
    <n v="9.9148387908935494"/>
    <x v="9627"/>
  </r>
  <r>
    <n v="27.331995010376001"/>
    <n v="-11.3500709533691"/>
    <x v="9628"/>
  </r>
  <r>
    <n v="7.5068340301513699"/>
    <n v="46.123939514160199"/>
    <x v="9629"/>
  </r>
  <r>
    <n v="21.743932723998999"/>
    <n v="37.222400665283203"/>
    <x v="9630"/>
  </r>
  <r>
    <n v="30.2745571136475"/>
    <n v="-12.417509078979499"/>
    <x v="9631"/>
  </r>
  <r>
    <n v="25.379785537719702"/>
    <n v="50.242221832275398"/>
    <x v="9632"/>
  </r>
  <r>
    <n v="14.745923042297401"/>
    <n v="6.2490711212158203"/>
    <x v="9633"/>
  </r>
  <r>
    <n v="27.846412658691399"/>
    <n v="-19.363033294677699"/>
    <x v="9634"/>
  </r>
  <r>
    <n v="41.151496887207003"/>
    <n v="48.163963317871101"/>
    <x v="9635"/>
  </r>
  <r>
    <n v="58.872566223144503"/>
    <n v="57.118091583252003"/>
    <x v="9636"/>
  </r>
  <r>
    <n v="43.5797309875488"/>
    <n v="9.1205825805664098"/>
    <x v="9637"/>
  </r>
  <r>
    <n v="22.751237869262699"/>
    <n v="25.182903289794901"/>
    <x v="9638"/>
  </r>
  <r>
    <n v="26.305315017700199"/>
    <n v="38.047470092773402"/>
    <x v="9639"/>
  </r>
  <r>
    <n v="51.042007446289098"/>
    <n v="70.779273986816406"/>
    <x v="9640"/>
  </r>
  <r>
    <n v="14.725882530212401"/>
    <n v="65.831695556640597"/>
    <x v="9641"/>
  </r>
  <r>
    <n v="22.464864730835"/>
    <n v="50.308540344238303"/>
    <x v="9642"/>
  </r>
  <r>
    <n v="30.561521530151399"/>
    <n v="5.6835970878601101"/>
    <x v="9643"/>
  </r>
  <r>
    <n v="25.748712539672901"/>
    <n v="16.981639862060501"/>
    <x v="9644"/>
  </r>
  <r>
    <n v="12.480908393859901"/>
    <n v="1.2974047660827599"/>
    <x v="9645"/>
  </r>
  <r>
    <n v="18.267513275146499"/>
    <n v="34.488574981689503"/>
    <x v="9646"/>
  </r>
  <r>
    <n v="40.101284027099602"/>
    <n v="10.719815254211399"/>
    <x v="9647"/>
  </r>
  <r>
    <n v="29.928752899169901"/>
    <n v="10.4444532394409"/>
    <x v="9648"/>
  </r>
  <r>
    <n v="18.263441085815401"/>
    <n v="54.322853088378899"/>
    <x v="9649"/>
  </r>
  <r>
    <n v="25.130691528320298"/>
    <n v="13.145723342895501"/>
    <x v="9650"/>
  </r>
  <r>
    <n v="23.923152923583999"/>
    <n v="11.6892747879028"/>
    <x v="9651"/>
  </r>
  <r>
    <n v="15.6559839248657"/>
    <n v="0.94877356290817305"/>
    <x v="9652"/>
  </r>
  <r>
    <n v="13.0581359863281"/>
    <n v="49.441234588622997"/>
    <x v="9653"/>
  </r>
  <r>
    <n v="20.3583679199219"/>
    <n v="33.144359588622997"/>
    <x v="9654"/>
  </r>
  <r>
    <n v="24.2909259796143"/>
    <n v="-14.7867479324341"/>
    <x v="9655"/>
  </r>
  <r>
    <n v="29.433071136474599"/>
    <n v="49.424209594726598"/>
    <x v="9656"/>
  </r>
  <r>
    <n v="29.818445205688501"/>
    <n v="24.839542388916001"/>
    <x v="9657"/>
  </r>
  <r>
    <n v="34.8555297851563"/>
    <n v="45.168968200683601"/>
    <x v="9658"/>
  </r>
  <r>
    <n v="23.667903900146499"/>
    <n v="12.400795936584499"/>
    <x v="9659"/>
  </r>
  <r>
    <n v="39.381301879882798"/>
    <n v="106.834365844727"/>
    <x v="9660"/>
  </r>
  <r>
    <n v="9.9823980331420898"/>
    <n v="30.430271148681602"/>
    <x v="9661"/>
  </r>
  <r>
    <n v="23.138940811157202"/>
    <n v="21.893968582153299"/>
    <x v="9662"/>
  </r>
  <r>
    <n v="7.8915200233459499"/>
    <n v="21.247083663940401"/>
    <x v="9663"/>
  </r>
  <r>
    <n v="33.753753662109403"/>
    <n v="12.5177087783813"/>
    <x v="9664"/>
  </r>
  <r>
    <n v="24.777868270873999"/>
    <n v="7.0582375526428196"/>
    <x v="9665"/>
  </r>
  <r>
    <n v="27.397144317626999"/>
    <n v="-3.6789708137512198"/>
    <x v="9666"/>
  </r>
  <r>
    <n v="13.4391374588013"/>
    <n v="36.626220703125"/>
    <x v="9667"/>
  </r>
  <r>
    <n v="39.457363128662102"/>
    <n v="21.5791416168213"/>
    <x v="9668"/>
  </r>
  <r>
    <n v="21.955450057983398"/>
    <n v="92.7606201171875"/>
    <x v="9669"/>
  </r>
  <r>
    <n v="20.752050399780298"/>
    <n v="39.341701507568402"/>
    <x v="9670"/>
  </r>
  <r>
    <n v="27.736402511596701"/>
    <n v="11.923266410827599"/>
    <x v="9671"/>
  </r>
  <r>
    <n v="17.9485759735107"/>
    <n v="18.357908248901399"/>
    <x v="9672"/>
  </r>
  <r>
    <n v="18.321937561035199"/>
    <n v="49.884387969970703"/>
    <x v="9673"/>
  </r>
  <r>
    <n v="32.271144866943402"/>
    <n v="26.1663417816162"/>
    <x v="9674"/>
  </r>
  <r>
    <n v="14.5893259048462"/>
    <n v="12.675705909729"/>
    <x v="9675"/>
  </r>
  <r>
    <n v="50.363315582275398"/>
    <n v="13.535098075866699"/>
    <x v="9676"/>
  </r>
  <r>
    <n v="21.091833114623999"/>
    <n v="39.618064880371101"/>
    <x v="9677"/>
  </r>
  <r>
    <n v="14.0346841812134"/>
    <n v="-2.4112067222595202"/>
    <x v="9678"/>
  </r>
  <r>
    <n v="23.067798614501999"/>
    <n v="15.4907693862915"/>
    <x v="9679"/>
  </r>
  <r>
    <n v="20.315526962280298"/>
    <n v="19.420301437377901"/>
    <x v="9680"/>
  </r>
  <r>
    <n v="9.2065496444702095"/>
    <n v="1.0849138498306301"/>
    <x v="9681"/>
  </r>
  <r>
    <n v="34.914302825927699"/>
    <n v="3.2375764846801798"/>
    <x v="9682"/>
  </r>
  <r>
    <n v="36.098484039306598"/>
    <n v="55.025028228759801"/>
    <x v="9683"/>
  </r>
  <r>
    <n v="14.9555063247681"/>
    <n v="20.924222946166999"/>
    <x v="9684"/>
  </r>
  <r>
    <n v="29.048276901245099"/>
    <n v="-1.3439484834671001"/>
    <x v="9685"/>
  </r>
  <r>
    <n v="11.6753797531128"/>
    <n v="45.261329650878899"/>
    <x v="9686"/>
  </r>
  <r>
    <n v="20.228233337402301"/>
    <n v="2.0530927181243901"/>
    <x v="9687"/>
  </r>
  <r>
    <n v="19.2628479003906"/>
    <n v="-0.81417864561080899"/>
    <x v="9688"/>
  </r>
  <r>
    <n v="15.1082420349121"/>
    <n v="14.989798545837401"/>
    <x v="9689"/>
  </r>
  <r>
    <n v="20.333581924438501"/>
    <n v="4.5178017616271999"/>
    <x v="9690"/>
  </r>
  <r>
    <n v="20.673057556152301"/>
    <n v="-4.2948079109191903"/>
    <x v="9691"/>
  </r>
  <r>
    <n v="22.4170036315918"/>
    <n v="5.17425537109375"/>
    <x v="9692"/>
  </r>
  <r>
    <n v="34.343399047851598"/>
    <n v="1.4690465927123999"/>
    <x v="9693"/>
  </r>
  <r>
    <n v="26.3688144683838"/>
    <n v="35.235294342041001"/>
    <x v="9694"/>
  </r>
  <r>
    <n v="27.833591461181602"/>
    <n v="8.7859802246093803"/>
    <x v="9695"/>
  </r>
  <r>
    <n v="24.346729278564499"/>
    <n v="28.971611022949201"/>
    <x v="9696"/>
  </r>
  <r>
    <n v="26.9902439117432"/>
    <n v="80.051864624023395"/>
    <x v="9697"/>
  </r>
  <r>
    <n v="23.9555568695068"/>
    <n v="22.362565994262699"/>
    <x v="9698"/>
  </r>
  <r>
    <n v="21.4667644500732"/>
    <n v="2.2639274597168"/>
    <x v="9699"/>
  </r>
  <r>
    <n v="18.806858062744102"/>
    <n v="71.037445068359403"/>
    <x v="9700"/>
  </r>
  <r>
    <n v="14.8144025802612"/>
    <n v="38.1149291992188"/>
    <x v="9701"/>
  </r>
  <r>
    <n v="19.5162677764893"/>
    <n v="14.7812280654907"/>
    <x v="9702"/>
  </r>
  <r>
    <n v="40.419403076171903"/>
    <n v="41.205360412597699"/>
    <x v="9703"/>
  </r>
  <r>
    <n v="23.050737380981399"/>
    <n v="28.4287815093994"/>
    <x v="9704"/>
  </r>
  <r>
    <n v="32.872898101806598"/>
    <n v="9.5465450286865199"/>
    <x v="9705"/>
  </r>
  <r>
    <n v="28.929141998291001"/>
    <n v="121.595321655273"/>
    <x v="9706"/>
  </r>
  <r>
    <n v="26.016405105590799"/>
    <n v="10.183403968811"/>
    <x v="9707"/>
  </r>
  <r>
    <n v="12.9238882064819"/>
    <n v="2.42165946960449"/>
    <x v="9708"/>
  </r>
  <r>
    <n v="20.381546020507798"/>
    <n v="7.5567374229431197"/>
    <x v="9709"/>
  </r>
  <r>
    <n v="28.6052761077881"/>
    <n v="20.847059249877901"/>
    <x v="9710"/>
  </r>
  <r>
    <n v="15.8279819488525"/>
    <n v="35.201671600341797"/>
    <x v="9711"/>
  </r>
  <r>
    <n v="10.8766384124756"/>
    <n v="-9.5544949173927293E-2"/>
    <x v="9712"/>
  </r>
  <r>
    <n v="19.724309921264599"/>
    <n v="61.548751831054702"/>
    <x v="9713"/>
  </r>
  <r>
    <n v="21.225805282592798"/>
    <n v="40.179367065429702"/>
    <x v="9714"/>
  </r>
  <r>
    <n v="27.813789367675799"/>
    <n v="10.9027853012085"/>
    <x v="9715"/>
  </r>
  <r>
    <n v="34.109649658203097"/>
    <n v="14.684492111206101"/>
    <x v="9716"/>
  </r>
  <r>
    <n v="18.663516998291001"/>
    <n v="33.142997741699197"/>
    <x v="9717"/>
  </r>
  <r>
    <n v="23.0773525238037"/>
    <n v="20.0672721862793"/>
    <x v="9718"/>
  </r>
  <r>
    <n v="33.166919708252003"/>
    <n v="45.532745361328097"/>
    <x v="9719"/>
  </r>
  <r>
    <n v="6.68041944503784"/>
    <n v="61.841991424560497"/>
    <x v="9720"/>
  </r>
  <r>
    <n v="28.405876159668001"/>
    <n v="-35.180198669433601"/>
    <x v="9721"/>
  </r>
  <r>
    <n v="26.9429836273193"/>
    <n v="19.907863616943398"/>
    <x v="9722"/>
  </r>
  <r>
    <n v="17.679292678833001"/>
    <n v="40.136245727539098"/>
    <x v="9723"/>
  </r>
  <r>
    <n v="39.561191558837898"/>
    <n v="38.978946685791001"/>
    <x v="9724"/>
  </r>
  <r>
    <n v="18.600751876831101"/>
    <n v="5.7913784980773899"/>
    <x v="9725"/>
  </r>
  <r>
    <n v="17.6691570281982"/>
    <n v="37.1093139648438"/>
    <x v="9726"/>
  </r>
  <r>
    <n v="26.530389785766602"/>
    <n v="26.4380397796631"/>
    <x v="9727"/>
  </r>
  <r>
    <n v="18.472599029541001"/>
    <n v="58.602203369140597"/>
    <x v="9728"/>
  </r>
  <r>
    <n v="17.319553375244102"/>
    <n v="-5.3186793327331499"/>
    <x v="9729"/>
  </r>
  <r>
    <n v="51.011940002441399"/>
    <n v="20.968873977661101"/>
    <x v="9730"/>
  </r>
  <r>
    <n v="30.7037563323975"/>
    <n v="5.5402865409851101"/>
    <x v="9731"/>
  </r>
  <r>
    <n v="35.324066162109403"/>
    <n v="21.196022033691399"/>
    <x v="9732"/>
  </r>
  <r>
    <n v="19.430080413818398"/>
    <n v="75.903053283691406"/>
    <x v="9733"/>
  </r>
  <r>
    <n v="30.7343139648438"/>
    <n v="5.4154314994812003"/>
    <x v="9734"/>
  </r>
  <r>
    <n v="24.125259399414102"/>
    <n v="-5.1483135223388699"/>
    <x v="9735"/>
  </r>
  <r>
    <n v="18.859254837036101"/>
    <n v="35.5170707702637"/>
    <x v="9736"/>
  </r>
  <r>
    <n v="17.2423706054688"/>
    <n v="5.1572909355163601"/>
    <x v="9737"/>
  </r>
  <r>
    <n v="30.282176971435501"/>
    <n v="18.658815383911101"/>
    <x v="9738"/>
  </r>
  <r>
    <n v="26.351541519165"/>
    <n v="8.3845758438110405"/>
    <x v="9739"/>
  </r>
  <r>
    <n v="45.220218658447301"/>
    <n v="23.780418395996101"/>
    <x v="9740"/>
  </r>
  <r>
    <n v="23.8225917816162"/>
    <n v="26.999921798706101"/>
    <x v="9741"/>
  </r>
  <r>
    <n v="35.344085693359403"/>
    <n v="21.160911560058601"/>
    <x v="9742"/>
  </r>
  <r>
    <n v="21.674831390380898"/>
    <n v="15.411171913146999"/>
    <x v="9743"/>
  </r>
  <r>
    <n v="24.296577453613299"/>
    <n v="-24.812446594238299"/>
    <x v="9744"/>
  </r>
  <r>
    <n v="22.318820953369102"/>
    <n v="1.8099007606506301"/>
    <x v="9745"/>
  </r>
  <r>
    <n v="22.941953659057599"/>
    <n v="-8.0671234130859393"/>
    <x v="9746"/>
  </r>
  <r>
    <n v="21.230730056762699"/>
    <n v="23.628110885620099"/>
    <x v="9747"/>
  </r>
  <r>
    <n v="30.499862670898398"/>
    <n v="15.8075246810913"/>
    <x v="9748"/>
  </r>
  <r>
    <n v="28.611547470092798"/>
    <n v="32.830207824707003"/>
    <x v="9749"/>
  </r>
  <r>
    <n v="38.479408264160199"/>
    <n v="36.593452453613303"/>
    <x v="9750"/>
  </r>
  <r>
    <n v="22.426887512206999"/>
    <n v="18.174762725830099"/>
    <x v="9751"/>
  </r>
  <r>
    <n v="25.681089401245099"/>
    <n v="63.7110404968262"/>
    <x v="9752"/>
  </r>
  <r>
    <n v="20.448444366455099"/>
    <n v="22.632846832275401"/>
    <x v="9753"/>
  </r>
  <r>
    <n v="39.019844055175803"/>
    <n v="27.4314060211182"/>
    <x v="9754"/>
  </r>
  <r>
    <n v="26.5969429016113"/>
    <n v="13.5187883377075"/>
    <x v="9755"/>
  </r>
  <r>
    <n v="28.7972202301025"/>
    <n v="84.543121337890597"/>
    <x v="9756"/>
  </r>
  <r>
    <n v="16.953636169433601"/>
    <n v="92.547447204589801"/>
    <x v="9757"/>
  </r>
  <r>
    <n v="31.961683273315401"/>
    <n v="-1.34173560142517"/>
    <x v="9758"/>
  </r>
  <r>
    <n v="32.8060302734375"/>
    <n v="21.8527431488037"/>
    <x v="9759"/>
  </r>
  <r>
    <n v="18.476259231567401"/>
    <n v="76.075630187988295"/>
    <x v="9760"/>
  </r>
  <r>
    <n v="8.6718368530273402"/>
    <n v="21.6223030090332"/>
    <x v="9761"/>
  </r>
  <r>
    <n v="34.276706695556598"/>
    <n v="11.056912422180201"/>
    <x v="9762"/>
  </r>
  <r>
    <n v="31.1358242034912"/>
    <n v="-6.3586320877075204"/>
    <x v="9763"/>
  </r>
  <r>
    <n v="10.947196006774901"/>
    <n v="17.888332366943398"/>
    <x v="9764"/>
  </r>
  <r>
    <n v="34.8823852539063"/>
    <n v="-0.63945019245147705"/>
    <x v="9765"/>
  </r>
  <r>
    <n v="16.745958328247099"/>
    <n v="-8.0852775573730504"/>
    <x v="9766"/>
  </r>
  <r>
    <n v="29.828313827514599"/>
    <n v="14.0677137374878"/>
    <x v="9767"/>
  </r>
  <r>
    <n v="22.657798767089801"/>
    <n v="43.838222503662102"/>
    <x v="9768"/>
  </r>
  <r>
    <n v="37.389060974121101"/>
    <n v="51.903404235839801"/>
    <x v="9769"/>
  </r>
  <r>
    <n v="20.155998229980501"/>
    <n v="80.516029357910199"/>
    <x v="9770"/>
  </r>
  <r>
    <n v="20.980850219726602"/>
    <n v="55.053142547607401"/>
    <x v="9771"/>
  </r>
  <r>
    <n v="25.556074142456101"/>
    <n v="55.1967163085938"/>
    <x v="9772"/>
  </r>
  <r>
    <n v="30.5299396514893"/>
    <n v="36.8930473327637"/>
    <x v="9773"/>
  </r>
  <r>
    <n v="35.988235473632798"/>
    <n v="81.926040649414105"/>
    <x v="9774"/>
  </r>
  <r>
    <n v="26.216361999511701"/>
    <n v="35.157802581787102"/>
    <x v="9775"/>
  </r>
  <r>
    <n v="20.0754089355469"/>
    <n v="1.3959200382232699"/>
    <x v="9776"/>
  </r>
  <r>
    <n v="22.934627532958999"/>
    <n v="18.252632141113299"/>
    <x v="9777"/>
  </r>
  <r>
    <n v="16.2475185394287"/>
    <n v="41.4852104187012"/>
    <x v="9778"/>
  </r>
  <r>
    <n v="61.753517150878899"/>
    <n v="29.017066955566399"/>
    <x v="9779"/>
  </r>
  <r>
    <n v="51.796390533447301"/>
    <n v="24.471111297607401"/>
    <x v="9780"/>
  </r>
  <r>
    <n v="32.342906951904297"/>
    <n v="16.449800491333001"/>
    <x v="9781"/>
  </r>
  <r>
    <n v="24.7093906402588"/>
    <n v="100.47239685058599"/>
    <x v="9782"/>
  </r>
  <r>
    <n v="38.118415832519503"/>
    <n v="16.698686599731399"/>
    <x v="9783"/>
  </r>
  <r>
    <n v="18.0918579101563"/>
    <n v="35.768321990966797"/>
    <x v="9784"/>
  </r>
  <r>
    <n v="24.793291091918899"/>
    <n v="6.8781967163085902"/>
    <x v="9785"/>
  </r>
  <r>
    <n v="50.248992919921903"/>
    <n v="25.171573638916001"/>
    <x v="9786"/>
  </r>
  <r>
    <n v="11.765709877014199"/>
    <n v="8.2241182327270508"/>
    <x v="9787"/>
  </r>
  <r>
    <n v="27.641193389892599"/>
    <n v="11.940809249877899"/>
    <x v="9788"/>
  </r>
  <r>
    <n v="19.800458908081101"/>
    <n v="20.557031631469702"/>
    <x v="9789"/>
  </r>
  <r>
    <n v="26.929441452026399"/>
    <n v="5.0824499130248997"/>
    <x v="9790"/>
  </r>
  <r>
    <n v="17.153314590454102"/>
    <n v="26.781152725219702"/>
    <x v="9791"/>
  </r>
  <r>
    <n v="27.075384140014599"/>
    <n v="40.535514831542997"/>
    <x v="9792"/>
  </r>
  <r>
    <n v="13.430103302001999"/>
    <n v="4.4053449630737296"/>
    <x v="9793"/>
  </r>
  <r>
    <n v="27.6143474578857"/>
    <n v="24.3447074890137"/>
    <x v="9794"/>
  </r>
  <r>
    <n v="23.152976989746101"/>
    <n v="22.887130737304702"/>
    <x v="9795"/>
  </r>
  <r>
    <n v="20.935560226440401"/>
    <n v="28.839403152465799"/>
    <x v="9796"/>
  </r>
  <r>
    <n v="13.646435737609901"/>
    <n v="1.2852699756622299"/>
    <x v="9797"/>
  </r>
  <r>
    <n v="20.7157897949219"/>
    <n v="10.8082523345947"/>
    <x v="9798"/>
  </r>
  <r>
    <n v="12.40159034729"/>
    <n v="10.060718536376999"/>
    <x v="9799"/>
  </r>
  <r>
    <n v="40.116874694824197"/>
    <n v="52.923370361328097"/>
    <x v="9800"/>
  </r>
  <r>
    <n v="15.136487007141101"/>
    <n v="27.774805068969702"/>
    <x v="9801"/>
  </r>
  <r>
    <n v="11.927738189697299"/>
    <n v="13.8567972183228"/>
    <x v="9802"/>
  </r>
  <r>
    <n v="28.5590209960938"/>
    <n v="8.8554229736328107"/>
    <x v="9803"/>
  </r>
  <r>
    <n v="18.639696121215799"/>
    <n v="31.2702445983887"/>
    <x v="9804"/>
  </r>
  <r>
    <n v="23.829139709472699"/>
    <n v="14.037403106689499"/>
    <x v="9805"/>
  </r>
  <r>
    <n v="14.7217044830322"/>
    <n v="97.619384765625"/>
    <x v="9806"/>
  </r>
  <r>
    <n v="51.153347015380902"/>
    <n v="2.5939080715179399"/>
    <x v="9807"/>
  </r>
  <r>
    <n v="30.9281330108643"/>
    <n v="47.607975006103501"/>
    <x v="9808"/>
  </r>
  <r>
    <n v="14.645022392272899"/>
    <n v="20.776941299438501"/>
    <x v="9809"/>
  </r>
  <r>
    <n v="17.089422225952099"/>
    <n v="27.168493270873999"/>
    <x v="9810"/>
  </r>
  <r>
    <n v="22.914644241333001"/>
    <n v="43.322101593017599"/>
    <x v="9811"/>
  </r>
  <r>
    <n v="55.581146240234403"/>
    <n v="13.611488342285201"/>
    <x v="9812"/>
  </r>
  <r>
    <n v="20.079900741577099"/>
    <n v="14.6564741134644"/>
    <x v="9813"/>
  </r>
  <r>
    <n v="36.730583190917997"/>
    <n v="19.701173782348601"/>
    <x v="9814"/>
  </r>
  <r>
    <n v="11.116029739379901"/>
    <n v="45.700481414794901"/>
    <x v="9815"/>
  </r>
  <r>
    <n v="18.330499649047901"/>
    <n v="-7.2064886093139604"/>
    <x v="9816"/>
  </r>
  <r>
    <n v="16.259965896606399"/>
    <n v="70.3900146484375"/>
    <x v="9817"/>
  </r>
  <r>
    <n v="36.998729705810497"/>
    <n v="68.013282775878906"/>
    <x v="9818"/>
  </r>
  <r>
    <n v="11.6310081481934"/>
    <n v="20.137334823608398"/>
    <x v="9819"/>
  </r>
  <r>
    <n v="37.843986511230497"/>
    <n v="31.6917934417725"/>
    <x v="9820"/>
  </r>
  <r>
    <n v="19.478223800659201"/>
    <n v="38.8974609375"/>
    <x v="9821"/>
  </r>
  <r>
    <n v="23.346204757690401"/>
    <n v="20.032609939575199"/>
    <x v="9822"/>
  </r>
  <r>
    <n v="50.482421875"/>
    <n v="8.8404150009155291"/>
    <x v="9823"/>
  </r>
  <r>
    <n v="16.8236789703369"/>
    <n v="14.3943061828613"/>
    <x v="9824"/>
  </r>
  <r>
    <n v="28.186222076416001"/>
    <n v="9.7917718887329102"/>
    <x v="9825"/>
  </r>
  <r>
    <n v="22.569534301757798"/>
    <n v="8.4265203475952095"/>
    <x v="9826"/>
  </r>
  <r>
    <n v="26.565219879150401"/>
    <n v="41.943065643310497"/>
    <x v="9827"/>
  </r>
  <r>
    <n v="18.292629241943398"/>
    <n v="4.25038766860962"/>
    <x v="9828"/>
  </r>
  <r>
    <n v="13.4532108306885"/>
    <n v="43.476287841796903"/>
    <x v="9829"/>
  </r>
  <r>
    <n v="15.4835357666016"/>
    <n v="49.661876678466797"/>
    <x v="9830"/>
  </r>
  <r>
    <n v="15.568717956543001"/>
    <n v="1.8831080198287999"/>
    <x v="9831"/>
  </r>
  <r>
    <n v="23.687788009643601"/>
    <n v="-2.0955567359924299"/>
    <x v="9832"/>
  </r>
  <r>
    <n v="26.4203491210938"/>
    <n v="-3.8494060039520299"/>
    <x v="9833"/>
  </r>
  <r>
    <n v="60.574417114257798"/>
    <n v="-5.12434959411621"/>
    <x v="9834"/>
  </r>
  <r>
    <n v="26.856756210327099"/>
    <n v="39.793308258056598"/>
    <x v="9835"/>
  </r>
  <r>
    <n v="19.709751129150401"/>
    <n v="38.495670318603501"/>
    <x v="9836"/>
  </r>
  <r>
    <n v="15.438790321350099"/>
    <n v="22.316102981567401"/>
    <x v="9837"/>
  </r>
  <r>
    <n v="26.8070392608643"/>
    <n v="9.6739530563354492"/>
    <x v="9838"/>
  </r>
  <r>
    <n v="44.615940093994098"/>
    <n v="32.2179145812988"/>
    <x v="9839"/>
  </r>
  <r>
    <n v="16.362751007080099"/>
    <n v="19.955909729003899"/>
    <x v="9840"/>
  </r>
  <r>
    <n v="31.072975158691399"/>
    <n v="27.740526199340799"/>
    <x v="9841"/>
  </r>
  <r>
    <n v="43.9820556640625"/>
    <n v="24.407783508300799"/>
    <x v="9265"/>
  </r>
  <r>
    <n v="26.925611495971701"/>
    <n v="18.490694046020501"/>
    <x v="9842"/>
  </r>
  <r>
    <n v="26.590965270996101"/>
    <n v="22.105585098266602"/>
    <x v="9843"/>
  </r>
  <r>
    <n v="18.579317092895501"/>
    <n v="11.6323690414429"/>
    <x v="9844"/>
  </r>
  <r>
    <n v="24.1148376464844"/>
    <n v="19.292514801025401"/>
    <x v="9845"/>
  </r>
  <r>
    <n v="21.298000335693398"/>
    <n v="55.616523742675803"/>
    <x v="9846"/>
  </r>
  <r>
    <n v="29.5272312164307"/>
    <n v="19.751274108886701"/>
    <x v="9847"/>
  </r>
  <r>
    <n v="33.2747192382813"/>
    <n v="19.4211120605469"/>
    <x v="9848"/>
  </r>
  <r>
    <n v="21.321121215820298"/>
    <n v="32.221229553222699"/>
    <x v="9849"/>
  </r>
  <r>
    <n v="12.2397518157959"/>
    <n v="40.790084838867202"/>
    <x v="9850"/>
  </r>
  <r>
    <n v="51.843776702880902"/>
    <n v="10.1841011047363"/>
    <x v="9851"/>
  </r>
  <r>
    <n v="18.7911777496338"/>
    <n v="52.375755310058601"/>
    <x v="9852"/>
  </r>
  <r>
    <n v="23.308109283447301"/>
    <n v="7.6588177680969203"/>
    <x v="9853"/>
  </r>
  <r>
    <n v="23.5941982269287"/>
    <n v="52.328353881835902"/>
    <x v="9854"/>
  </r>
  <r>
    <n v="35.156570434570298"/>
    <n v="13.4796133041382"/>
    <x v="9855"/>
  </r>
  <r>
    <n v="47.078136444091797"/>
    <n v="10.778148651123001"/>
    <x v="9856"/>
  </r>
  <r>
    <n v="34.1319770812988"/>
    <n v="15.060468673706101"/>
    <x v="9857"/>
  </r>
  <r>
    <n v="40.8543891906738"/>
    <n v="53.5711669921875"/>
    <x v="9858"/>
  </r>
  <r>
    <n v="30.2728481292725"/>
    <n v="13.853201866149901"/>
    <x v="9859"/>
  </r>
  <r>
    <n v="25.5105094909668"/>
    <n v="14.5730857849121"/>
    <x v="9860"/>
  </r>
  <r>
    <n v="47.820953369140597"/>
    <n v="-42.220268249511697"/>
    <x v="9861"/>
  </r>
  <r>
    <n v="21.627466201782202"/>
    <n v="6.9751601219177202"/>
    <x v="9862"/>
  </r>
  <r>
    <n v="22.248298645019499"/>
    <n v="18.1228847503662"/>
    <x v="9863"/>
  </r>
  <r>
    <n v="12.961829185485801"/>
    <n v="27.929193496704102"/>
    <x v="9864"/>
  </r>
  <r>
    <n v="33.546627044677699"/>
    <n v="-3.2861673831939702"/>
    <x v="9865"/>
  </r>
  <r>
    <n v="22.374628067016602"/>
    <n v="26.586551666259801"/>
    <x v="9866"/>
  </r>
  <r>
    <n v="8.2042331695556605"/>
    <n v="-30.204389572143601"/>
    <x v="9867"/>
  </r>
  <r>
    <n v="54.670829772949197"/>
    <n v="-21.058879852294901"/>
    <x v="9868"/>
  </r>
  <r>
    <n v="29.9537258148193"/>
    <n v="0.83776640892028797"/>
    <x v="9869"/>
  </r>
  <r>
    <n v="17.593671798706101"/>
    <n v="10.5331830978394"/>
    <x v="9870"/>
  </r>
  <r>
    <n v="42.013858795166001"/>
    <n v="9.3220987319946307"/>
    <x v="9871"/>
  </r>
  <r>
    <n v="21.3261394500732"/>
    <n v="37.321258544921903"/>
    <x v="9872"/>
  </r>
  <r>
    <n v="20.30641746521"/>
    <n v="27.247056961059599"/>
    <x v="9873"/>
  </r>
  <r>
    <n v="20.611314773559599"/>
    <n v="60.645942687988303"/>
    <x v="9874"/>
  </r>
  <r>
    <n v="30.2845268249512"/>
    <n v="36.631984710693402"/>
    <x v="9875"/>
  </r>
  <r>
    <n v="14.2122602462769"/>
    <n v="18.024700164794901"/>
    <x v="9876"/>
  </r>
  <r>
    <n v="34.740089416503899"/>
    <n v="6.5554399490356401"/>
    <x v="9877"/>
  </r>
  <r>
    <n v="24.463659286498999"/>
    <n v="0.14410488307475999"/>
    <x v="9878"/>
  </r>
  <r>
    <n v="37.936977386474602"/>
    <n v="12.8127536773682"/>
    <x v="9879"/>
  </r>
  <r>
    <n v="21.0872707366943"/>
    <n v="32.236160278320298"/>
    <x v="9880"/>
  </r>
  <r>
    <n v="29.2142734527588"/>
    <n v="37.876953125"/>
    <x v="9881"/>
  </r>
  <r>
    <n v="34.524787902832003"/>
    <n v="38.9824028015137"/>
    <x v="9882"/>
  </r>
  <r>
    <n v="31.103437423706101"/>
    <n v="25.644889831543001"/>
    <x v="9883"/>
  </r>
  <r>
    <n v="45.610725402832003"/>
    <n v="46.663646697997997"/>
    <x v="9884"/>
  </r>
  <r>
    <n v="21.9842529296875"/>
    <n v="23.987628936767599"/>
    <x v="9885"/>
  </r>
  <r>
    <n v="31.307052612304702"/>
    <n v="21.707628250122099"/>
    <x v="9886"/>
  </r>
  <r>
    <n v="31.490320205688501"/>
    <n v="22.4530124664307"/>
    <x v="9887"/>
  </r>
  <r>
    <n v="62.990627288818402"/>
    <n v="20.569206237793001"/>
    <x v="9888"/>
  </r>
  <r>
    <n v="21.616758346557599"/>
    <n v="-14.2189683914185"/>
    <x v="9889"/>
  </r>
  <r>
    <n v="48.6556587219238"/>
    <n v="-13.682360649108899"/>
    <x v="9890"/>
  </r>
  <r>
    <n v="26.448945999145501"/>
    <n v="18.618579864501999"/>
    <x v="9891"/>
  </r>
  <r>
    <n v="28.911575317382798"/>
    <n v="75.666946411132798"/>
    <x v="9892"/>
  </r>
  <r>
    <n v="38.558357238769503"/>
    <n v="2.8506541252136199"/>
    <x v="9893"/>
  </r>
  <r>
    <n v="41.650520324707003"/>
    <n v="5.7723627090454102"/>
    <x v="9894"/>
  </r>
  <r>
    <n v="19.965772628784201"/>
    <n v="27.637657165527301"/>
    <x v="9895"/>
  </r>
  <r>
    <n v="28.038803100585898"/>
    <n v="5.9702773094177202"/>
    <x v="9896"/>
  </r>
  <r>
    <n v="22.626279830932599"/>
    <n v="40.057590484619098"/>
    <x v="9897"/>
  </r>
  <r>
    <n v="34.844791412353501"/>
    <n v="7.2730202674865696"/>
    <x v="9898"/>
  </r>
  <r>
    <n v="24.6651821136475"/>
    <n v="23.6729125976563"/>
    <x v="9899"/>
  </r>
  <r>
    <n v="18.107469558715799"/>
    <n v="11.1454973220825"/>
    <x v="9900"/>
  </r>
  <r>
    <n v="17.432468414306602"/>
    <n v="47.081382751464801"/>
    <x v="9901"/>
  </r>
  <r>
    <n v="36.407135009765597"/>
    <n v="15.250736236572299"/>
    <x v="9902"/>
  </r>
  <r>
    <n v="25.8826789855957"/>
    <n v="32.508586883544901"/>
    <x v="9903"/>
  </r>
  <r>
    <n v="25.834384918212901"/>
    <n v="31.2832641601563"/>
    <x v="9904"/>
  </r>
  <r>
    <n v="20.476203918456999"/>
    <n v="5.8847756385803196"/>
    <x v="9905"/>
  </r>
  <r>
    <n v="32.603794097900398"/>
    <n v="42.019313812255902"/>
    <x v="9906"/>
  </r>
  <r>
    <n v="66.385803222656307"/>
    <n v="26.646162033081101"/>
    <x v="9907"/>
  </r>
  <r>
    <n v="15.0683498382568"/>
    <n v="27.385841369628899"/>
    <x v="9908"/>
  </r>
  <r>
    <n v="21.914791107177699"/>
    <n v="35.363449096679702"/>
    <x v="9909"/>
  </r>
  <r>
    <n v="31.2181186676025"/>
    <n v="0.58055871725082397"/>
    <x v="9910"/>
  </r>
  <r>
    <n v="25.539112091064499"/>
    <n v="67.737457275390597"/>
    <x v="9911"/>
  </r>
  <r>
    <n v="19.0780353546143"/>
    <n v="67.521835327148395"/>
    <x v="9912"/>
  </r>
  <r>
    <n v="27.5421257019043"/>
    <n v="36.2992553710938"/>
    <x v="9913"/>
  </r>
  <r>
    <n v="32.668563842773402"/>
    <n v="29.555793762206999"/>
    <x v="9914"/>
  </r>
  <r>
    <n v="20.865716934204102"/>
    <n v="88.140213012695298"/>
    <x v="9915"/>
  </r>
  <r>
    <n v="23.2200031280518"/>
    <n v="42.706020355224602"/>
    <x v="9916"/>
  </r>
  <r>
    <n v="38.478096008300803"/>
    <n v="41.489227294921903"/>
    <x v="9917"/>
  </r>
  <r>
    <n v="28.6140327453613"/>
    <n v="56.083908081054702"/>
    <x v="9918"/>
  </r>
  <r>
    <n v="35.172027587890597"/>
    <n v="29.985355377197301"/>
    <x v="9919"/>
  </r>
  <r>
    <n v="11.989442825317401"/>
    <n v="46.672557830810497"/>
    <x v="9920"/>
  </r>
  <r>
    <n v="16.768466949462901"/>
    <n v="90.065986633300795"/>
    <x v="9921"/>
  </r>
  <r>
    <n v="34.341033935546903"/>
    <n v="31.417852401733398"/>
    <x v="9922"/>
  </r>
  <r>
    <n v="29.5658054351807"/>
    <n v="9.2757949829101598"/>
    <x v="9923"/>
  </r>
  <r>
    <n v="23.56907081604"/>
    <n v="6.11063575744629"/>
    <x v="9924"/>
  </r>
  <r>
    <n v="23.653501510620099"/>
    <n v="27.769628524780298"/>
    <x v="9925"/>
  </r>
  <r>
    <n v="34.703258514404297"/>
    <n v="3.0465509891510001"/>
    <x v="9926"/>
  </r>
  <r>
    <n v="57.663932800292997"/>
    <n v="14.541241645813001"/>
    <x v="9927"/>
  </r>
  <r>
    <n v="27.401250839233398"/>
    <n v="23.286323547363299"/>
    <x v="9928"/>
  </r>
  <r>
    <n v="18.981935501098601"/>
    <n v="4.8418040275573704"/>
    <x v="9929"/>
  </r>
  <r>
    <n v="28.3548908233643"/>
    <n v="43.316215515136697"/>
    <x v="9930"/>
  </r>
  <r>
    <n v="34.421699523925803"/>
    <n v="14.063952445983899"/>
    <x v="9931"/>
  </r>
  <r>
    <n v="18.046522140502901"/>
    <n v="39.746223449707003"/>
    <x v="9932"/>
  </r>
  <r>
    <n v="29.283636093139599"/>
    <n v="10.639687538146999"/>
    <x v="9933"/>
  </r>
  <r>
    <n v="40.588176727294901"/>
    <n v="69.435363769531307"/>
    <x v="9934"/>
  </r>
  <r>
    <n v="33.177627563476598"/>
    <n v="3.1789393424987802"/>
    <x v="9935"/>
  </r>
  <r>
    <n v="22.693729400634801"/>
    <n v="-0.70313912630081199"/>
    <x v="9936"/>
  </r>
  <r>
    <n v="39.741115570068402"/>
    <n v="35.357540130615199"/>
    <x v="9937"/>
  </r>
  <r>
    <n v="23.632764816284201"/>
    <n v="29.593713760376001"/>
    <x v="9938"/>
  </r>
  <r>
    <n v="29.5775547027588"/>
    <n v="88.947021484375"/>
    <x v="9939"/>
  </r>
  <r>
    <n v="8.2534074783325195"/>
    <n v="62.573806762695298"/>
    <x v="9940"/>
  </r>
  <r>
    <n v="18.894779205322301"/>
    <n v="36.128776550292997"/>
    <x v="9941"/>
  </r>
  <r>
    <n v="38.082141876220703"/>
    <n v="53.483654022216797"/>
    <x v="9942"/>
  </r>
  <r>
    <n v="23.342563629150401"/>
    <n v="50.037239074707003"/>
    <x v="9943"/>
  </r>
  <r>
    <n v="30.699863433837901"/>
    <n v="42.518436431884801"/>
    <x v="9944"/>
  </r>
  <r>
    <n v="23.374021530151399"/>
    <n v="9.5879163742065394"/>
    <x v="9945"/>
  </r>
  <r>
    <n v="40.346908569335902"/>
    <n v="23.171552658081101"/>
    <x v="9946"/>
  </r>
  <r>
    <n v="9.9384002685546893"/>
    <n v="82.010055541992202"/>
    <x v="9947"/>
  </r>
  <r>
    <n v="18.590303421020501"/>
    <n v="36.1217041015625"/>
    <x v="9948"/>
  </r>
  <r>
    <n v="22.345798492431602"/>
    <n v="10.595221519470201"/>
    <x v="9949"/>
  </r>
  <r>
    <n v="17.540168762206999"/>
    <n v="20.9169807434082"/>
    <x v="9950"/>
  </r>
  <r>
    <n v="22.390754699706999"/>
    <n v="14.4342956542969"/>
    <x v="9951"/>
  </r>
  <r>
    <n v="40.343509674072301"/>
    <n v="27.099714279174801"/>
    <x v="9952"/>
  </r>
  <r>
    <n v="24.987113952636701"/>
    <n v="1.31708872318268"/>
    <x v="9953"/>
  </r>
  <r>
    <n v="19.936847686767599"/>
    <n v="28.504121780395501"/>
    <x v="9954"/>
  </r>
  <r>
    <n v="22.4116096496582"/>
    <n v="73.634506225585895"/>
    <x v="9955"/>
  </r>
  <r>
    <n v="27.396345138549801"/>
    <n v="0.99984073638916005"/>
    <x v="9956"/>
  </r>
  <r>
    <n v="9.7969036102294904"/>
    <n v="-0.53238129615783703"/>
    <x v="9957"/>
  </r>
  <r>
    <n v="33.461021423339801"/>
    <n v="10.5901641845703"/>
    <x v="9958"/>
  </r>
  <r>
    <n v="23.6619358062744"/>
    <n v="35.359851837158203"/>
    <x v="9959"/>
  </r>
  <r>
    <n v="22.935789108276399"/>
    <n v="12.5438852310181"/>
    <x v="9960"/>
  </r>
  <r>
    <n v="23.874507904052699"/>
    <n v="7.7612953186035201"/>
    <x v="9961"/>
  </r>
  <r>
    <n v="25.3271789550781"/>
    <n v="32.327800750732401"/>
    <x v="9962"/>
  </r>
  <r>
    <n v="41.185577392578097"/>
    <n v="43.034435272216797"/>
    <x v="9963"/>
  </r>
  <r>
    <n v="36.604545593261697"/>
    <n v="25.592197418212901"/>
    <x v="9964"/>
  </r>
  <r>
    <n v="23.402515411376999"/>
    <n v="48.8533744812012"/>
    <x v="9965"/>
  </r>
  <r>
    <n v="20.637619018554702"/>
    <n v="-2.2203612327575701"/>
    <x v="9966"/>
  </r>
  <r>
    <n v="13.7418308258057"/>
    <n v="58.329532623291001"/>
    <x v="9967"/>
  </r>
  <r>
    <n v="30.515220642089801"/>
    <n v="-6.4918136596679696"/>
    <x v="9968"/>
  </r>
  <r>
    <n v="22.214239120483398"/>
    <n v="16.256839752197301"/>
    <x v="9969"/>
  </r>
  <r>
    <n v="54.449626922607401"/>
    <n v="3.5336599349975599"/>
    <x v="9970"/>
  </r>
  <r>
    <n v="12.7989702224731"/>
    <n v="17.683637619018601"/>
    <x v="9971"/>
  </r>
  <r>
    <n v="17.207450866699201"/>
    <n v="122.953231811523"/>
    <x v="9972"/>
  </r>
  <r>
    <n v="21.7777500152588"/>
    <n v="35.039608001708999"/>
    <x v="9973"/>
  </r>
  <r>
    <n v="28.0860195159912"/>
    <n v="66.900657653808594"/>
    <x v="9974"/>
  </r>
  <r>
    <n v="32.615585327148402"/>
    <n v="33.737457275390597"/>
    <x v="9975"/>
  </r>
  <r>
    <n v="63.248016357421903"/>
    <n v="8.2707242965698207"/>
    <x v="9976"/>
  </r>
  <r>
    <n v="63.181934356689503"/>
    <n v="51.093856811523402"/>
    <x v="9977"/>
  </r>
  <r>
    <n v="17.3914394378662"/>
    <n v="19.085596084594702"/>
    <x v="9978"/>
  </r>
  <r>
    <n v="33.052421569824197"/>
    <n v="51.983299255371101"/>
    <x v="9979"/>
  </r>
  <r>
    <n v="28.444950103759801"/>
    <n v="39.340244293212898"/>
    <x v="9980"/>
  </r>
  <r>
    <n v="40.438648223877003"/>
    <n v="6.8045105934143102"/>
    <x v="9981"/>
  </r>
  <r>
    <n v="31.372337341308601"/>
    <n v="24.656644821166999"/>
    <x v="9982"/>
  </r>
  <r>
    <n v="46.966384887695298"/>
    <n v="7.5467944145202601"/>
    <x v="9983"/>
  </r>
  <r>
    <n v="26.4722805023193"/>
    <n v="40.766914367675803"/>
    <x v="9984"/>
  </r>
  <r>
    <n v="21.533006668090799"/>
    <n v="19.676395416259801"/>
    <x v="9985"/>
  </r>
  <r>
    <n v="25.246278762817401"/>
    <n v="1.8586353063583401"/>
    <x v="9986"/>
  </r>
  <r>
    <n v="28.328668594360401"/>
    <n v="12.484894752502401"/>
    <x v="9987"/>
  </r>
  <r>
    <n v="44.595901489257798"/>
    <n v="6.4202961921691903"/>
    <x v="9988"/>
  </r>
  <r>
    <n v="23.658018112182599"/>
    <n v="49.859420776367202"/>
    <x v="9989"/>
  </r>
  <r>
    <n v="31.7886047363281"/>
    <n v="35.133190155029297"/>
    <x v="9990"/>
  </r>
  <r>
    <n v="41.452621459960902"/>
    <n v="62.799312591552699"/>
    <x v="9991"/>
  </r>
  <r>
    <n v="23.649692535400401"/>
    <n v="38.283065795898402"/>
    <x v="9992"/>
  </r>
  <r>
    <n v="32.091819763183601"/>
    <n v="21.278711318969702"/>
    <x v="9993"/>
  </r>
  <r>
    <n v="29.019720077514599"/>
    <n v="16.6672554016113"/>
    <x v="9994"/>
  </r>
  <r>
    <n v="47.303001403808601"/>
    <n v="1.04911088943481"/>
    <x v="9995"/>
  </r>
  <r>
    <n v="23.452985763549801"/>
    <n v="10.519269943237299"/>
    <x v="999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chartFormat="2">
  <location ref="A20:B51" firstHeaderRow="1" firstDataRow="1" firstDataCol="1"/>
  <pivotFields count="3">
    <pivotField showAll="0"/>
    <pivotField showAll="0"/>
    <pivotField axis="axisRow" dataField="1" showAll="0">
      <items count="33">
        <item h="1" x="0"/>
        <item x="1"/>
        <item x="2"/>
        <item x="3"/>
        <item x="4"/>
        <item x="5"/>
        <item x="6"/>
        <item x="7"/>
        <item x="8"/>
        <item x="9"/>
        <item x="10"/>
        <item x="11"/>
        <item x="12"/>
        <item x="13"/>
        <item x="14"/>
        <item x="15"/>
        <item x="16"/>
        <item x="17"/>
        <item x="18"/>
        <item x="19"/>
        <item x="20"/>
        <item x="21"/>
        <item x="22"/>
        <item x="23"/>
        <item x="24"/>
        <item x="25"/>
        <item x="26"/>
        <item x="27"/>
        <item x="28"/>
        <item x="29"/>
        <item x="30"/>
        <item h="1" x="31"/>
        <item t="default"/>
      </items>
    </pivotField>
  </pivotFields>
  <rowFields count="1">
    <field x="2"/>
  </rowFields>
  <rowItems count="31">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t="grand">
      <x/>
    </i>
  </rowItems>
  <colItems count="1">
    <i/>
  </colItems>
  <dataFields count="1">
    <dataField name="Count of Price" fld="2" subtotal="count" showDataAs="percentOfTotal" baseField="2" baseItem="1" numFmtId="10"/>
  </dataFields>
  <chartFormats count="18">
    <chartFormat chart="0" format="0" series="1">
      <pivotArea type="data" outline="0" fieldPosition="0">
        <references count="1">
          <reference field="4294967294" count="1" selected="0">
            <x v="0"/>
          </reference>
        </references>
      </pivotArea>
    </chartFormat>
    <chartFormat chart="1" format="0" series="1">
      <pivotArea type="data" outline="0" fieldPosition="0">
        <references count="1">
          <reference field="4294967294" count="1" selected="0">
            <x v="0"/>
          </reference>
        </references>
      </pivotArea>
    </chartFormat>
    <chartFormat chart="1" format="33">
      <pivotArea type="data" outline="0" fieldPosition="0">
        <references count="2">
          <reference field="4294967294" count="1" selected="0">
            <x v="0"/>
          </reference>
          <reference field="2" count="1" selected="0">
            <x v="15"/>
          </reference>
        </references>
      </pivotArea>
    </chartFormat>
    <chartFormat chart="1" format="34">
      <pivotArea type="data" outline="0" fieldPosition="0">
        <references count="2">
          <reference field="4294967294" count="1" selected="0">
            <x v="0"/>
          </reference>
          <reference field="2" count="1" selected="0">
            <x v="16"/>
          </reference>
        </references>
      </pivotArea>
    </chartFormat>
    <chartFormat chart="1" format="35">
      <pivotArea type="data" outline="0" fieldPosition="0">
        <references count="2">
          <reference field="4294967294" count="1" selected="0">
            <x v="0"/>
          </reference>
          <reference field="2" count="1" selected="0">
            <x v="17"/>
          </reference>
        </references>
      </pivotArea>
    </chartFormat>
    <chartFormat chart="1" format="36">
      <pivotArea type="data" outline="0" fieldPosition="0">
        <references count="2">
          <reference field="4294967294" count="1" selected="0">
            <x v="0"/>
          </reference>
          <reference field="2" count="1" selected="0">
            <x v="18"/>
          </reference>
        </references>
      </pivotArea>
    </chartFormat>
    <chartFormat chart="1" format="37">
      <pivotArea type="data" outline="0" fieldPosition="0">
        <references count="2">
          <reference field="4294967294" count="1" selected="0">
            <x v="0"/>
          </reference>
          <reference field="2" count="1" selected="0">
            <x v="19"/>
          </reference>
        </references>
      </pivotArea>
    </chartFormat>
    <chartFormat chart="1" format="38">
      <pivotArea type="data" outline="0" fieldPosition="0">
        <references count="2">
          <reference field="4294967294" count="1" selected="0">
            <x v="0"/>
          </reference>
          <reference field="2" count="1" selected="0">
            <x v="20"/>
          </reference>
        </references>
      </pivotArea>
    </chartFormat>
    <chartFormat chart="1" format="39">
      <pivotArea type="data" outline="0" fieldPosition="0">
        <references count="2">
          <reference field="4294967294" count="1" selected="0">
            <x v="0"/>
          </reference>
          <reference field="2" count="1" selected="0">
            <x v="21"/>
          </reference>
        </references>
      </pivotArea>
    </chartFormat>
    <chartFormat chart="1" format="40">
      <pivotArea type="data" outline="0" fieldPosition="0">
        <references count="2">
          <reference field="4294967294" count="1" selected="0">
            <x v="0"/>
          </reference>
          <reference field="2" count="1" selected="0">
            <x v="22"/>
          </reference>
        </references>
      </pivotArea>
    </chartFormat>
    <chartFormat chart="1" format="41">
      <pivotArea type="data" outline="0" fieldPosition="0">
        <references count="2">
          <reference field="4294967294" count="1" selected="0">
            <x v="0"/>
          </reference>
          <reference field="2" count="1" selected="0">
            <x v="23"/>
          </reference>
        </references>
      </pivotArea>
    </chartFormat>
    <chartFormat chart="1" format="42">
      <pivotArea type="data" outline="0" fieldPosition="0">
        <references count="2">
          <reference field="4294967294" count="1" selected="0">
            <x v="0"/>
          </reference>
          <reference field="2" count="1" selected="0">
            <x v="24"/>
          </reference>
        </references>
      </pivotArea>
    </chartFormat>
    <chartFormat chart="1" format="43">
      <pivotArea type="data" outline="0" fieldPosition="0">
        <references count="2">
          <reference field="4294967294" count="1" selected="0">
            <x v="0"/>
          </reference>
          <reference field="2" count="1" selected="0">
            <x v="25"/>
          </reference>
        </references>
      </pivotArea>
    </chartFormat>
    <chartFormat chart="1" format="44">
      <pivotArea type="data" outline="0" fieldPosition="0">
        <references count="2">
          <reference field="4294967294" count="1" selected="0">
            <x v="0"/>
          </reference>
          <reference field="2" count="1" selected="0">
            <x v="26"/>
          </reference>
        </references>
      </pivotArea>
    </chartFormat>
    <chartFormat chart="1" format="45">
      <pivotArea type="data" outline="0" fieldPosition="0">
        <references count="2">
          <reference field="4294967294" count="1" selected="0">
            <x v="0"/>
          </reference>
          <reference field="2" count="1" selected="0">
            <x v="27"/>
          </reference>
        </references>
      </pivotArea>
    </chartFormat>
    <chartFormat chart="1" format="46">
      <pivotArea type="data" outline="0" fieldPosition="0">
        <references count="2">
          <reference field="4294967294" count="1" selected="0">
            <x v="0"/>
          </reference>
          <reference field="2" count="1" selected="0">
            <x v="28"/>
          </reference>
        </references>
      </pivotArea>
    </chartFormat>
    <chartFormat chart="1" format="47">
      <pivotArea type="data" outline="0" fieldPosition="0">
        <references count="2">
          <reference field="4294967294" count="1" selected="0">
            <x v="0"/>
          </reference>
          <reference field="2" count="1" selected="0">
            <x v="29"/>
          </reference>
        </references>
      </pivotArea>
    </chartFormat>
    <chartFormat chart="1" format="48">
      <pivotArea type="data" outline="0" fieldPosition="0">
        <references count="2">
          <reference field="4294967294" count="1" selected="0">
            <x v="0"/>
          </reference>
          <reference field="2" count="1" selected="0">
            <x v="3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queryTables/queryTable1.xml><?xml version="1.0" encoding="utf-8"?>
<queryTable xmlns="http://schemas.openxmlformats.org/spreadsheetml/2006/main" name="q?s=GFS.L" refreshOnLoad="1" connectionId="1"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MSN MoneyCentral Investor Stock Quotes_1" preserveFormatting="0" connectionId="9"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MSN MoneyCentral Investor Stock Quotes" refreshOnLoad="1" preserveFormatting="0" connectionId="8"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SS" refreshOnLoad="1" connectionId="2" autoFormatId="16" applyNumberFormats="0" applyBorderFormats="0" applyFontFormats="1" applyPatternFormats="1" applyAlignmentFormats="0" applyWidthHeightFormats="0"/>
</file>

<file path=xl/queryTables/queryTable5.xml><?xml version="1.0" encoding="utf-8"?>
<queryTable xmlns="http://schemas.openxmlformats.org/spreadsheetml/2006/main" name="SEK" refreshOnLoad="1" connectionId="3" autoFormatId="16" applyNumberFormats="0" applyBorderFormats="0" applyFontFormats="1" applyPatternFormats="1" applyAlignmentFormats="0" applyWidthHeightFormats="0"/>
</file>

<file path=xl/queryTables/queryTable6.xml><?xml version="1.0" encoding="utf-8"?>
<queryTable xmlns="http://schemas.openxmlformats.org/spreadsheetml/2006/main" name="SM" refreshOnLoad="1" connectionId="4" autoFormatId="16" applyNumberFormats="0" applyBorderFormats="0" applyFontFormats="1" applyPatternFormats="1" applyAlignmentFormats="0" applyWidthHeightFormats="0"/>
</file>

<file path=xl/queryTables/queryTable7.xml><?xml version="1.0" encoding="utf-8"?>
<queryTable xmlns="http://schemas.openxmlformats.org/spreadsheetml/2006/main" name="q?s=EURUSD=X" refreshOnLoad="1" connectionId="5" autoFormatId="16" applyNumberFormats="0" applyBorderFormats="0" applyFontFormats="1" applyPatternFormats="1" applyAlignmentFormats="0" applyWidthHeightFormats="0"/>
</file>

<file path=xl/queryTables/queryTable8.xml><?xml version="1.0" encoding="utf-8"?>
<queryTable xmlns="http://schemas.openxmlformats.org/spreadsheetml/2006/main" name="q?s=GBPUSD=X" refreshOnLoad="1" connectionId="6" autoFormatId="16" applyNumberFormats="0" applyBorderFormats="0" applyFontFormats="1" applyPatternFormats="1" applyAlignmentFormats="0" applyWidthHeightFormats="0"/>
</file>

<file path=xl/queryTables/queryTable9.xml><?xml version="1.0" encoding="utf-8"?>
<queryTable xmlns="http://schemas.openxmlformats.org/spreadsheetml/2006/main" name="CADUS" refreshOnLoad="1" connectionId="7"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8" Type="http://schemas.openxmlformats.org/officeDocument/2006/relationships/hyperlink" Target="http://g.msn.com/0TO_/enus" TargetMode="External"/><Relationship Id="rId3" Type="http://schemas.openxmlformats.org/officeDocument/2006/relationships/hyperlink" Target="http://investing.money.msn.com/investments/equity-charts?symbol=BCO" TargetMode="External"/><Relationship Id="rId7" Type="http://schemas.openxmlformats.org/officeDocument/2006/relationships/hyperlink" Target="http://office.microsoft.com/" TargetMode="External"/><Relationship Id="rId12" Type="http://schemas.openxmlformats.org/officeDocument/2006/relationships/queryTable" Target="../queryTables/queryTable3.xml"/><Relationship Id="rId2" Type="http://schemas.openxmlformats.org/officeDocument/2006/relationships/hyperlink" Target="http://investing.money.msn.com/investments/stock-price?symbol=BCO" TargetMode="External"/><Relationship Id="rId1" Type="http://schemas.openxmlformats.org/officeDocument/2006/relationships/hyperlink" Target="http://money.msn.com/" TargetMode="External"/><Relationship Id="rId6" Type="http://schemas.openxmlformats.org/officeDocument/2006/relationships/hyperlink" Target="http://money.msn.com/" TargetMode="External"/><Relationship Id="rId11" Type="http://schemas.openxmlformats.org/officeDocument/2006/relationships/queryTable" Target="../queryTables/queryTable2.xml"/><Relationship Id="rId5" Type="http://schemas.openxmlformats.org/officeDocument/2006/relationships/hyperlink" Target="http://investing.money.msn.com/investments/find-symbol" TargetMode="External"/><Relationship Id="rId10" Type="http://schemas.openxmlformats.org/officeDocument/2006/relationships/queryTable" Target="../queryTables/queryTable1.xml"/><Relationship Id="rId4" Type="http://schemas.openxmlformats.org/officeDocument/2006/relationships/hyperlink" Target="http://money.msn.com/business-news/default.aspx?symbol=BCO" TargetMode="External"/><Relationship Id="rId9" Type="http://schemas.openxmlformats.org/officeDocument/2006/relationships/printerSettings" Target="../printerSettings/printerSettings6.bin"/></Relationships>
</file>

<file path=xl/worksheets/_rels/sheet23.xml.rels><?xml version="1.0" encoding="UTF-8" standalone="yes"?>
<Relationships xmlns="http://schemas.openxmlformats.org/package/2006/relationships"><Relationship Id="rId1" Type="http://schemas.openxmlformats.org/officeDocument/2006/relationships/queryTable" Target="../queryTables/queryTable4.xml"/></Relationships>
</file>

<file path=xl/worksheets/_rels/sheet24.xml.rels><?xml version="1.0" encoding="UTF-8" standalone="yes"?>
<Relationships xmlns="http://schemas.openxmlformats.org/package/2006/relationships"><Relationship Id="rId2" Type="http://schemas.openxmlformats.org/officeDocument/2006/relationships/queryTable" Target="../queryTables/queryTable5.xml"/><Relationship Id="rId1" Type="http://schemas.openxmlformats.org/officeDocument/2006/relationships/printerSettings" Target="../printerSettings/printerSettings7.bin"/></Relationships>
</file>

<file path=xl/worksheets/_rels/sheet25.xml.rels><?xml version="1.0" encoding="UTF-8" standalone="yes"?>
<Relationships xmlns="http://schemas.openxmlformats.org/package/2006/relationships"><Relationship Id="rId1" Type="http://schemas.openxmlformats.org/officeDocument/2006/relationships/queryTable" Target="../queryTables/queryTable6.xml"/></Relationships>
</file>

<file path=xl/worksheets/_rels/sheet26.xml.rels><?xml version="1.0" encoding="UTF-8" standalone="yes"?>
<Relationships xmlns="http://schemas.openxmlformats.org/package/2006/relationships"><Relationship Id="rId1" Type="http://schemas.openxmlformats.org/officeDocument/2006/relationships/queryTable" Target="../queryTables/queryTable7.xml"/></Relationships>
</file>

<file path=xl/worksheets/_rels/sheet27.xml.rels><?xml version="1.0" encoding="UTF-8" standalone="yes"?>
<Relationships xmlns="http://schemas.openxmlformats.org/package/2006/relationships"><Relationship Id="rId1" Type="http://schemas.openxmlformats.org/officeDocument/2006/relationships/queryTable" Target="../queryTables/queryTable8.xml"/></Relationships>
</file>

<file path=xl/worksheets/_rels/sheet28.xml.rels><?xml version="1.0" encoding="UTF-8" standalone="yes"?>
<Relationships xmlns="http://schemas.openxmlformats.org/package/2006/relationships"><Relationship Id="rId1" Type="http://schemas.openxmlformats.org/officeDocument/2006/relationships/queryTable" Target="../queryTables/queryTable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1.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sheetPr>
  <dimension ref="A1:IV439"/>
  <sheetViews>
    <sheetView showGridLines="0" zoomScaleNormal="100" workbookViewId="0">
      <pane xSplit="2" ySplit="6" topLeftCell="E7" activePane="bottomRight" state="frozen"/>
      <selection pane="topRight" activeCell="B1" sqref="B1"/>
      <selection pane="bottomLeft" activeCell="A4" sqref="A4"/>
      <selection pane="bottomRight" activeCell="H90" sqref="H90"/>
    </sheetView>
  </sheetViews>
  <sheetFormatPr defaultRowHeight="15" outlineLevelRow="1" outlineLevelCol="1"/>
  <cols>
    <col min="1" max="1" width="29.7109375" customWidth="1"/>
    <col min="2" max="2" width="12" customWidth="1"/>
    <col min="3" max="3" width="10.5703125" style="155" bestFit="1" customWidth="1"/>
    <col min="4" max="4" width="10.85546875" customWidth="1"/>
    <col min="5" max="5" width="11.42578125" style="155" customWidth="1"/>
    <col min="6" max="6" width="11.5703125" customWidth="1"/>
    <col min="7" max="7" width="11.42578125" style="155" customWidth="1"/>
    <col min="8" max="8" width="10.7109375" style="155" customWidth="1"/>
    <col min="9" max="9" width="2.7109375" customWidth="1"/>
    <col min="10" max="10" width="9.42578125" style="155" customWidth="1" outlineLevel="1"/>
    <col min="11" max="11" width="9.140625" customWidth="1" outlineLevel="1"/>
    <col min="12" max="12" width="9.140625" style="155" customWidth="1" outlineLevel="1"/>
    <col min="13" max="13" width="3.140625" customWidth="1"/>
    <col min="14" max="14" width="2.7109375" customWidth="1"/>
    <col min="15" max="15" width="11.140625" style="155" customWidth="1"/>
    <col min="16" max="16" width="11.5703125" customWidth="1"/>
    <col min="17" max="17" width="10.42578125" style="155" bestFit="1" customWidth="1"/>
    <col min="18" max="18" width="10.42578125" bestFit="1" customWidth="1"/>
    <col min="19" max="19" width="10.42578125" style="155" bestFit="1" customWidth="1"/>
    <col min="20" max="21" width="10.42578125" hidden="1" customWidth="1"/>
  </cols>
  <sheetData>
    <row r="1" spans="1:256" ht="41.25" customHeight="1">
      <c r="A1" s="828" t="s">
        <v>0</v>
      </c>
      <c r="B1" s="828"/>
      <c r="C1" s="47"/>
      <c r="D1" s="47"/>
      <c r="E1" s="47"/>
      <c r="F1" s="47"/>
      <c r="G1" s="47"/>
      <c r="H1" s="47"/>
      <c r="I1" s="1"/>
      <c r="J1" s="341"/>
      <c r="K1" s="341"/>
      <c r="L1" s="341"/>
      <c r="M1" s="15"/>
      <c r="N1" s="1"/>
      <c r="O1" s="47"/>
      <c r="P1" s="13"/>
      <c r="Q1" s="47"/>
      <c r="R1" s="13"/>
      <c r="S1" s="47"/>
      <c r="T1" s="13"/>
      <c r="U1" s="13"/>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row>
    <row r="2" spans="1:256" ht="20.25" customHeight="1">
      <c r="A2" s="35" t="s">
        <v>448</v>
      </c>
      <c r="B2" s="55">
        <f>'Market Data'!D4</f>
        <v>29.97</v>
      </c>
      <c r="C2" s="658"/>
      <c r="D2" s="47"/>
      <c r="E2" s="47"/>
      <c r="F2" s="47"/>
      <c r="G2" s="47"/>
      <c r="H2" s="47"/>
      <c r="I2" s="1"/>
      <c r="J2" s="341"/>
      <c r="K2" s="341"/>
      <c r="L2" s="341"/>
      <c r="M2" s="15"/>
      <c r="N2" s="1"/>
      <c r="O2" s="47"/>
      <c r="P2" s="13"/>
      <c r="Q2" s="47"/>
      <c r="R2" s="13"/>
      <c r="S2" s="47"/>
      <c r="T2" s="13"/>
      <c r="U2" s="1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row>
    <row r="3" spans="1:256" ht="14.25" customHeight="1">
      <c r="A3" s="369" t="s">
        <v>447</v>
      </c>
      <c r="B3" s="368">
        <f>'Market Data'!P4/1000000</f>
        <v>47.769219999999997</v>
      </c>
      <c r="C3" s="47"/>
      <c r="D3" s="47"/>
      <c r="E3" s="47"/>
      <c r="F3" s="47"/>
      <c r="G3" s="47"/>
      <c r="H3" s="47"/>
      <c r="I3" s="1"/>
      <c r="J3" s="341"/>
      <c r="K3" s="341"/>
      <c r="L3" s="341"/>
      <c r="M3" s="15"/>
      <c r="N3" s="1"/>
      <c r="O3" s="47"/>
      <c r="P3" s="13"/>
      <c r="Q3" s="47"/>
      <c r="R3" s="13"/>
      <c r="S3" s="47"/>
      <c r="T3" s="13"/>
      <c r="U3" s="1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row>
    <row r="4" spans="1:256" ht="14.25" customHeight="1">
      <c r="A4" s="35" t="s">
        <v>446</v>
      </c>
      <c r="B4" s="37">
        <f>(B2*B3)</f>
        <v>1431.6435233999998</v>
      </c>
      <c r="C4" s="47"/>
      <c r="D4" s="47"/>
      <c r="E4" s="47"/>
      <c r="F4" s="47"/>
      <c r="G4" s="47"/>
      <c r="H4" s="47"/>
      <c r="I4" s="1"/>
      <c r="J4" s="342"/>
      <c r="K4" s="342"/>
      <c r="L4" s="342"/>
      <c r="M4" s="15"/>
      <c r="N4" s="1"/>
      <c r="O4" s="47"/>
      <c r="P4" s="13"/>
      <c r="Q4" s="47"/>
      <c r="R4" s="13"/>
      <c r="S4" s="47"/>
      <c r="T4" s="13"/>
      <c r="U4" s="13"/>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row>
    <row r="5" spans="1:256">
      <c r="A5" s="34"/>
      <c r="B5" s="22"/>
      <c r="C5" s="47"/>
      <c r="D5" s="47"/>
      <c r="E5" s="47"/>
      <c r="F5" s="47"/>
      <c r="G5" s="47"/>
      <c r="H5" s="47"/>
      <c r="I5" s="6"/>
      <c r="J5" s="343" t="s">
        <v>418</v>
      </c>
      <c r="K5" s="342"/>
      <c r="L5" s="342"/>
      <c r="M5" s="16"/>
      <c r="N5" s="4"/>
      <c r="O5" s="47"/>
      <c r="P5" s="14"/>
      <c r="Q5" s="47"/>
      <c r="R5" s="14"/>
      <c r="S5" s="47"/>
      <c r="T5" s="14"/>
      <c r="U5" s="1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6" s="40" customFormat="1" ht="18" customHeight="1">
      <c r="A6" s="133"/>
      <c r="B6" s="116"/>
      <c r="C6" s="134" t="s">
        <v>2</v>
      </c>
      <c r="D6" s="134">
        <v>2008</v>
      </c>
      <c r="E6" s="134">
        <v>2009</v>
      </c>
      <c r="F6" s="134">
        <v>2010</v>
      </c>
      <c r="G6" s="134">
        <v>2011</v>
      </c>
      <c r="H6" s="314" t="s">
        <v>259</v>
      </c>
      <c r="I6" s="12"/>
      <c r="J6" s="135" t="s">
        <v>3</v>
      </c>
      <c r="K6" s="135" t="s">
        <v>4</v>
      </c>
      <c r="L6" s="135" t="s">
        <v>5</v>
      </c>
      <c r="M6" s="12"/>
      <c r="N6" s="12"/>
      <c r="O6" s="134" t="s">
        <v>224</v>
      </c>
      <c r="P6" s="134" t="s">
        <v>225</v>
      </c>
      <c r="Q6" s="134" t="s">
        <v>226</v>
      </c>
      <c r="R6" s="134" t="s">
        <v>227</v>
      </c>
      <c r="S6" s="134" t="s">
        <v>228</v>
      </c>
      <c r="T6" s="638" t="s">
        <v>229</v>
      </c>
      <c r="U6" s="638" t="s">
        <v>230</v>
      </c>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c r="HW6" s="11"/>
      <c r="HX6" s="11"/>
      <c r="HY6" s="11"/>
      <c r="HZ6" s="11"/>
      <c r="IA6" s="11"/>
      <c r="IB6" s="11"/>
      <c r="IC6" s="11"/>
      <c r="ID6" s="11"/>
      <c r="IE6" s="11"/>
      <c r="IF6" s="11"/>
      <c r="IG6" s="11"/>
      <c r="IH6" s="11"/>
      <c r="II6" s="11"/>
      <c r="IJ6" s="11"/>
      <c r="IK6" s="11"/>
      <c r="IL6" s="11"/>
      <c r="IM6" s="11"/>
      <c r="IN6" s="11"/>
      <c r="IO6" s="11"/>
      <c r="IP6" s="11"/>
      <c r="IQ6" s="11"/>
      <c r="IR6" s="11"/>
      <c r="IS6" s="11"/>
      <c r="IT6" s="11"/>
      <c r="IU6" s="11"/>
      <c r="IV6" s="11"/>
    </row>
    <row r="7" spans="1:256" ht="18" customHeight="1">
      <c r="A7" s="45" t="s">
        <v>1</v>
      </c>
      <c r="B7" s="46"/>
      <c r="C7" s="47"/>
      <c r="D7" s="33"/>
      <c r="E7" s="47"/>
      <c r="F7" s="33"/>
      <c r="G7" s="47"/>
      <c r="H7" s="47"/>
      <c r="I7" s="114"/>
      <c r="J7" s="47"/>
      <c r="K7" s="33"/>
      <c r="L7" s="47"/>
      <c r="M7" s="42"/>
      <c r="N7" s="114"/>
      <c r="O7" s="47"/>
      <c r="P7" s="13"/>
      <c r="Q7" s="47"/>
      <c r="R7" s="13"/>
      <c r="S7" s="47"/>
      <c r="T7" s="13"/>
      <c r="U7" s="13"/>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row>
    <row r="8" spans="1:256" s="40" customFormat="1" ht="12" customHeight="1">
      <c r="A8" s="39"/>
      <c r="C8" s="41"/>
      <c r="D8" s="41"/>
      <c r="E8" s="41"/>
      <c r="F8" s="41"/>
      <c r="G8" s="41"/>
      <c r="H8" s="41"/>
      <c r="I8" s="114"/>
      <c r="J8" s="42"/>
      <c r="K8" s="42"/>
      <c r="L8" s="42"/>
      <c r="M8" s="42"/>
      <c r="N8" s="12"/>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c r="FO8" s="11"/>
      <c r="FP8" s="11"/>
      <c r="FQ8" s="11"/>
      <c r="FR8" s="11"/>
      <c r="FS8" s="11"/>
      <c r="FT8" s="11"/>
      <c r="FU8" s="11"/>
      <c r="FV8" s="11"/>
      <c r="FW8" s="11"/>
      <c r="FX8" s="11"/>
      <c r="FY8" s="11"/>
      <c r="FZ8" s="11"/>
      <c r="GA8" s="11"/>
      <c r="GB8" s="11"/>
      <c r="GC8" s="11"/>
      <c r="GD8" s="11"/>
      <c r="GE8" s="11"/>
      <c r="GF8" s="11"/>
      <c r="GG8" s="11"/>
      <c r="GH8" s="11"/>
      <c r="GI8" s="11"/>
      <c r="GJ8" s="11"/>
      <c r="GK8" s="11"/>
      <c r="GL8" s="11"/>
      <c r="GM8" s="11"/>
      <c r="GN8" s="11"/>
      <c r="GO8" s="11"/>
      <c r="GP8" s="11"/>
      <c r="GQ8" s="11"/>
      <c r="GR8" s="11"/>
      <c r="GS8" s="11"/>
      <c r="GT8" s="11"/>
      <c r="GU8" s="11"/>
      <c r="GV8" s="11"/>
      <c r="GW8" s="11"/>
      <c r="GX8" s="11"/>
      <c r="GY8" s="11"/>
      <c r="GZ8" s="11"/>
      <c r="HA8" s="11"/>
      <c r="HB8" s="11"/>
      <c r="HC8" s="11"/>
      <c r="HD8" s="11"/>
      <c r="HE8" s="11"/>
      <c r="HF8" s="11"/>
      <c r="HG8" s="11"/>
      <c r="HH8" s="11"/>
      <c r="HI8" s="11"/>
      <c r="HJ8" s="11"/>
      <c r="HK8" s="11"/>
      <c r="HL8" s="11"/>
      <c r="HM8" s="11"/>
      <c r="HN8" s="11"/>
      <c r="HO8" s="11"/>
      <c r="HP8" s="11"/>
      <c r="HQ8" s="11"/>
      <c r="HR8" s="11"/>
      <c r="HS8" s="11"/>
      <c r="HT8" s="11"/>
      <c r="HU8" s="11"/>
      <c r="HV8" s="11"/>
      <c r="HW8" s="11"/>
      <c r="HX8" s="11"/>
      <c r="HY8" s="11"/>
      <c r="HZ8" s="11"/>
      <c r="IA8" s="11"/>
      <c r="IB8" s="11"/>
      <c r="IC8" s="11"/>
      <c r="ID8" s="11"/>
      <c r="IE8" s="11"/>
      <c r="IF8" s="11"/>
      <c r="IG8" s="11"/>
      <c r="IH8" s="11"/>
      <c r="II8" s="11"/>
      <c r="IJ8" s="11"/>
      <c r="IK8" s="11"/>
      <c r="IL8" s="11"/>
      <c r="IM8" s="11"/>
      <c r="IN8" s="11"/>
      <c r="IO8" s="11"/>
      <c r="IP8" s="11"/>
      <c r="IQ8" s="11"/>
      <c r="IR8" s="11"/>
      <c r="IS8" s="11"/>
      <c r="IT8" s="11"/>
      <c r="IU8" s="11"/>
      <c r="IV8" s="11"/>
    </row>
    <row r="9" spans="1:256" s="40" customFormat="1" ht="12" hidden="1" customHeight="1" outlineLevel="1">
      <c r="A9" s="117" t="s">
        <v>280</v>
      </c>
      <c r="C9" s="123">
        <v>886.3</v>
      </c>
      <c r="D9" s="123">
        <v>932.2</v>
      </c>
      <c r="E9" s="123">
        <v>731.6</v>
      </c>
      <c r="F9" s="123">
        <v>743.5</v>
      </c>
      <c r="G9" s="123">
        <v>974.2</v>
      </c>
      <c r="H9" s="41"/>
      <c r="I9" s="114"/>
      <c r="J9" s="42"/>
      <c r="K9" s="42"/>
      <c r="L9" s="171">
        <f>((G9/C9)^(1/4))-1</f>
        <v>2.3921928392970804E-2</v>
      </c>
      <c r="M9" s="42"/>
      <c r="N9" s="12"/>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c r="EY9" s="11"/>
      <c r="EZ9" s="11"/>
      <c r="FA9" s="11"/>
      <c r="FB9" s="11"/>
      <c r="FC9" s="11"/>
      <c r="FD9" s="11"/>
      <c r="FE9" s="11"/>
      <c r="FF9" s="11"/>
      <c r="FG9" s="11"/>
      <c r="FH9" s="11"/>
      <c r="FI9" s="11"/>
      <c r="FJ9" s="11"/>
      <c r="FK9" s="11"/>
      <c r="FL9" s="11"/>
      <c r="FM9" s="11"/>
      <c r="FN9" s="11"/>
      <c r="FO9" s="11"/>
      <c r="FP9" s="11"/>
      <c r="FQ9" s="11"/>
      <c r="FR9" s="11"/>
      <c r="FS9" s="11"/>
      <c r="FT9" s="11"/>
      <c r="FU9" s="11"/>
      <c r="FV9" s="11"/>
      <c r="FW9" s="11"/>
      <c r="FX9" s="11"/>
      <c r="FY9" s="11"/>
      <c r="FZ9" s="11"/>
      <c r="GA9" s="11"/>
      <c r="GB9" s="11"/>
      <c r="GC9" s="11"/>
      <c r="GD9" s="11"/>
      <c r="GE9" s="11"/>
      <c r="GF9" s="11"/>
      <c r="GG9" s="11"/>
      <c r="GH9" s="11"/>
      <c r="GI9" s="11"/>
      <c r="GJ9" s="11"/>
      <c r="GK9" s="11"/>
      <c r="GL9" s="11"/>
      <c r="GM9" s="11"/>
      <c r="GN9" s="11"/>
      <c r="GO9" s="11"/>
      <c r="GP9" s="11"/>
      <c r="GQ9" s="11"/>
      <c r="GR9" s="11"/>
      <c r="GS9" s="11"/>
      <c r="GT9" s="11"/>
      <c r="GU9" s="11"/>
      <c r="GV9" s="11"/>
      <c r="GW9" s="11"/>
      <c r="GX9" s="11"/>
      <c r="GY9" s="11"/>
      <c r="GZ9" s="11"/>
      <c r="HA9" s="11"/>
      <c r="HB9" s="11"/>
      <c r="HC9" s="11"/>
      <c r="HD9" s="11"/>
      <c r="HE9" s="11"/>
      <c r="HF9" s="11"/>
      <c r="HG9" s="11"/>
      <c r="HH9" s="11"/>
      <c r="HI9" s="11"/>
      <c r="HJ9" s="11"/>
      <c r="HK9" s="11"/>
      <c r="HL9" s="11"/>
      <c r="HM9" s="11"/>
      <c r="HN9" s="11"/>
      <c r="HO9" s="11"/>
      <c r="HP9" s="11"/>
      <c r="HQ9" s="11"/>
      <c r="HR9" s="11"/>
      <c r="HS9" s="11"/>
      <c r="HT9" s="11"/>
      <c r="HU9" s="11"/>
      <c r="HV9" s="11"/>
      <c r="HW9" s="11"/>
      <c r="HX9" s="11"/>
      <c r="HY9" s="11"/>
      <c r="HZ9" s="11"/>
      <c r="IA9" s="11"/>
      <c r="IB9" s="11"/>
      <c r="IC9" s="11"/>
      <c r="ID9" s="11"/>
      <c r="IE9" s="11"/>
      <c r="IF9" s="11"/>
      <c r="IG9" s="11"/>
      <c r="IH9" s="11"/>
      <c r="II9" s="11"/>
      <c r="IJ9" s="11"/>
      <c r="IK9" s="11"/>
      <c r="IL9" s="11"/>
      <c r="IM9" s="11"/>
      <c r="IN9" s="11"/>
      <c r="IO9" s="11"/>
      <c r="IP9" s="11"/>
      <c r="IQ9" s="11"/>
      <c r="IR9" s="11"/>
      <c r="IS9" s="11"/>
      <c r="IT9" s="11"/>
      <c r="IU9" s="11"/>
      <c r="IV9" s="11"/>
    </row>
    <row r="10" spans="1:256" s="118" customFormat="1" ht="12" hidden="1" customHeight="1" outlineLevel="1">
      <c r="A10" s="19" t="s">
        <v>7</v>
      </c>
      <c r="C10" s="172" t="s">
        <v>8</v>
      </c>
      <c r="D10" s="132">
        <f>(D9-C9)/C9</f>
        <v>5.1788333521381125E-2</v>
      </c>
      <c r="E10" s="132">
        <f t="shared" ref="E10:G10" si="0">(E9-D9)/D9</f>
        <v>-0.21518987341772153</v>
      </c>
      <c r="F10" s="132">
        <f t="shared" si="0"/>
        <v>1.6265718972115879E-2</v>
      </c>
      <c r="G10" s="132">
        <f t="shared" si="0"/>
        <v>0.31028917283120383</v>
      </c>
      <c r="H10" s="174"/>
      <c r="I10" s="119"/>
      <c r="J10" s="173">
        <f>AVERAGE(D10:G10)</f>
        <v>4.0788337976744825E-2</v>
      </c>
      <c r="K10" s="112">
        <f>STDEV(D10:G10)</f>
        <v>0.2151572319961913</v>
      </c>
      <c r="L10" s="113"/>
      <c r="M10" s="113"/>
      <c r="N10" s="120"/>
      <c r="O10" s="121"/>
      <c r="P10" s="121"/>
      <c r="Q10" s="121"/>
      <c r="R10" s="121"/>
      <c r="S10" s="121"/>
      <c r="T10" s="121"/>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c r="BM10" s="121"/>
      <c r="BN10" s="121"/>
      <c r="BO10" s="121"/>
      <c r="BP10" s="121"/>
      <c r="BQ10" s="121"/>
      <c r="BR10" s="121"/>
      <c r="BS10" s="121"/>
      <c r="BT10" s="121"/>
      <c r="BU10" s="121"/>
      <c r="BV10" s="121"/>
      <c r="BW10" s="121"/>
      <c r="BX10" s="121"/>
      <c r="BY10" s="121"/>
      <c r="BZ10" s="121"/>
      <c r="CA10" s="121"/>
      <c r="CB10" s="121"/>
      <c r="CC10" s="121"/>
      <c r="CD10" s="121"/>
      <c r="CE10" s="121"/>
      <c r="CF10" s="121"/>
      <c r="CG10" s="121"/>
      <c r="CH10" s="121"/>
      <c r="CI10" s="121"/>
      <c r="CJ10" s="121"/>
      <c r="CK10" s="121"/>
      <c r="CL10" s="121"/>
      <c r="CM10" s="121"/>
      <c r="CN10" s="121"/>
      <c r="CO10" s="121"/>
      <c r="CP10" s="121"/>
      <c r="CQ10" s="121"/>
      <c r="CR10" s="121"/>
      <c r="CS10" s="121"/>
      <c r="CT10" s="121"/>
      <c r="CU10" s="121"/>
      <c r="CV10" s="121"/>
      <c r="CW10" s="121"/>
      <c r="CX10" s="121"/>
      <c r="CY10" s="121"/>
      <c r="CZ10" s="121"/>
      <c r="DA10" s="121"/>
      <c r="DB10" s="121"/>
      <c r="DC10" s="121"/>
      <c r="DD10" s="121"/>
      <c r="DE10" s="121"/>
      <c r="DF10" s="121"/>
      <c r="DG10" s="121"/>
      <c r="DH10" s="121"/>
      <c r="DI10" s="121"/>
      <c r="DJ10" s="121"/>
      <c r="DK10" s="121"/>
      <c r="DL10" s="121"/>
      <c r="DM10" s="121"/>
      <c r="DN10" s="121"/>
      <c r="DO10" s="121"/>
      <c r="DP10" s="121"/>
      <c r="DQ10" s="121"/>
      <c r="DR10" s="121"/>
      <c r="DS10" s="121"/>
      <c r="DT10" s="121"/>
      <c r="DU10" s="121"/>
      <c r="DV10" s="121"/>
      <c r="DW10" s="121"/>
      <c r="DX10" s="121"/>
      <c r="DY10" s="121"/>
      <c r="DZ10" s="121"/>
      <c r="EA10" s="121"/>
      <c r="EB10" s="121"/>
      <c r="EC10" s="121"/>
      <c r="ED10" s="121"/>
      <c r="EE10" s="121"/>
      <c r="EF10" s="121"/>
      <c r="EG10" s="121"/>
      <c r="EH10" s="121"/>
      <c r="EI10" s="121"/>
      <c r="EJ10" s="121"/>
      <c r="EK10" s="121"/>
      <c r="EL10" s="121"/>
      <c r="EM10" s="121"/>
      <c r="EN10" s="121"/>
      <c r="EO10" s="121"/>
      <c r="EP10" s="121"/>
      <c r="EQ10" s="121"/>
      <c r="ER10" s="121"/>
      <c r="ES10" s="121"/>
      <c r="ET10" s="121"/>
      <c r="EU10" s="121"/>
      <c r="EV10" s="121"/>
      <c r="EW10" s="121"/>
      <c r="EX10" s="121"/>
      <c r="EY10" s="121"/>
      <c r="EZ10" s="121"/>
      <c r="FA10" s="121"/>
      <c r="FB10" s="121"/>
      <c r="FC10" s="121"/>
      <c r="FD10" s="121"/>
      <c r="FE10" s="121"/>
      <c r="FF10" s="121"/>
      <c r="FG10" s="121"/>
      <c r="FH10" s="121"/>
      <c r="FI10" s="121"/>
      <c r="FJ10" s="121"/>
      <c r="FK10" s="121"/>
      <c r="FL10" s="121"/>
      <c r="FM10" s="121"/>
      <c r="FN10" s="121"/>
      <c r="FO10" s="121"/>
      <c r="FP10" s="121"/>
      <c r="FQ10" s="121"/>
      <c r="FR10" s="121"/>
      <c r="FS10" s="121"/>
      <c r="FT10" s="121"/>
      <c r="FU10" s="121"/>
      <c r="FV10" s="121"/>
      <c r="FW10" s="121"/>
      <c r="FX10" s="121"/>
      <c r="FY10" s="121"/>
      <c r="FZ10" s="121"/>
      <c r="GA10" s="121"/>
      <c r="GB10" s="121"/>
      <c r="GC10" s="121"/>
      <c r="GD10" s="121"/>
      <c r="GE10" s="121"/>
      <c r="GF10" s="121"/>
      <c r="GG10" s="121"/>
      <c r="GH10" s="121"/>
      <c r="GI10" s="121"/>
      <c r="GJ10" s="121"/>
      <c r="GK10" s="121"/>
      <c r="GL10" s="121"/>
      <c r="GM10" s="121"/>
      <c r="GN10" s="121"/>
      <c r="GO10" s="121"/>
      <c r="GP10" s="121"/>
      <c r="GQ10" s="121"/>
      <c r="GR10" s="121"/>
      <c r="GS10" s="121"/>
      <c r="GT10" s="121"/>
      <c r="GU10" s="121"/>
      <c r="GV10" s="121"/>
      <c r="GW10" s="121"/>
      <c r="GX10" s="121"/>
      <c r="GY10" s="121"/>
      <c r="GZ10" s="121"/>
      <c r="HA10" s="121"/>
      <c r="HB10" s="121"/>
      <c r="HC10" s="121"/>
      <c r="HD10" s="121"/>
      <c r="HE10" s="121"/>
      <c r="HF10" s="121"/>
      <c r="HG10" s="121"/>
      <c r="HH10" s="121"/>
      <c r="HI10" s="121"/>
      <c r="HJ10" s="121"/>
      <c r="HK10" s="121"/>
      <c r="HL10" s="121"/>
      <c r="HM10" s="121"/>
      <c r="HN10" s="121"/>
      <c r="HO10" s="121"/>
      <c r="HP10" s="121"/>
      <c r="HQ10" s="121"/>
      <c r="HR10" s="121"/>
      <c r="HS10" s="121"/>
      <c r="HT10" s="121"/>
      <c r="HU10" s="121"/>
      <c r="HV10" s="121"/>
      <c r="HW10" s="121"/>
      <c r="HX10" s="121"/>
      <c r="HY10" s="121"/>
      <c r="HZ10" s="121"/>
      <c r="IA10" s="121"/>
      <c r="IB10" s="121"/>
      <c r="IC10" s="121"/>
      <c r="ID10" s="121"/>
      <c r="IE10" s="121"/>
      <c r="IF10" s="121"/>
      <c r="IG10" s="121"/>
      <c r="IH10" s="121"/>
      <c r="II10" s="121"/>
      <c r="IJ10" s="121"/>
      <c r="IK10" s="121"/>
      <c r="IL10" s="121"/>
      <c r="IM10" s="121"/>
      <c r="IN10" s="121"/>
      <c r="IO10" s="121"/>
      <c r="IP10" s="121"/>
      <c r="IQ10" s="121"/>
      <c r="IR10" s="121"/>
      <c r="IS10" s="121"/>
      <c r="IT10" s="121"/>
      <c r="IU10" s="121"/>
      <c r="IV10" s="121"/>
    </row>
    <row r="11" spans="1:256" s="118" customFormat="1" ht="12" hidden="1" customHeight="1" outlineLevel="1">
      <c r="A11" s="19"/>
      <c r="C11" s="172"/>
      <c r="D11" s="132"/>
      <c r="E11" s="172"/>
      <c r="F11" s="132"/>
      <c r="G11" s="172"/>
      <c r="H11" s="174"/>
      <c r="I11" s="119"/>
      <c r="J11" s="175"/>
      <c r="K11" s="112"/>
      <c r="L11" s="113"/>
      <c r="M11" s="113"/>
      <c r="N11" s="120"/>
      <c r="O11" s="121"/>
      <c r="P11" s="121"/>
      <c r="Q11" s="121"/>
      <c r="R11" s="121"/>
      <c r="S11" s="121"/>
      <c r="T11" s="121"/>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21"/>
      <c r="BL11" s="121"/>
      <c r="BM11" s="121"/>
      <c r="BN11" s="121"/>
      <c r="BO11" s="121"/>
      <c r="BP11" s="121"/>
      <c r="BQ11" s="121"/>
      <c r="BR11" s="121"/>
      <c r="BS11" s="121"/>
      <c r="BT11" s="121"/>
      <c r="BU11" s="121"/>
      <c r="BV11" s="121"/>
      <c r="BW11" s="121"/>
      <c r="BX11" s="121"/>
      <c r="BY11" s="121"/>
      <c r="BZ11" s="121"/>
      <c r="CA11" s="121"/>
      <c r="CB11" s="121"/>
      <c r="CC11" s="121"/>
      <c r="CD11" s="121"/>
      <c r="CE11" s="121"/>
      <c r="CF11" s="121"/>
      <c r="CG11" s="121"/>
      <c r="CH11" s="121"/>
      <c r="CI11" s="121"/>
      <c r="CJ11" s="121"/>
      <c r="CK11" s="121"/>
      <c r="CL11" s="121"/>
      <c r="CM11" s="121"/>
      <c r="CN11" s="121"/>
      <c r="CO11" s="121"/>
      <c r="CP11" s="121"/>
      <c r="CQ11" s="121"/>
      <c r="CR11" s="121"/>
      <c r="CS11" s="121"/>
      <c r="CT11" s="121"/>
      <c r="CU11" s="121"/>
      <c r="CV11" s="121"/>
      <c r="CW11" s="121"/>
      <c r="CX11" s="121"/>
      <c r="CY11" s="121"/>
      <c r="CZ11" s="121"/>
      <c r="DA11" s="121"/>
      <c r="DB11" s="121"/>
      <c r="DC11" s="121"/>
      <c r="DD11" s="121"/>
      <c r="DE11" s="121"/>
      <c r="DF11" s="121"/>
      <c r="DG11" s="121"/>
      <c r="DH11" s="121"/>
      <c r="DI11" s="121"/>
      <c r="DJ11" s="121"/>
      <c r="DK11" s="121"/>
      <c r="DL11" s="121"/>
      <c r="DM11" s="121"/>
      <c r="DN11" s="121"/>
      <c r="DO11" s="121"/>
      <c r="DP11" s="121"/>
      <c r="DQ11" s="121"/>
      <c r="DR11" s="121"/>
      <c r="DS11" s="121"/>
      <c r="DT11" s="121"/>
      <c r="DU11" s="121"/>
      <c r="DV11" s="121"/>
      <c r="DW11" s="121"/>
      <c r="DX11" s="121"/>
      <c r="DY11" s="121"/>
      <c r="DZ11" s="121"/>
      <c r="EA11" s="121"/>
      <c r="EB11" s="121"/>
      <c r="EC11" s="121"/>
      <c r="ED11" s="121"/>
      <c r="EE11" s="121"/>
      <c r="EF11" s="121"/>
      <c r="EG11" s="121"/>
      <c r="EH11" s="121"/>
      <c r="EI11" s="121"/>
      <c r="EJ11" s="121"/>
      <c r="EK11" s="121"/>
      <c r="EL11" s="121"/>
      <c r="EM11" s="121"/>
      <c r="EN11" s="121"/>
      <c r="EO11" s="121"/>
      <c r="EP11" s="121"/>
      <c r="EQ11" s="121"/>
      <c r="ER11" s="121"/>
      <c r="ES11" s="121"/>
      <c r="ET11" s="121"/>
      <c r="EU11" s="121"/>
      <c r="EV11" s="121"/>
      <c r="EW11" s="121"/>
      <c r="EX11" s="121"/>
      <c r="EY11" s="121"/>
      <c r="EZ11" s="121"/>
      <c r="FA11" s="121"/>
      <c r="FB11" s="121"/>
      <c r="FC11" s="121"/>
      <c r="FD11" s="121"/>
      <c r="FE11" s="121"/>
      <c r="FF11" s="121"/>
      <c r="FG11" s="121"/>
      <c r="FH11" s="121"/>
      <c r="FI11" s="121"/>
      <c r="FJ11" s="121"/>
      <c r="FK11" s="121"/>
      <c r="FL11" s="121"/>
      <c r="FM11" s="121"/>
      <c r="FN11" s="121"/>
      <c r="FO11" s="121"/>
      <c r="FP11" s="121"/>
      <c r="FQ11" s="121"/>
      <c r="FR11" s="121"/>
      <c r="FS11" s="121"/>
      <c r="FT11" s="121"/>
      <c r="FU11" s="121"/>
      <c r="FV11" s="121"/>
      <c r="FW11" s="121"/>
      <c r="FX11" s="121"/>
      <c r="FY11" s="121"/>
      <c r="FZ11" s="121"/>
      <c r="GA11" s="121"/>
      <c r="GB11" s="121"/>
      <c r="GC11" s="121"/>
      <c r="GD11" s="121"/>
      <c r="GE11" s="121"/>
      <c r="GF11" s="121"/>
      <c r="GG11" s="121"/>
      <c r="GH11" s="121"/>
      <c r="GI11" s="121"/>
      <c r="GJ11" s="121"/>
      <c r="GK11" s="121"/>
      <c r="GL11" s="121"/>
      <c r="GM11" s="121"/>
      <c r="GN11" s="121"/>
      <c r="GO11" s="121"/>
      <c r="GP11" s="121"/>
      <c r="GQ11" s="121"/>
      <c r="GR11" s="121"/>
      <c r="GS11" s="121"/>
      <c r="GT11" s="121"/>
      <c r="GU11" s="121"/>
      <c r="GV11" s="121"/>
      <c r="GW11" s="121"/>
      <c r="GX11" s="121"/>
      <c r="GY11" s="121"/>
      <c r="GZ11" s="121"/>
      <c r="HA11" s="121"/>
      <c r="HB11" s="121"/>
      <c r="HC11" s="121"/>
      <c r="HD11" s="121"/>
      <c r="HE11" s="121"/>
      <c r="HF11" s="121"/>
      <c r="HG11" s="121"/>
      <c r="HH11" s="121"/>
      <c r="HI11" s="121"/>
      <c r="HJ11" s="121"/>
      <c r="HK11" s="121"/>
      <c r="HL11" s="121"/>
      <c r="HM11" s="121"/>
      <c r="HN11" s="121"/>
      <c r="HO11" s="121"/>
      <c r="HP11" s="121"/>
      <c r="HQ11" s="121"/>
      <c r="HR11" s="121"/>
      <c r="HS11" s="121"/>
      <c r="HT11" s="121"/>
      <c r="HU11" s="121"/>
      <c r="HV11" s="121"/>
      <c r="HW11" s="121"/>
      <c r="HX11" s="121"/>
      <c r="HY11" s="121"/>
      <c r="HZ11" s="121"/>
      <c r="IA11" s="121"/>
      <c r="IB11" s="121"/>
      <c r="IC11" s="121"/>
      <c r="ID11" s="121"/>
      <c r="IE11" s="121"/>
      <c r="IF11" s="121"/>
      <c r="IG11" s="121"/>
      <c r="IH11" s="121"/>
      <c r="II11" s="121"/>
      <c r="IJ11" s="121"/>
      <c r="IK11" s="121"/>
      <c r="IL11" s="121"/>
      <c r="IM11" s="121"/>
      <c r="IN11" s="121"/>
      <c r="IO11" s="121"/>
      <c r="IP11" s="121"/>
      <c r="IQ11" s="121"/>
      <c r="IR11" s="121"/>
      <c r="IS11" s="121"/>
      <c r="IT11" s="121"/>
      <c r="IU11" s="121"/>
      <c r="IV11" s="121"/>
    </row>
    <row r="12" spans="1:256" s="40" customFormat="1" ht="12" hidden="1" customHeight="1" outlineLevel="1">
      <c r="A12" s="117" t="s">
        <v>283</v>
      </c>
      <c r="C12" s="123">
        <v>594.20000000000005</v>
      </c>
      <c r="D12" s="123">
        <v>800.6</v>
      </c>
      <c r="E12" s="123">
        <v>1530.6</v>
      </c>
      <c r="F12" s="123">
        <v>1541.7</v>
      </c>
      <c r="G12" s="123">
        <v>1460.7</v>
      </c>
      <c r="H12" s="41"/>
      <c r="I12" s="114"/>
      <c r="J12" s="42"/>
      <c r="K12" s="42"/>
      <c r="L12" s="171">
        <f>((G12/C12)^(1/4))-1</f>
        <v>0.25215212665197639</v>
      </c>
      <c r="M12" s="42"/>
      <c r="N12" s="12"/>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c r="FL12" s="11"/>
      <c r="FM12" s="11"/>
      <c r="FN12" s="11"/>
      <c r="FO12" s="11"/>
      <c r="FP12" s="11"/>
      <c r="FQ12" s="11"/>
      <c r="FR12" s="11"/>
      <c r="FS12" s="11"/>
      <c r="FT12" s="11"/>
      <c r="FU12" s="11"/>
      <c r="FV12" s="11"/>
      <c r="FW12" s="11"/>
      <c r="FX12" s="11"/>
      <c r="FY12" s="11"/>
      <c r="FZ12" s="11"/>
      <c r="GA12" s="11"/>
      <c r="GB12" s="11"/>
      <c r="GC12" s="11"/>
      <c r="GD12" s="11"/>
      <c r="GE12" s="11"/>
      <c r="GF12" s="11"/>
      <c r="GG12" s="11"/>
      <c r="GH12" s="11"/>
      <c r="GI12" s="11"/>
      <c r="GJ12" s="11"/>
      <c r="GK12" s="11"/>
      <c r="GL12" s="11"/>
      <c r="GM12" s="11"/>
      <c r="GN12" s="11"/>
      <c r="GO12" s="11"/>
      <c r="GP12" s="11"/>
      <c r="GQ12" s="11"/>
      <c r="GR12" s="11"/>
      <c r="GS12" s="11"/>
      <c r="GT12" s="11"/>
      <c r="GU12" s="11"/>
      <c r="GV12" s="11"/>
      <c r="GW12" s="11"/>
      <c r="GX12" s="11"/>
      <c r="GY12" s="11"/>
      <c r="GZ12" s="11"/>
      <c r="HA12" s="11"/>
      <c r="HB12" s="11"/>
      <c r="HC12" s="11"/>
      <c r="HD12" s="11"/>
      <c r="HE12" s="11"/>
      <c r="HF12" s="11"/>
      <c r="HG12" s="11"/>
      <c r="HH12" s="11"/>
      <c r="HI12" s="11"/>
      <c r="HJ12" s="11"/>
      <c r="HK12" s="11"/>
      <c r="HL12" s="11"/>
      <c r="HM12" s="11"/>
      <c r="HN12" s="11"/>
      <c r="HO12" s="11"/>
      <c r="HP12" s="11"/>
      <c r="HQ12" s="11"/>
      <c r="HR12" s="11"/>
      <c r="HS12" s="11"/>
      <c r="HT12" s="11"/>
      <c r="HU12" s="11"/>
      <c r="HV12" s="11"/>
      <c r="HW12" s="11"/>
      <c r="HX12" s="11"/>
      <c r="HY12" s="11"/>
      <c r="HZ12" s="11"/>
      <c r="IA12" s="11"/>
      <c r="IB12" s="11"/>
      <c r="IC12" s="11"/>
      <c r="ID12" s="11"/>
      <c r="IE12" s="11"/>
      <c r="IF12" s="11"/>
      <c r="IG12" s="11"/>
      <c r="IH12" s="11"/>
      <c r="II12" s="11"/>
      <c r="IJ12" s="11"/>
      <c r="IK12" s="11"/>
      <c r="IL12" s="11"/>
      <c r="IM12" s="11"/>
      <c r="IN12" s="11"/>
      <c r="IO12" s="11"/>
      <c r="IP12" s="11"/>
      <c r="IQ12" s="11"/>
      <c r="IR12" s="11"/>
      <c r="IS12" s="11"/>
      <c r="IT12" s="11"/>
      <c r="IU12" s="11"/>
      <c r="IV12" s="11"/>
    </row>
    <row r="13" spans="1:256" s="118" customFormat="1" ht="12" hidden="1" customHeight="1" outlineLevel="1">
      <c r="A13" s="19" t="s">
        <v>7</v>
      </c>
      <c r="C13" s="172" t="s">
        <v>8</v>
      </c>
      <c r="D13" s="132">
        <f>(D12-C12)/C12</f>
        <v>0.34735779198922917</v>
      </c>
      <c r="E13" s="132">
        <f t="shared" ref="E13:G13" si="1">(E12-D12)/D12</f>
        <v>0.91181613789657745</v>
      </c>
      <c r="F13" s="132">
        <f t="shared" si="1"/>
        <v>7.2520580164642211E-3</v>
      </c>
      <c r="G13" s="132">
        <f t="shared" si="1"/>
        <v>-5.2539404553415062E-2</v>
      </c>
      <c r="H13" s="174"/>
      <c r="I13" s="119"/>
      <c r="J13" s="112">
        <f>AVERAGE(D13:G13)</f>
        <v>0.30347164583721392</v>
      </c>
      <c r="K13" s="112">
        <f>STDEV(D13:G13)</f>
        <v>0.44215341494854282</v>
      </c>
      <c r="L13" s="113"/>
      <c r="M13" s="113"/>
      <c r="N13" s="120"/>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c r="BZ13" s="121"/>
      <c r="CA13" s="121"/>
      <c r="CB13" s="121"/>
      <c r="CC13" s="121"/>
      <c r="CD13" s="121"/>
      <c r="CE13" s="121"/>
      <c r="CF13" s="121"/>
      <c r="CG13" s="121"/>
      <c r="CH13" s="121"/>
      <c r="CI13" s="121"/>
      <c r="CJ13" s="121"/>
      <c r="CK13" s="121"/>
      <c r="CL13" s="121"/>
      <c r="CM13" s="121"/>
      <c r="CN13" s="121"/>
      <c r="CO13" s="121"/>
      <c r="CP13" s="121"/>
      <c r="CQ13" s="121"/>
      <c r="CR13" s="121"/>
      <c r="CS13" s="121"/>
      <c r="CT13" s="121"/>
      <c r="CU13" s="121"/>
      <c r="CV13" s="121"/>
      <c r="CW13" s="121"/>
      <c r="CX13" s="121"/>
      <c r="CY13" s="121"/>
      <c r="CZ13" s="121"/>
      <c r="DA13" s="121"/>
      <c r="DB13" s="121"/>
      <c r="DC13" s="121"/>
      <c r="DD13" s="121"/>
      <c r="DE13" s="121"/>
      <c r="DF13" s="121"/>
      <c r="DG13" s="121"/>
      <c r="DH13" s="121"/>
      <c r="DI13" s="121"/>
      <c r="DJ13" s="121"/>
      <c r="DK13" s="121"/>
      <c r="DL13" s="121"/>
      <c r="DM13" s="121"/>
      <c r="DN13" s="121"/>
      <c r="DO13" s="121"/>
      <c r="DP13" s="121"/>
      <c r="DQ13" s="121"/>
      <c r="DR13" s="121"/>
      <c r="DS13" s="121"/>
      <c r="DT13" s="121"/>
      <c r="DU13" s="121"/>
      <c r="DV13" s="121"/>
      <c r="DW13" s="121"/>
      <c r="DX13" s="121"/>
      <c r="DY13" s="121"/>
      <c r="DZ13" s="121"/>
      <c r="EA13" s="121"/>
      <c r="EB13" s="121"/>
      <c r="EC13" s="121"/>
      <c r="ED13" s="121"/>
      <c r="EE13" s="121"/>
      <c r="EF13" s="121"/>
      <c r="EG13" s="121"/>
      <c r="EH13" s="121"/>
      <c r="EI13" s="121"/>
      <c r="EJ13" s="121"/>
      <c r="EK13" s="121"/>
      <c r="EL13" s="121"/>
      <c r="EM13" s="121"/>
      <c r="EN13" s="121"/>
      <c r="EO13" s="121"/>
      <c r="EP13" s="121"/>
      <c r="EQ13" s="121"/>
      <c r="ER13" s="121"/>
      <c r="ES13" s="121"/>
      <c r="ET13" s="121"/>
      <c r="EU13" s="121"/>
      <c r="EV13" s="121"/>
      <c r="EW13" s="121"/>
      <c r="EX13" s="121"/>
      <c r="EY13" s="121"/>
      <c r="EZ13" s="121"/>
      <c r="FA13" s="121"/>
      <c r="FB13" s="121"/>
      <c r="FC13" s="121"/>
      <c r="FD13" s="121"/>
      <c r="FE13" s="121"/>
      <c r="FF13" s="121"/>
      <c r="FG13" s="121"/>
      <c r="FH13" s="121"/>
      <c r="FI13" s="121"/>
      <c r="FJ13" s="121"/>
      <c r="FK13" s="121"/>
      <c r="FL13" s="121"/>
      <c r="FM13" s="121"/>
      <c r="FN13" s="121"/>
      <c r="FO13" s="121"/>
      <c r="FP13" s="121"/>
      <c r="FQ13" s="121"/>
      <c r="FR13" s="121"/>
      <c r="FS13" s="121"/>
      <c r="FT13" s="121"/>
      <c r="FU13" s="121"/>
      <c r="FV13" s="121"/>
      <c r="FW13" s="121"/>
      <c r="FX13" s="121"/>
      <c r="FY13" s="121"/>
      <c r="FZ13" s="121"/>
      <c r="GA13" s="121"/>
      <c r="GB13" s="121"/>
      <c r="GC13" s="121"/>
      <c r="GD13" s="121"/>
      <c r="GE13" s="121"/>
      <c r="GF13" s="121"/>
      <c r="GG13" s="121"/>
      <c r="GH13" s="121"/>
      <c r="GI13" s="121"/>
      <c r="GJ13" s="121"/>
      <c r="GK13" s="121"/>
      <c r="GL13" s="121"/>
      <c r="GM13" s="121"/>
      <c r="GN13" s="121"/>
      <c r="GO13" s="121"/>
      <c r="GP13" s="121"/>
      <c r="GQ13" s="121"/>
      <c r="GR13" s="121"/>
      <c r="GS13" s="121"/>
      <c r="GT13" s="121"/>
      <c r="GU13" s="121"/>
      <c r="GV13" s="121"/>
      <c r="GW13" s="121"/>
      <c r="GX13" s="121"/>
      <c r="GY13" s="121"/>
      <c r="GZ13" s="121"/>
      <c r="HA13" s="121"/>
      <c r="HB13" s="121"/>
      <c r="HC13" s="121"/>
      <c r="HD13" s="121"/>
      <c r="HE13" s="121"/>
      <c r="HF13" s="121"/>
      <c r="HG13" s="121"/>
      <c r="HH13" s="121"/>
      <c r="HI13" s="121"/>
      <c r="HJ13" s="121"/>
      <c r="HK13" s="121"/>
      <c r="HL13" s="121"/>
      <c r="HM13" s="121"/>
      <c r="HN13" s="121"/>
      <c r="HO13" s="121"/>
      <c r="HP13" s="121"/>
      <c r="HQ13" s="121"/>
      <c r="HR13" s="121"/>
      <c r="HS13" s="121"/>
      <c r="HT13" s="121"/>
      <c r="HU13" s="121"/>
      <c r="HV13" s="121"/>
      <c r="HW13" s="121"/>
      <c r="HX13" s="121"/>
      <c r="HY13" s="121"/>
      <c r="HZ13" s="121"/>
      <c r="IA13" s="121"/>
      <c r="IB13" s="121"/>
      <c r="IC13" s="121"/>
      <c r="ID13" s="121"/>
      <c r="IE13" s="121"/>
      <c r="IF13" s="121"/>
      <c r="IG13" s="121"/>
      <c r="IH13" s="121"/>
      <c r="II13" s="121"/>
      <c r="IJ13" s="121"/>
      <c r="IK13" s="121"/>
      <c r="IL13" s="121"/>
      <c r="IM13" s="121"/>
      <c r="IN13" s="121"/>
      <c r="IO13" s="121"/>
      <c r="IP13" s="121"/>
      <c r="IQ13" s="121"/>
      <c r="IR13" s="121"/>
      <c r="IS13" s="121"/>
      <c r="IT13" s="121"/>
      <c r="IU13" s="121"/>
      <c r="IV13" s="121"/>
    </row>
    <row r="14" spans="1:256" s="118" customFormat="1" ht="12" hidden="1" customHeight="1" outlineLevel="1">
      <c r="A14" s="19"/>
      <c r="C14" s="172"/>
      <c r="D14" s="132"/>
      <c r="E14" s="172"/>
      <c r="F14" s="132"/>
      <c r="G14" s="172"/>
      <c r="H14" s="174"/>
      <c r="I14" s="119"/>
      <c r="J14" s="112"/>
      <c r="K14" s="112"/>
      <c r="L14" s="113"/>
      <c r="M14" s="113"/>
      <c r="N14" s="120"/>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c r="BZ14" s="121"/>
      <c r="CA14" s="121"/>
      <c r="CB14" s="121"/>
      <c r="CC14" s="121"/>
      <c r="CD14" s="121"/>
      <c r="CE14" s="121"/>
      <c r="CF14" s="121"/>
      <c r="CG14" s="121"/>
      <c r="CH14" s="121"/>
      <c r="CI14" s="121"/>
      <c r="CJ14" s="121"/>
      <c r="CK14" s="121"/>
      <c r="CL14" s="121"/>
      <c r="CM14" s="121"/>
      <c r="CN14" s="121"/>
      <c r="CO14" s="121"/>
      <c r="CP14" s="121"/>
      <c r="CQ14" s="121"/>
      <c r="CR14" s="121"/>
      <c r="CS14" s="121"/>
      <c r="CT14" s="121"/>
      <c r="CU14" s="121"/>
      <c r="CV14" s="121"/>
      <c r="CW14" s="121"/>
      <c r="CX14" s="121"/>
      <c r="CY14" s="121"/>
      <c r="CZ14" s="121"/>
      <c r="DA14" s="121"/>
      <c r="DB14" s="121"/>
      <c r="DC14" s="121"/>
      <c r="DD14" s="121"/>
      <c r="DE14" s="121"/>
      <c r="DF14" s="121"/>
      <c r="DG14" s="121"/>
      <c r="DH14" s="121"/>
      <c r="DI14" s="121"/>
      <c r="DJ14" s="121"/>
      <c r="DK14" s="121"/>
      <c r="DL14" s="121"/>
      <c r="DM14" s="121"/>
      <c r="DN14" s="121"/>
      <c r="DO14" s="121"/>
      <c r="DP14" s="121"/>
      <c r="DQ14" s="121"/>
      <c r="DR14" s="121"/>
      <c r="DS14" s="121"/>
      <c r="DT14" s="121"/>
      <c r="DU14" s="121"/>
      <c r="DV14" s="121"/>
      <c r="DW14" s="121"/>
      <c r="DX14" s="121"/>
      <c r="DY14" s="121"/>
      <c r="DZ14" s="121"/>
      <c r="EA14" s="121"/>
      <c r="EB14" s="121"/>
      <c r="EC14" s="121"/>
      <c r="ED14" s="121"/>
      <c r="EE14" s="121"/>
      <c r="EF14" s="121"/>
      <c r="EG14" s="121"/>
      <c r="EH14" s="121"/>
      <c r="EI14" s="121"/>
      <c r="EJ14" s="121"/>
      <c r="EK14" s="121"/>
      <c r="EL14" s="121"/>
      <c r="EM14" s="121"/>
      <c r="EN14" s="121"/>
      <c r="EO14" s="121"/>
      <c r="EP14" s="121"/>
      <c r="EQ14" s="121"/>
      <c r="ER14" s="121"/>
      <c r="ES14" s="121"/>
      <c r="ET14" s="121"/>
      <c r="EU14" s="121"/>
      <c r="EV14" s="121"/>
      <c r="EW14" s="121"/>
      <c r="EX14" s="121"/>
      <c r="EY14" s="121"/>
      <c r="EZ14" s="121"/>
      <c r="FA14" s="121"/>
      <c r="FB14" s="121"/>
      <c r="FC14" s="121"/>
      <c r="FD14" s="121"/>
      <c r="FE14" s="121"/>
      <c r="FF14" s="121"/>
      <c r="FG14" s="121"/>
      <c r="FH14" s="121"/>
      <c r="FI14" s="121"/>
      <c r="FJ14" s="121"/>
      <c r="FK14" s="121"/>
      <c r="FL14" s="121"/>
      <c r="FM14" s="121"/>
      <c r="FN14" s="121"/>
      <c r="FO14" s="121"/>
      <c r="FP14" s="121"/>
      <c r="FQ14" s="121"/>
      <c r="FR14" s="121"/>
      <c r="FS14" s="121"/>
      <c r="FT14" s="121"/>
      <c r="FU14" s="121"/>
      <c r="FV14" s="121"/>
      <c r="FW14" s="121"/>
      <c r="FX14" s="121"/>
      <c r="FY14" s="121"/>
      <c r="FZ14" s="121"/>
      <c r="GA14" s="121"/>
      <c r="GB14" s="121"/>
      <c r="GC14" s="121"/>
      <c r="GD14" s="121"/>
      <c r="GE14" s="121"/>
      <c r="GF14" s="121"/>
      <c r="GG14" s="121"/>
      <c r="GH14" s="121"/>
      <c r="GI14" s="121"/>
      <c r="GJ14" s="121"/>
      <c r="GK14" s="121"/>
      <c r="GL14" s="121"/>
      <c r="GM14" s="121"/>
      <c r="GN14" s="121"/>
      <c r="GO14" s="121"/>
      <c r="GP14" s="121"/>
      <c r="GQ14" s="121"/>
      <c r="GR14" s="121"/>
      <c r="GS14" s="121"/>
      <c r="GT14" s="121"/>
      <c r="GU14" s="121"/>
      <c r="GV14" s="121"/>
      <c r="GW14" s="121"/>
      <c r="GX14" s="121"/>
      <c r="GY14" s="121"/>
      <c r="GZ14" s="121"/>
      <c r="HA14" s="121"/>
      <c r="HB14" s="121"/>
      <c r="HC14" s="121"/>
      <c r="HD14" s="121"/>
      <c r="HE14" s="121"/>
      <c r="HF14" s="121"/>
      <c r="HG14" s="121"/>
      <c r="HH14" s="121"/>
      <c r="HI14" s="121"/>
      <c r="HJ14" s="121"/>
      <c r="HK14" s="121"/>
      <c r="HL14" s="121"/>
      <c r="HM14" s="121"/>
      <c r="HN14" s="121"/>
      <c r="HO14" s="121"/>
      <c r="HP14" s="121"/>
      <c r="HQ14" s="121"/>
      <c r="HR14" s="121"/>
      <c r="HS14" s="121"/>
      <c r="HT14" s="121"/>
      <c r="HU14" s="121"/>
      <c r="HV14" s="121"/>
      <c r="HW14" s="121"/>
      <c r="HX14" s="121"/>
      <c r="HY14" s="121"/>
      <c r="HZ14" s="121"/>
      <c r="IA14" s="121"/>
      <c r="IB14" s="121"/>
      <c r="IC14" s="121"/>
      <c r="ID14" s="121"/>
      <c r="IE14" s="121"/>
      <c r="IF14" s="121"/>
      <c r="IG14" s="121"/>
      <c r="IH14" s="121"/>
      <c r="II14" s="121"/>
      <c r="IJ14" s="121"/>
      <c r="IK14" s="121"/>
      <c r="IL14" s="121"/>
      <c r="IM14" s="121"/>
      <c r="IN14" s="121"/>
      <c r="IO14" s="121"/>
      <c r="IP14" s="121"/>
      <c r="IQ14" s="121"/>
      <c r="IR14" s="121"/>
      <c r="IS14" s="121"/>
      <c r="IT14" s="121"/>
      <c r="IU14" s="121"/>
      <c r="IV14" s="121"/>
    </row>
    <row r="15" spans="1:256" s="40" customFormat="1" ht="12" hidden="1" customHeight="1" outlineLevel="1">
      <c r="A15" s="117" t="s">
        <v>281</v>
      </c>
      <c r="C15" s="123">
        <v>1191.5</v>
      </c>
      <c r="D15" s="123">
        <v>1358.9</v>
      </c>
      <c r="E15" s="123">
        <v>872.8</v>
      </c>
      <c r="F15" s="123">
        <v>836.3</v>
      </c>
      <c r="G15" s="123">
        <v>1296.9000000000001</v>
      </c>
      <c r="H15" s="41"/>
      <c r="I15" s="114"/>
      <c r="J15" s="42"/>
      <c r="K15" s="42"/>
      <c r="L15" s="171">
        <f>((G15/C15)^(1/4))-1</f>
        <v>2.1417068471324407E-2</v>
      </c>
      <c r="M15" s="42"/>
      <c r="N15" s="12"/>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c r="BH15" s="11"/>
      <c r="BI15" s="11"/>
      <c r="BJ15" s="11"/>
      <c r="BK15" s="11"/>
      <c r="BL15" s="11"/>
      <c r="BM15" s="11"/>
      <c r="BN15" s="11"/>
      <c r="BO15" s="11"/>
      <c r="BP15" s="11"/>
      <c r="BQ15" s="11"/>
      <c r="BR15" s="11"/>
      <c r="BS15" s="11"/>
      <c r="BT15" s="11"/>
      <c r="BU15" s="11"/>
      <c r="BV15" s="11"/>
      <c r="BW15" s="11"/>
      <c r="BX15" s="11"/>
      <c r="BY15" s="11"/>
      <c r="BZ15" s="11"/>
      <c r="CA15" s="11"/>
      <c r="CB15" s="11"/>
      <c r="CC15" s="11"/>
      <c r="CD15" s="11"/>
      <c r="CE15" s="11"/>
      <c r="CF15" s="11"/>
      <c r="CG15" s="11"/>
      <c r="CH15" s="11"/>
      <c r="CI15" s="11"/>
      <c r="CJ15" s="11"/>
      <c r="CK15" s="11"/>
      <c r="CL15" s="11"/>
      <c r="CM15" s="11"/>
      <c r="CN15" s="11"/>
      <c r="CO15" s="11"/>
      <c r="CP15" s="11"/>
      <c r="CQ15" s="11"/>
      <c r="CR15" s="11"/>
      <c r="CS15" s="11"/>
      <c r="CT15" s="11"/>
      <c r="CU15" s="11"/>
      <c r="CV15" s="11"/>
      <c r="CW15" s="11"/>
      <c r="CX15" s="11"/>
      <c r="CY15" s="11"/>
      <c r="CZ15" s="11"/>
      <c r="DA15" s="11"/>
      <c r="DB15" s="11"/>
      <c r="DC15" s="11"/>
      <c r="DD15" s="11"/>
      <c r="DE15" s="11"/>
      <c r="DF15" s="11"/>
      <c r="DG15" s="11"/>
      <c r="DH15" s="11"/>
      <c r="DI15" s="11"/>
      <c r="DJ15" s="11"/>
      <c r="DK15" s="11"/>
      <c r="DL15" s="11"/>
      <c r="DM15" s="11"/>
      <c r="DN15" s="11"/>
      <c r="DO15" s="11"/>
      <c r="DP15" s="11"/>
      <c r="DQ15" s="11"/>
      <c r="DR15" s="11"/>
      <c r="DS15" s="11"/>
      <c r="DT15" s="11"/>
      <c r="DU15" s="11"/>
      <c r="DV15" s="11"/>
      <c r="DW15" s="11"/>
      <c r="DX15" s="11"/>
      <c r="DY15" s="11"/>
      <c r="DZ15" s="11"/>
      <c r="EA15" s="11"/>
      <c r="EB15" s="11"/>
      <c r="EC15" s="11"/>
      <c r="ED15" s="11"/>
      <c r="EE15" s="11"/>
      <c r="EF15" s="11"/>
      <c r="EG15" s="11"/>
      <c r="EH15" s="11"/>
      <c r="EI15" s="11"/>
      <c r="EJ15" s="11"/>
      <c r="EK15" s="11"/>
      <c r="EL15" s="11"/>
      <c r="EM15" s="11"/>
      <c r="EN15" s="11"/>
      <c r="EO15" s="11"/>
      <c r="EP15" s="11"/>
      <c r="EQ15" s="11"/>
      <c r="ER15" s="11"/>
      <c r="ES15" s="11"/>
      <c r="ET15" s="11"/>
      <c r="EU15" s="11"/>
      <c r="EV15" s="11"/>
      <c r="EW15" s="11"/>
      <c r="EX15" s="11"/>
      <c r="EY15" s="11"/>
      <c r="EZ15" s="11"/>
      <c r="FA15" s="11"/>
      <c r="FB15" s="11"/>
      <c r="FC15" s="11"/>
      <c r="FD15" s="11"/>
      <c r="FE15" s="11"/>
      <c r="FF15" s="11"/>
      <c r="FG15" s="11"/>
      <c r="FH15" s="11"/>
      <c r="FI15" s="11"/>
      <c r="FJ15" s="11"/>
      <c r="FK15" s="11"/>
      <c r="FL15" s="11"/>
      <c r="FM15" s="11"/>
      <c r="FN15" s="11"/>
      <c r="FO15" s="11"/>
      <c r="FP15" s="11"/>
      <c r="FQ15" s="11"/>
      <c r="FR15" s="11"/>
      <c r="FS15" s="11"/>
      <c r="FT15" s="11"/>
      <c r="FU15" s="11"/>
      <c r="FV15" s="11"/>
      <c r="FW15" s="11"/>
      <c r="FX15" s="11"/>
      <c r="FY15" s="11"/>
      <c r="FZ15" s="11"/>
      <c r="GA15" s="11"/>
      <c r="GB15" s="11"/>
      <c r="GC15" s="11"/>
      <c r="GD15" s="11"/>
      <c r="GE15" s="11"/>
      <c r="GF15" s="11"/>
      <c r="GG15" s="11"/>
      <c r="GH15" s="11"/>
      <c r="GI15" s="11"/>
      <c r="GJ15" s="11"/>
      <c r="GK15" s="11"/>
      <c r="GL15" s="11"/>
      <c r="GM15" s="11"/>
      <c r="GN15" s="11"/>
      <c r="GO15" s="11"/>
      <c r="GP15" s="11"/>
      <c r="GQ15" s="11"/>
      <c r="GR15" s="11"/>
      <c r="GS15" s="11"/>
      <c r="GT15" s="11"/>
      <c r="GU15" s="11"/>
      <c r="GV15" s="11"/>
      <c r="GW15" s="11"/>
      <c r="GX15" s="11"/>
      <c r="GY15" s="11"/>
      <c r="GZ15" s="11"/>
      <c r="HA15" s="11"/>
      <c r="HB15" s="11"/>
      <c r="HC15" s="11"/>
      <c r="HD15" s="11"/>
      <c r="HE15" s="11"/>
      <c r="HF15" s="11"/>
      <c r="HG15" s="11"/>
      <c r="HH15" s="11"/>
      <c r="HI15" s="11"/>
      <c r="HJ15" s="11"/>
      <c r="HK15" s="11"/>
      <c r="HL15" s="11"/>
      <c r="HM15" s="11"/>
      <c r="HN15" s="11"/>
      <c r="HO15" s="11"/>
      <c r="HP15" s="11"/>
      <c r="HQ15" s="11"/>
      <c r="HR15" s="11"/>
      <c r="HS15" s="11"/>
      <c r="HT15" s="11"/>
      <c r="HU15" s="11"/>
      <c r="HV15" s="11"/>
      <c r="HW15" s="11"/>
      <c r="HX15" s="11"/>
      <c r="HY15" s="11"/>
      <c r="HZ15" s="11"/>
      <c r="IA15" s="11"/>
      <c r="IB15" s="11"/>
      <c r="IC15" s="11"/>
      <c r="ID15" s="11"/>
      <c r="IE15" s="11"/>
      <c r="IF15" s="11"/>
      <c r="IG15" s="11"/>
      <c r="IH15" s="11"/>
      <c r="II15" s="11"/>
      <c r="IJ15" s="11"/>
      <c r="IK15" s="11"/>
      <c r="IL15" s="11"/>
      <c r="IM15" s="11"/>
      <c r="IN15" s="11"/>
      <c r="IO15" s="11"/>
      <c r="IP15" s="11"/>
      <c r="IQ15" s="11"/>
      <c r="IR15" s="11"/>
      <c r="IS15" s="11"/>
      <c r="IT15" s="11"/>
      <c r="IU15" s="11"/>
      <c r="IV15" s="11"/>
    </row>
    <row r="16" spans="1:256" s="118" customFormat="1" ht="12" hidden="1" customHeight="1" outlineLevel="1">
      <c r="A16" s="19" t="s">
        <v>7</v>
      </c>
      <c r="C16" s="172" t="s">
        <v>8</v>
      </c>
      <c r="D16" s="132">
        <f>(D15-C15)/C15</f>
        <v>0.14049517415023088</v>
      </c>
      <c r="E16" s="132">
        <f t="shared" ref="E16:G16" si="2">(E15-D15)/D15</f>
        <v>-0.35771579954374871</v>
      </c>
      <c r="F16" s="132">
        <f t="shared" si="2"/>
        <v>-4.181943171402383E-2</v>
      </c>
      <c r="G16" s="132">
        <f t="shared" si="2"/>
        <v>0.55075929690302539</v>
      </c>
      <c r="H16" s="174"/>
      <c r="I16" s="119"/>
      <c r="J16" s="112">
        <f>AVERAGE(D16:G16)</f>
        <v>7.2929809948870938E-2</v>
      </c>
      <c r="K16" s="112">
        <f>STDEV(D16:G16)</f>
        <v>0.37925766372393505</v>
      </c>
      <c r="L16" s="113"/>
      <c r="M16" s="113"/>
      <c r="N16" s="120"/>
      <c r="O16" s="121"/>
      <c r="P16" s="121"/>
      <c r="Q16" s="121"/>
      <c r="R16" s="121"/>
      <c r="S16" s="121"/>
      <c r="T16" s="121"/>
      <c r="U16" s="121"/>
      <c r="V16" s="121"/>
      <c r="W16" s="121"/>
      <c r="X16" s="121"/>
      <c r="Y16" s="121"/>
      <c r="Z16" s="121"/>
      <c r="AA16" s="121"/>
      <c r="AB16" s="121"/>
      <c r="AC16" s="121"/>
      <c r="AD16" s="121"/>
      <c r="AE16" s="121"/>
      <c r="AF16" s="121"/>
      <c r="AG16" s="121"/>
      <c r="AH16" s="121"/>
      <c r="AI16" s="121"/>
      <c r="AJ16" s="121"/>
      <c r="AK16" s="121"/>
      <c r="AL16" s="121"/>
      <c r="AM16" s="121"/>
      <c r="AN16" s="121"/>
      <c r="AO16" s="121"/>
      <c r="AP16" s="121"/>
      <c r="AQ16" s="121"/>
      <c r="AR16" s="121"/>
      <c r="AS16" s="121"/>
      <c r="AT16" s="121"/>
      <c r="AU16" s="121"/>
      <c r="AV16" s="121"/>
      <c r="AW16" s="121"/>
      <c r="AX16" s="121"/>
      <c r="AY16" s="121"/>
      <c r="AZ16" s="121"/>
      <c r="BA16" s="121"/>
      <c r="BB16" s="121"/>
      <c r="BC16" s="121"/>
      <c r="BD16" s="121"/>
      <c r="BE16" s="121"/>
      <c r="BF16" s="121"/>
      <c r="BG16" s="121"/>
      <c r="BH16" s="121"/>
      <c r="BI16" s="121"/>
      <c r="BJ16" s="121"/>
      <c r="BK16" s="121"/>
      <c r="BL16" s="121"/>
      <c r="BM16" s="121"/>
      <c r="BN16" s="121"/>
      <c r="BO16" s="121"/>
      <c r="BP16" s="121"/>
      <c r="BQ16" s="121"/>
      <c r="BR16" s="121"/>
      <c r="BS16" s="121"/>
      <c r="BT16" s="121"/>
      <c r="BU16" s="121"/>
      <c r="BV16" s="121"/>
      <c r="BW16" s="121"/>
      <c r="BX16" s="121"/>
      <c r="BY16" s="121"/>
      <c r="BZ16" s="121"/>
      <c r="CA16" s="121"/>
      <c r="CB16" s="121"/>
      <c r="CC16" s="121"/>
      <c r="CD16" s="121"/>
      <c r="CE16" s="121"/>
      <c r="CF16" s="121"/>
      <c r="CG16" s="121"/>
      <c r="CH16" s="121"/>
      <c r="CI16" s="121"/>
      <c r="CJ16" s="121"/>
      <c r="CK16" s="121"/>
      <c r="CL16" s="121"/>
      <c r="CM16" s="121"/>
      <c r="CN16" s="121"/>
      <c r="CO16" s="121"/>
      <c r="CP16" s="121"/>
      <c r="CQ16" s="121"/>
      <c r="CR16" s="121"/>
      <c r="CS16" s="121"/>
      <c r="CT16" s="121"/>
      <c r="CU16" s="121"/>
      <c r="CV16" s="121"/>
      <c r="CW16" s="121"/>
      <c r="CX16" s="121"/>
      <c r="CY16" s="121"/>
      <c r="CZ16" s="121"/>
      <c r="DA16" s="121"/>
      <c r="DB16" s="121"/>
      <c r="DC16" s="121"/>
      <c r="DD16" s="121"/>
      <c r="DE16" s="121"/>
      <c r="DF16" s="121"/>
      <c r="DG16" s="121"/>
      <c r="DH16" s="121"/>
      <c r="DI16" s="121"/>
      <c r="DJ16" s="121"/>
      <c r="DK16" s="121"/>
      <c r="DL16" s="121"/>
      <c r="DM16" s="121"/>
      <c r="DN16" s="121"/>
      <c r="DO16" s="121"/>
      <c r="DP16" s="121"/>
      <c r="DQ16" s="121"/>
      <c r="DR16" s="121"/>
      <c r="DS16" s="121"/>
      <c r="DT16" s="121"/>
      <c r="DU16" s="121"/>
      <c r="DV16" s="121"/>
      <c r="DW16" s="121"/>
      <c r="DX16" s="121"/>
      <c r="DY16" s="121"/>
      <c r="DZ16" s="121"/>
      <c r="EA16" s="121"/>
      <c r="EB16" s="121"/>
      <c r="EC16" s="121"/>
      <c r="ED16" s="121"/>
      <c r="EE16" s="121"/>
      <c r="EF16" s="121"/>
      <c r="EG16" s="121"/>
      <c r="EH16" s="121"/>
      <c r="EI16" s="121"/>
      <c r="EJ16" s="121"/>
      <c r="EK16" s="121"/>
      <c r="EL16" s="121"/>
      <c r="EM16" s="121"/>
      <c r="EN16" s="121"/>
      <c r="EO16" s="121"/>
      <c r="EP16" s="121"/>
      <c r="EQ16" s="121"/>
      <c r="ER16" s="121"/>
      <c r="ES16" s="121"/>
      <c r="ET16" s="121"/>
      <c r="EU16" s="121"/>
      <c r="EV16" s="121"/>
      <c r="EW16" s="121"/>
      <c r="EX16" s="121"/>
      <c r="EY16" s="121"/>
      <c r="EZ16" s="121"/>
      <c r="FA16" s="121"/>
      <c r="FB16" s="121"/>
      <c r="FC16" s="121"/>
      <c r="FD16" s="121"/>
      <c r="FE16" s="121"/>
      <c r="FF16" s="121"/>
      <c r="FG16" s="121"/>
      <c r="FH16" s="121"/>
      <c r="FI16" s="121"/>
      <c r="FJ16" s="121"/>
      <c r="FK16" s="121"/>
      <c r="FL16" s="121"/>
      <c r="FM16" s="121"/>
      <c r="FN16" s="121"/>
      <c r="FO16" s="121"/>
      <c r="FP16" s="121"/>
      <c r="FQ16" s="121"/>
      <c r="FR16" s="121"/>
      <c r="FS16" s="121"/>
      <c r="FT16" s="121"/>
      <c r="FU16" s="121"/>
      <c r="FV16" s="121"/>
      <c r="FW16" s="121"/>
      <c r="FX16" s="121"/>
      <c r="FY16" s="121"/>
      <c r="FZ16" s="121"/>
      <c r="GA16" s="121"/>
      <c r="GB16" s="121"/>
      <c r="GC16" s="121"/>
      <c r="GD16" s="121"/>
      <c r="GE16" s="121"/>
      <c r="GF16" s="121"/>
      <c r="GG16" s="121"/>
      <c r="GH16" s="121"/>
      <c r="GI16" s="121"/>
      <c r="GJ16" s="121"/>
      <c r="GK16" s="121"/>
      <c r="GL16" s="121"/>
      <c r="GM16" s="121"/>
      <c r="GN16" s="121"/>
      <c r="GO16" s="121"/>
      <c r="GP16" s="121"/>
      <c r="GQ16" s="121"/>
      <c r="GR16" s="121"/>
      <c r="GS16" s="121"/>
      <c r="GT16" s="121"/>
      <c r="GU16" s="121"/>
      <c r="GV16" s="121"/>
      <c r="GW16" s="121"/>
      <c r="GX16" s="121"/>
      <c r="GY16" s="121"/>
      <c r="GZ16" s="121"/>
      <c r="HA16" s="121"/>
      <c r="HB16" s="121"/>
      <c r="HC16" s="121"/>
      <c r="HD16" s="121"/>
      <c r="HE16" s="121"/>
      <c r="HF16" s="121"/>
      <c r="HG16" s="121"/>
      <c r="HH16" s="121"/>
      <c r="HI16" s="121"/>
      <c r="HJ16" s="121"/>
      <c r="HK16" s="121"/>
      <c r="HL16" s="121"/>
      <c r="HM16" s="121"/>
      <c r="HN16" s="121"/>
      <c r="HO16" s="121"/>
      <c r="HP16" s="121"/>
      <c r="HQ16" s="121"/>
      <c r="HR16" s="121"/>
      <c r="HS16" s="121"/>
      <c r="HT16" s="121"/>
      <c r="HU16" s="121"/>
      <c r="HV16" s="121"/>
      <c r="HW16" s="121"/>
      <c r="HX16" s="121"/>
      <c r="HY16" s="121"/>
      <c r="HZ16" s="121"/>
      <c r="IA16" s="121"/>
      <c r="IB16" s="121"/>
      <c r="IC16" s="121"/>
      <c r="ID16" s="121"/>
      <c r="IE16" s="121"/>
      <c r="IF16" s="121"/>
      <c r="IG16" s="121"/>
      <c r="IH16" s="121"/>
      <c r="II16" s="121"/>
      <c r="IJ16" s="121"/>
      <c r="IK16" s="121"/>
      <c r="IL16" s="121"/>
      <c r="IM16" s="121"/>
      <c r="IN16" s="121"/>
      <c r="IO16" s="121"/>
      <c r="IP16" s="121"/>
      <c r="IQ16" s="121"/>
      <c r="IR16" s="121"/>
      <c r="IS16" s="121"/>
      <c r="IT16" s="121"/>
      <c r="IU16" s="121"/>
      <c r="IV16" s="121"/>
    </row>
    <row r="17" spans="1:256" s="118" customFormat="1" ht="12" hidden="1" customHeight="1" outlineLevel="1">
      <c r="A17" s="19"/>
      <c r="C17" s="172"/>
      <c r="D17" s="132"/>
      <c r="E17" s="172"/>
      <c r="F17" s="132"/>
      <c r="G17" s="172"/>
      <c r="H17" s="174"/>
      <c r="I17" s="119"/>
      <c r="J17" s="112"/>
      <c r="K17" s="112"/>
      <c r="L17" s="113"/>
      <c r="M17" s="113"/>
      <c r="N17" s="120"/>
      <c r="O17" s="121"/>
      <c r="P17" s="121"/>
      <c r="Q17" s="121"/>
      <c r="R17" s="121"/>
      <c r="S17" s="121"/>
      <c r="T17" s="121"/>
      <c r="U17" s="121"/>
      <c r="V17" s="121"/>
      <c r="W17" s="121"/>
      <c r="X17" s="121"/>
      <c r="Y17" s="121"/>
      <c r="Z17" s="121"/>
      <c r="AA17" s="121"/>
      <c r="AB17" s="121"/>
      <c r="AC17" s="121"/>
      <c r="AD17" s="121"/>
      <c r="AE17" s="121"/>
      <c r="AF17" s="121"/>
      <c r="AG17" s="121"/>
      <c r="AH17" s="121"/>
      <c r="AI17" s="121"/>
      <c r="AJ17" s="121"/>
      <c r="AK17" s="121"/>
      <c r="AL17" s="121"/>
      <c r="AM17" s="121"/>
      <c r="AN17" s="121"/>
      <c r="AO17" s="121"/>
      <c r="AP17" s="121"/>
      <c r="AQ17" s="121"/>
      <c r="AR17" s="121"/>
      <c r="AS17" s="121"/>
      <c r="AT17" s="121"/>
      <c r="AU17" s="121"/>
      <c r="AV17" s="121"/>
      <c r="AW17" s="121"/>
      <c r="AX17" s="121"/>
      <c r="AY17" s="121"/>
      <c r="AZ17" s="121"/>
      <c r="BA17" s="121"/>
      <c r="BB17" s="121"/>
      <c r="BC17" s="121"/>
      <c r="BD17" s="121"/>
      <c r="BE17" s="121"/>
      <c r="BF17" s="121"/>
      <c r="BG17" s="121"/>
      <c r="BH17" s="121"/>
      <c r="BI17" s="121"/>
      <c r="BJ17" s="121"/>
      <c r="BK17" s="121"/>
      <c r="BL17" s="121"/>
      <c r="BM17" s="121"/>
      <c r="BN17" s="121"/>
      <c r="BO17" s="121"/>
      <c r="BP17" s="121"/>
      <c r="BQ17" s="121"/>
      <c r="BR17" s="121"/>
      <c r="BS17" s="121"/>
      <c r="BT17" s="121"/>
      <c r="BU17" s="121"/>
      <c r="BV17" s="121"/>
      <c r="BW17" s="121"/>
      <c r="BX17" s="121"/>
      <c r="BY17" s="121"/>
      <c r="BZ17" s="121"/>
      <c r="CA17" s="121"/>
      <c r="CB17" s="121"/>
      <c r="CC17" s="121"/>
      <c r="CD17" s="121"/>
      <c r="CE17" s="121"/>
      <c r="CF17" s="121"/>
      <c r="CG17" s="121"/>
      <c r="CH17" s="121"/>
      <c r="CI17" s="121"/>
      <c r="CJ17" s="121"/>
      <c r="CK17" s="121"/>
      <c r="CL17" s="121"/>
      <c r="CM17" s="121"/>
      <c r="CN17" s="121"/>
      <c r="CO17" s="121"/>
      <c r="CP17" s="121"/>
      <c r="CQ17" s="121"/>
      <c r="CR17" s="121"/>
      <c r="CS17" s="121"/>
      <c r="CT17" s="121"/>
      <c r="CU17" s="121"/>
      <c r="CV17" s="121"/>
      <c r="CW17" s="121"/>
      <c r="CX17" s="121"/>
      <c r="CY17" s="121"/>
      <c r="CZ17" s="121"/>
      <c r="DA17" s="121"/>
      <c r="DB17" s="121"/>
      <c r="DC17" s="121"/>
      <c r="DD17" s="121"/>
      <c r="DE17" s="121"/>
      <c r="DF17" s="121"/>
      <c r="DG17" s="121"/>
      <c r="DH17" s="121"/>
      <c r="DI17" s="121"/>
      <c r="DJ17" s="121"/>
      <c r="DK17" s="121"/>
      <c r="DL17" s="121"/>
      <c r="DM17" s="121"/>
      <c r="DN17" s="121"/>
      <c r="DO17" s="121"/>
      <c r="DP17" s="121"/>
      <c r="DQ17" s="121"/>
      <c r="DR17" s="121"/>
      <c r="DS17" s="121"/>
      <c r="DT17" s="121"/>
      <c r="DU17" s="121"/>
      <c r="DV17" s="121"/>
      <c r="DW17" s="121"/>
      <c r="DX17" s="121"/>
      <c r="DY17" s="121"/>
      <c r="DZ17" s="121"/>
      <c r="EA17" s="121"/>
      <c r="EB17" s="121"/>
      <c r="EC17" s="121"/>
      <c r="ED17" s="121"/>
      <c r="EE17" s="121"/>
      <c r="EF17" s="121"/>
      <c r="EG17" s="121"/>
      <c r="EH17" s="121"/>
      <c r="EI17" s="121"/>
      <c r="EJ17" s="121"/>
      <c r="EK17" s="121"/>
      <c r="EL17" s="121"/>
      <c r="EM17" s="121"/>
      <c r="EN17" s="121"/>
      <c r="EO17" s="121"/>
      <c r="EP17" s="121"/>
      <c r="EQ17" s="121"/>
      <c r="ER17" s="121"/>
      <c r="ES17" s="121"/>
      <c r="ET17" s="121"/>
      <c r="EU17" s="121"/>
      <c r="EV17" s="121"/>
      <c r="EW17" s="121"/>
      <c r="EX17" s="121"/>
      <c r="EY17" s="121"/>
      <c r="EZ17" s="121"/>
      <c r="FA17" s="121"/>
      <c r="FB17" s="121"/>
      <c r="FC17" s="121"/>
      <c r="FD17" s="121"/>
      <c r="FE17" s="121"/>
      <c r="FF17" s="121"/>
      <c r="FG17" s="121"/>
      <c r="FH17" s="121"/>
      <c r="FI17" s="121"/>
      <c r="FJ17" s="121"/>
      <c r="FK17" s="121"/>
      <c r="FL17" s="121"/>
      <c r="FM17" s="121"/>
      <c r="FN17" s="121"/>
      <c r="FO17" s="121"/>
      <c r="FP17" s="121"/>
      <c r="FQ17" s="121"/>
      <c r="FR17" s="121"/>
      <c r="FS17" s="121"/>
      <c r="FT17" s="121"/>
      <c r="FU17" s="121"/>
      <c r="FV17" s="121"/>
      <c r="FW17" s="121"/>
      <c r="FX17" s="121"/>
      <c r="FY17" s="121"/>
      <c r="FZ17" s="121"/>
      <c r="GA17" s="121"/>
      <c r="GB17" s="121"/>
      <c r="GC17" s="121"/>
      <c r="GD17" s="121"/>
      <c r="GE17" s="121"/>
      <c r="GF17" s="121"/>
      <c r="GG17" s="121"/>
      <c r="GH17" s="121"/>
      <c r="GI17" s="121"/>
      <c r="GJ17" s="121"/>
      <c r="GK17" s="121"/>
      <c r="GL17" s="121"/>
      <c r="GM17" s="121"/>
      <c r="GN17" s="121"/>
      <c r="GO17" s="121"/>
      <c r="GP17" s="121"/>
      <c r="GQ17" s="121"/>
      <c r="GR17" s="121"/>
      <c r="GS17" s="121"/>
      <c r="GT17" s="121"/>
      <c r="GU17" s="121"/>
      <c r="GV17" s="121"/>
      <c r="GW17" s="121"/>
      <c r="GX17" s="121"/>
      <c r="GY17" s="121"/>
      <c r="GZ17" s="121"/>
      <c r="HA17" s="121"/>
      <c r="HB17" s="121"/>
      <c r="HC17" s="121"/>
      <c r="HD17" s="121"/>
      <c r="HE17" s="121"/>
      <c r="HF17" s="121"/>
      <c r="HG17" s="121"/>
      <c r="HH17" s="121"/>
      <c r="HI17" s="121"/>
      <c r="HJ17" s="121"/>
      <c r="HK17" s="121"/>
      <c r="HL17" s="121"/>
      <c r="HM17" s="121"/>
      <c r="HN17" s="121"/>
      <c r="HO17" s="121"/>
      <c r="HP17" s="121"/>
      <c r="HQ17" s="121"/>
      <c r="HR17" s="121"/>
      <c r="HS17" s="121"/>
      <c r="HT17" s="121"/>
      <c r="HU17" s="121"/>
      <c r="HV17" s="121"/>
      <c r="HW17" s="121"/>
      <c r="HX17" s="121"/>
      <c r="HY17" s="121"/>
      <c r="HZ17" s="121"/>
      <c r="IA17" s="121"/>
      <c r="IB17" s="121"/>
      <c r="IC17" s="121"/>
      <c r="ID17" s="121"/>
      <c r="IE17" s="121"/>
      <c r="IF17" s="121"/>
      <c r="IG17" s="121"/>
      <c r="IH17" s="121"/>
      <c r="II17" s="121"/>
      <c r="IJ17" s="121"/>
      <c r="IK17" s="121"/>
      <c r="IL17" s="121"/>
      <c r="IM17" s="121"/>
      <c r="IN17" s="121"/>
      <c r="IO17" s="121"/>
      <c r="IP17" s="121"/>
      <c r="IQ17" s="121"/>
      <c r="IR17" s="121"/>
      <c r="IS17" s="121"/>
      <c r="IT17" s="121"/>
      <c r="IU17" s="121"/>
      <c r="IV17" s="121"/>
    </row>
    <row r="18" spans="1:256" s="118" customFormat="1" ht="12" hidden="1" customHeight="1" outlineLevel="1">
      <c r="A18" s="122" t="s">
        <v>284</v>
      </c>
      <c r="C18" s="124">
        <v>62.6</v>
      </c>
      <c r="D18" s="124">
        <v>71.8</v>
      </c>
      <c r="E18" s="124">
        <f>E22-E20</f>
        <v>0</v>
      </c>
      <c r="F18" s="124">
        <f>F22-F20</f>
        <v>0</v>
      </c>
      <c r="G18" s="124">
        <f>G22-G20</f>
        <v>153.69999999999982</v>
      </c>
      <c r="H18" s="174"/>
      <c r="I18" s="119"/>
      <c r="J18" s="112"/>
      <c r="K18" s="112"/>
      <c r="L18" s="113"/>
      <c r="M18" s="113"/>
      <c r="N18" s="120"/>
      <c r="O18" s="121"/>
      <c r="P18" s="121"/>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121"/>
      <c r="AU18" s="121"/>
      <c r="AV18" s="121"/>
      <c r="AW18" s="121"/>
      <c r="AX18" s="121"/>
      <c r="AY18" s="121"/>
      <c r="AZ18" s="121"/>
      <c r="BA18" s="121"/>
      <c r="BB18" s="121"/>
      <c r="BC18" s="121"/>
      <c r="BD18" s="121"/>
      <c r="BE18" s="121"/>
      <c r="BF18" s="121"/>
      <c r="BG18" s="121"/>
      <c r="BH18" s="121"/>
      <c r="BI18" s="121"/>
      <c r="BJ18" s="121"/>
      <c r="BK18" s="121"/>
      <c r="BL18" s="121"/>
      <c r="BM18" s="121"/>
      <c r="BN18" s="121"/>
      <c r="BO18" s="121"/>
      <c r="BP18" s="121"/>
      <c r="BQ18" s="121"/>
      <c r="BR18" s="121"/>
      <c r="BS18" s="121"/>
      <c r="BT18" s="121"/>
      <c r="BU18" s="121"/>
      <c r="BV18" s="121"/>
      <c r="BW18" s="121"/>
      <c r="BX18" s="121"/>
      <c r="BY18" s="121"/>
      <c r="BZ18" s="121"/>
      <c r="CA18" s="121"/>
      <c r="CB18" s="121"/>
      <c r="CC18" s="121"/>
      <c r="CD18" s="121"/>
      <c r="CE18" s="121"/>
      <c r="CF18" s="121"/>
      <c r="CG18" s="121"/>
      <c r="CH18" s="121"/>
      <c r="CI18" s="121"/>
      <c r="CJ18" s="121"/>
      <c r="CK18" s="121"/>
      <c r="CL18" s="121"/>
      <c r="CM18" s="121"/>
      <c r="CN18" s="121"/>
      <c r="CO18" s="121"/>
      <c r="CP18" s="121"/>
      <c r="CQ18" s="121"/>
      <c r="CR18" s="121"/>
      <c r="CS18" s="121"/>
      <c r="CT18" s="121"/>
      <c r="CU18" s="121"/>
      <c r="CV18" s="121"/>
      <c r="CW18" s="121"/>
      <c r="CX18" s="121"/>
      <c r="CY18" s="121"/>
      <c r="CZ18" s="121"/>
      <c r="DA18" s="121"/>
      <c r="DB18" s="121"/>
      <c r="DC18" s="121"/>
      <c r="DD18" s="121"/>
      <c r="DE18" s="121"/>
      <c r="DF18" s="121"/>
      <c r="DG18" s="121"/>
      <c r="DH18" s="121"/>
      <c r="DI18" s="121"/>
      <c r="DJ18" s="121"/>
      <c r="DK18" s="121"/>
      <c r="DL18" s="121"/>
      <c r="DM18" s="121"/>
      <c r="DN18" s="121"/>
      <c r="DO18" s="121"/>
      <c r="DP18" s="121"/>
      <c r="DQ18" s="121"/>
      <c r="DR18" s="121"/>
      <c r="DS18" s="121"/>
      <c r="DT18" s="121"/>
      <c r="DU18" s="121"/>
      <c r="DV18" s="121"/>
      <c r="DW18" s="121"/>
      <c r="DX18" s="121"/>
      <c r="DY18" s="121"/>
      <c r="DZ18" s="121"/>
      <c r="EA18" s="121"/>
      <c r="EB18" s="121"/>
      <c r="EC18" s="121"/>
      <c r="ED18" s="121"/>
      <c r="EE18" s="121"/>
      <c r="EF18" s="121"/>
      <c r="EG18" s="121"/>
      <c r="EH18" s="121"/>
      <c r="EI18" s="121"/>
      <c r="EJ18" s="121"/>
      <c r="EK18" s="121"/>
      <c r="EL18" s="121"/>
      <c r="EM18" s="121"/>
      <c r="EN18" s="121"/>
      <c r="EO18" s="121"/>
      <c r="EP18" s="121"/>
      <c r="EQ18" s="121"/>
      <c r="ER18" s="121"/>
      <c r="ES18" s="121"/>
      <c r="ET18" s="121"/>
      <c r="EU18" s="121"/>
      <c r="EV18" s="121"/>
      <c r="EW18" s="121"/>
      <c r="EX18" s="121"/>
      <c r="EY18" s="121"/>
      <c r="EZ18" s="121"/>
      <c r="FA18" s="121"/>
      <c r="FB18" s="121"/>
      <c r="FC18" s="121"/>
      <c r="FD18" s="121"/>
      <c r="FE18" s="121"/>
      <c r="FF18" s="121"/>
      <c r="FG18" s="121"/>
      <c r="FH18" s="121"/>
      <c r="FI18" s="121"/>
      <c r="FJ18" s="121"/>
      <c r="FK18" s="121"/>
      <c r="FL18" s="121"/>
      <c r="FM18" s="121"/>
      <c r="FN18" s="121"/>
      <c r="FO18" s="121"/>
      <c r="FP18" s="121"/>
      <c r="FQ18" s="121"/>
      <c r="FR18" s="121"/>
      <c r="FS18" s="121"/>
      <c r="FT18" s="121"/>
      <c r="FU18" s="121"/>
      <c r="FV18" s="121"/>
      <c r="FW18" s="121"/>
      <c r="FX18" s="121"/>
      <c r="FY18" s="121"/>
      <c r="FZ18" s="121"/>
      <c r="GA18" s="121"/>
      <c r="GB18" s="121"/>
      <c r="GC18" s="121"/>
      <c r="GD18" s="121"/>
      <c r="GE18" s="121"/>
      <c r="GF18" s="121"/>
      <c r="GG18" s="121"/>
      <c r="GH18" s="121"/>
      <c r="GI18" s="121"/>
      <c r="GJ18" s="121"/>
      <c r="GK18" s="121"/>
      <c r="GL18" s="121"/>
      <c r="GM18" s="121"/>
      <c r="GN18" s="121"/>
      <c r="GO18" s="121"/>
      <c r="GP18" s="121"/>
      <c r="GQ18" s="121"/>
      <c r="GR18" s="121"/>
      <c r="GS18" s="121"/>
      <c r="GT18" s="121"/>
      <c r="GU18" s="121"/>
      <c r="GV18" s="121"/>
      <c r="GW18" s="121"/>
      <c r="GX18" s="121"/>
      <c r="GY18" s="121"/>
      <c r="GZ18" s="121"/>
      <c r="HA18" s="121"/>
      <c r="HB18" s="121"/>
      <c r="HC18" s="121"/>
      <c r="HD18" s="121"/>
      <c r="HE18" s="121"/>
      <c r="HF18" s="121"/>
      <c r="HG18" s="121"/>
      <c r="HH18" s="121"/>
      <c r="HI18" s="121"/>
      <c r="HJ18" s="121"/>
      <c r="HK18" s="121"/>
      <c r="HL18" s="121"/>
      <c r="HM18" s="121"/>
      <c r="HN18" s="121"/>
      <c r="HO18" s="121"/>
      <c r="HP18" s="121"/>
      <c r="HQ18" s="121"/>
      <c r="HR18" s="121"/>
      <c r="HS18" s="121"/>
      <c r="HT18" s="121"/>
      <c r="HU18" s="121"/>
      <c r="HV18" s="121"/>
      <c r="HW18" s="121"/>
      <c r="HX18" s="121"/>
      <c r="HY18" s="121"/>
      <c r="HZ18" s="121"/>
      <c r="IA18" s="121"/>
      <c r="IB18" s="121"/>
      <c r="IC18" s="121"/>
      <c r="ID18" s="121"/>
      <c r="IE18" s="121"/>
      <c r="IF18" s="121"/>
      <c r="IG18" s="121"/>
      <c r="IH18" s="121"/>
      <c r="II18" s="121"/>
      <c r="IJ18" s="121"/>
      <c r="IK18" s="121"/>
      <c r="IL18" s="121"/>
      <c r="IM18" s="121"/>
      <c r="IN18" s="121"/>
      <c r="IO18" s="121"/>
      <c r="IP18" s="121"/>
      <c r="IQ18" s="121"/>
      <c r="IR18" s="121"/>
      <c r="IS18" s="121"/>
      <c r="IT18" s="121"/>
      <c r="IU18" s="121"/>
      <c r="IV18" s="121"/>
    </row>
    <row r="19" spans="1:256" s="118" customFormat="1" ht="12" hidden="1" customHeight="1" outlineLevel="1">
      <c r="A19" s="19" t="s">
        <v>7</v>
      </c>
      <c r="C19" s="176" t="s">
        <v>8</v>
      </c>
      <c r="D19" s="132">
        <f>(D18-C18)/C18</f>
        <v>0.14696485623003189</v>
      </c>
      <c r="E19" s="176"/>
      <c r="F19" s="132"/>
      <c r="G19" s="132">
        <f>(G18-D18)/D18</f>
        <v>1.1406685236768779</v>
      </c>
      <c r="H19" s="174"/>
      <c r="I19" s="119"/>
      <c r="J19" s="112"/>
      <c r="K19" s="112"/>
      <c r="L19" s="113"/>
      <c r="M19" s="113"/>
      <c r="N19" s="120"/>
      <c r="O19" s="121"/>
      <c r="P19" s="121"/>
      <c r="Q19" s="121"/>
      <c r="R19" s="121"/>
      <c r="S19" s="121"/>
      <c r="T19" s="121"/>
      <c r="U19" s="121"/>
      <c r="V19" s="121"/>
      <c r="W19" s="121"/>
      <c r="X19" s="121"/>
      <c r="Y19" s="121"/>
      <c r="Z19" s="121"/>
      <c r="AA19" s="121"/>
      <c r="AB19" s="121"/>
      <c r="AC19" s="121"/>
      <c r="AD19" s="121"/>
      <c r="AE19" s="121"/>
      <c r="AF19" s="121"/>
      <c r="AG19" s="121"/>
      <c r="AH19" s="121"/>
      <c r="AI19" s="121"/>
      <c r="AJ19" s="121"/>
      <c r="AK19" s="121"/>
      <c r="AL19" s="121"/>
      <c r="AM19" s="121"/>
      <c r="AN19" s="121"/>
      <c r="AO19" s="121"/>
      <c r="AP19" s="121"/>
      <c r="AQ19" s="121"/>
      <c r="AR19" s="121"/>
      <c r="AS19" s="121"/>
      <c r="AT19" s="121"/>
      <c r="AU19" s="121"/>
      <c r="AV19" s="121"/>
      <c r="AW19" s="121"/>
      <c r="AX19" s="121"/>
      <c r="AY19" s="121"/>
      <c r="AZ19" s="121"/>
      <c r="BA19" s="121"/>
      <c r="BB19" s="121"/>
      <c r="BC19" s="121"/>
      <c r="BD19" s="121"/>
      <c r="BE19" s="121"/>
      <c r="BF19" s="121"/>
      <c r="BG19" s="121"/>
      <c r="BH19" s="121"/>
      <c r="BI19" s="121"/>
      <c r="BJ19" s="121"/>
      <c r="BK19" s="121"/>
      <c r="BL19" s="121"/>
      <c r="BM19" s="121"/>
      <c r="BN19" s="121"/>
      <c r="BO19" s="121"/>
      <c r="BP19" s="121"/>
      <c r="BQ19" s="121"/>
      <c r="BR19" s="121"/>
      <c r="BS19" s="121"/>
      <c r="BT19" s="121"/>
      <c r="BU19" s="121"/>
      <c r="BV19" s="121"/>
      <c r="BW19" s="121"/>
      <c r="BX19" s="121"/>
      <c r="BY19" s="121"/>
      <c r="BZ19" s="121"/>
      <c r="CA19" s="121"/>
      <c r="CB19" s="121"/>
      <c r="CC19" s="121"/>
      <c r="CD19" s="121"/>
      <c r="CE19" s="121"/>
      <c r="CF19" s="121"/>
      <c r="CG19" s="121"/>
      <c r="CH19" s="121"/>
      <c r="CI19" s="121"/>
      <c r="CJ19" s="121"/>
      <c r="CK19" s="121"/>
      <c r="CL19" s="121"/>
      <c r="CM19" s="121"/>
      <c r="CN19" s="121"/>
      <c r="CO19" s="121"/>
      <c r="CP19" s="121"/>
      <c r="CQ19" s="121"/>
      <c r="CR19" s="121"/>
      <c r="CS19" s="121"/>
      <c r="CT19" s="121"/>
      <c r="CU19" s="121"/>
      <c r="CV19" s="121"/>
      <c r="CW19" s="121"/>
      <c r="CX19" s="121"/>
      <c r="CY19" s="121"/>
      <c r="CZ19" s="121"/>
      <c r="DA19" s="121"/>
      <c r="DB19" s="121"/>
      <c r="DC19" s="121"/>
      <c r="DD19" s="121"/>
      <c r="DE19" s="121"/>
      <c r="DF19" s="121"/>
      <c r="DG19" s="121"/>
      <c r="DH19" s="121"/>
      <c r="DI19" s="121"/>
      <c r="DJ19" s="121"/>
      <c r="DK19" s="121"/>
      <c r="DL19" s="121"/>
      <c r="DM19" s="121"/>
      <c r="DN19" s="121"/>
      <c r="DO19" s="121"/>
      <c r="DP19" s="121"/>
      <c r="DQ19" s="121"/>
      <c r="DR19" s="121"/>
      <c r="DS19" s="121"/>
      <c r="DT19" s="121"/>
      <c r="DU19" s="121"/>
      <c r="DV19" s="121"/>
      <c r="DW19" s="121"/>
      <c r="DX19" s="121"/>
      <c r="DY19" s="121"/>
      <c r="DZ19" s="121"/>
      <c r="EA19" s="121"/>
      <c r="EB19" s="121"/>
      <c r="EC19" s="121"/>
      <c r="ED19" s="121"/>
      <c r="EE19" s="121"/>
      <c r="EF19" s="121"/>
      <c r="EG19" s="121"/>
      <c r="EH19" s="121"/>
      <c r="EI19" s="121"/>
      <c r="EJ19" s="121"/>
      <c r="EK19" s="121"/>
      <c r="EL19" s="121"/>
      <c r="EM19" s="121"/>
      <c r="EN19" s="121"/>
      <c r="EO19" s="121"/>
      <c r="EP19" s="121"/>
      <c r="EQ19" s="121"/>
      <c r="ER19" s="121"/>
      <c r="ES19" s="121"/>
      <c r="ET19" s="121"/>
      <c r="EU19" s="121"/>
      <c r="EV19" s="121"/>
      <c r="EW19" s="121"/>
      <c r="EX19" s="121"/>
      <c r="EY19" s="121"/>
      <c r="EZ19" s="121"/>
      <c r="FA19" s="121"/>
      <c r="FB19" s="121"/>
      <c r="FC19" s="121"/>
      <c r="FD19" s="121"/>
      <c r="FE19" s="121"/>
      <c r="FF19" s="121"/>
      <c r="FG19" s="121"/>
      <c r="FH19" s="121"/>
      <c r="FI19" s="121"/>
      <c r="FJ19" s="121"/>
      <c r="FK19" s="121"/>
      <c r="FL19" s="121"/>
      <c r="FM19" s="121"/>
      <c r="FN19" s="121"/>
      <c r="FO19" s="121"/>
      <c r="FP19" s="121"/>
      <c r="FQ19" s="121"/>
      <c r="FR19" s="121"/>
      <c r="FS19" s="121"/>
      <c r="FT19" s="121"/>
      <c r="FU19" s="121"/>
      <c r="FV19" s="121"/>
      <c r="FW19" s="121"/>
      <c r="FX19" s="121"/>
      <c r="FY19" s="121"/>
      <c r="FZ19" s="121"/>
      <c r="GA19" s="121"/>
      <c r="GB19" s="121"/>
      <c r="GC19" s="121"/>
      <c r="GD19" s="121"/>
      <c r="GE19" s="121"/>
      <c r="GF19" s="121"/>
      <c r="GG19" s="121"/>
      <c r="GH19" s="121"/>
      <c r="GI19" s="121"/>
      <c r="GJ19" s="121"/>
      <c r="GK19" s="121"/>
      <c r="GL19" s="121"/>
      <c r="GM19" s="121"/>
      <c r="GN19" s="121"/>
      <c r="GO19" s="121"/>
      <c r="GP19" s="121"/>
      <c r="GQ19" s="121"/>
      <c r="GR19" s="121"/>
      <c r="GS19" s="121"/>
      <c r="GT19" s="121"/>
      <c r="GU19" s="121"/>
      <c r="GV19" s="121"/>
      <c r="GW19" s="121"/>
      <c r="GX19" s="121"/>
      <c r="GY19" s="121"/>
      <c r="GZ19" s="121"/>
      <c r="HA19" s="121"/>
      <c r="HB19" s="121"/>
      <c r="HC19" s="121"/>
      <c r="HD19" s="121"/>
      <c r="HE19" s="121"/>
      <c r="HF19" s="121"/>
      <c r="HG19" s="121"/>
      <c r="HH19" s="121"/>
      <c r="HI19" s="121"/>
      <c r="HJ19" s="121"/>
      <c r="HK19" s="121"/>
      <c r="HL19" s="121"/>
      <c r="HM19" s="121"/>
      <c r="HN19" s="121"/>
      <c r="HO19" s="121"/>
      <c r="HP19" s="121"/>
      <c r="HQ19" s="121"/>
      <c r="HR19" s="121"/>
      <c r="HS19" s="121"/>
      <c r="HT19" s="121"/>
      <c r="HU19" s="121"/>
      <c r="HV19" s="121"/>
      <c r="HW19" s="121"/>
      <c r="HX19" s="121"/>
      <c r="HY19" s="121"/>
      <c r="HZ19" s="121"/>
      <c r="IA19" s="121"/>
      <c r="IB19" s="121"/>
      <c r="IC19" s="121"/>
      <c r="ID19" s="121"/>
      <c r="IE19" s="121"/>
      <c r="IF19" s="121"/>
      <c r="IG19" s="121"/>
      <c r="IH19" s="121"/>
      <c r="II19" s="121"/>
      <c r="IJ19" s="121"/>
      <c r="IK19" s="121"/>
      <c r="IL19" s="121"/>
      <c r="IM19" s="121"/>
      <c r="IN19" s="121"/>
      <c r="IO19" s="121"/>
      <c r="IP19" s="121"/>
      <c r="IQ19" s="121"/>
      <c r="IR19" s="121"/>
      <c r="IS19" s="121"/>
      <c r="IT19" s="121"/>
      <c r="IU19" s="121"/>
      <c r="IV19" s="121"/>
    </row>
    <row r="20" spans="1:256" s="126" customFormat="1" ht="12" hidden="1" customHeight="1" outlineLevel="1">
      <c r="A20" s="125"/>
      <c r="B20" s="126" t="s">
        <v>285</v>
      </c>
      <c r="C20" s="703">
        <f>SUM(C9,C12,C15)</f>
        <v>2672</v>
      </c>
      <c r="D20" s="703">
        <f>SUM(D9,D12,D15)</f>
        <v>3091.7000000000003</v>
      </c>
      <c r="E20" s="703">
        <f>SUM(E9,E12,E15)</f>
        <v>3135</v>
      </c>
      <c r="F20" s="703">
        <f>SUM(F9,F12,F15)</f>
        <v>3121.5</v>
      </c>
      <c r="G20" s="704">
        <f>SUM(G9,G12,G15)</f>
        <v>3731.8</v>
      </c>
      <c r="H20" s="177"/>
      <c r="I20" s="128"/>
      <c r="J20" s="129"/>
      <c r="K20" s="129"/>
      <c r="L20" s="129"/>
      <c r="M20" s="129"/>
      <c r="N20" s="130"/>
      <c r="O20" s="131"/>
      <c r="P20" s="131"/>
      <c r="Q20" s="131"/>
      <c r="R20" s="131"/>
      <c r="S20" s="131"/>
      <c r="T20" s="131"/>
      <c r="U20" s="131"/>
      <c r="V20" s="131"/>
      <c r="W20" s="131"/>
      <c r="X20" s="131"/>
      <c r="Y20" s="131"/>
      <c r="Z20" s="131"/>
      <c r="AA20" s="131"/>
      <c r="AB20" s="131"/>
      <c r="AC20" s="131"/>
      <c r="AD20" s="131"/>
      <c r="AE20" s="131"/>
      <c r="AF20" s="131"/>
      <c r="AG20" s="131"/>
      <c r="AH20" s="131"/>
      <c r="AI20" s="131"/>
      <c r="AJ20" s="131"/>
      <c r="AK20" s="131"/>
      <c r="AL20" s="131"/>
      <c r="AM20" s="131"/>
      <c r="AN20" s="131"/>
      <c r="AO20" s="131"/>
      <c r="AP20" s="131"/>
      <c r="AQ20" s="131"/>
      <c r="AR20" s="131"/>
      <c r="AS20" s="131"/>
      <c r="AT20" s="131"/>
      <c r="AU20" s="131"/>
      <c r="AV20" s="131"/>
      <c r="AW20" s="131"/>
      <c r="AX20" s="131"/>
      <c r="AY20" s="131"/>
      <c r="AZ20" s="131"/>
      <c r="BA20" s="131"/>
      <c r="BB20" s="131"/>
      <c r="BC20" s="131"/>
      <c r="BD20" s="131"/>
      <c r="BE20" s="131"/>
      <c r="BF20" s="131"/>
      <c r="BG20" s="131"/>
      <c r="BH20" s="131"/>
      <c r="BI20" s="131"/>
      <c r="BJ20" s="131"/>
      <c r="BK20" s="131"/>
      <c r="BL20" s="131"/>
      <c r="BM20" s="131"/>
      <c r="BN20" s="131"/>
      <c r="BO20" s="131"/>
      <c r="BP20" s="131"/>
      <c r="BQ20" s="131"/>
      <c r="BR20" s="131"/>
      <c r="BS20" s="131"/>
      <c r="BT20" s="131"/>
      <c r="BU20" s="131"/>
      <c r="BV20" s="131"/>
      <c r="BW20" s="131"/>
      <c r="BX20" s="131"/>
      <c r="BY20" s="131"/>
      <c r="BZ20" s="131"/>
      <c r="CA20" s="131"/>
      <c r="CB20" s="131"/>
      <c r="CC20" s="131"/>
      <c r="CD20" s="131"/>
      <c r="CE20" s="131"/>
      <c r="CF20" s="131"/>
      <c r="CG20" s="131"/>
      <c r="CH20" s="131"/>
      <c r="CI20" s="131"/>
      <c r="CJ20" s="131"/>
      <c r="CK20" s="131"/>
      <c r="CL20" s="131"/>
      <c r="CM20" s="131"/>
      <c r="CN20" s="131"/>
      <c r="CO20" s="131"/>
      <c r="CP20" s="131"/>
      <c r="CQ20" s="131"/>
      <c r="CR20" s="131"/>
      <c r="CS20" s="131"/>
      <c r="CT20" s="131"/>
      <c r="CU20" s="131"/>
      <c r="CV20" s="131"/>
      <c r="CW20" s="131"/>
      <c r="CX20" s="131"/>
      <c r="CY20" s="131"/>
      <c r="CZ20" s="131"/>
      <c r="DA20" s="131"/>
      <c r="DB20" s="131"/>
      <c r="DC20" s="131"/>
      <c r="DD20" s="131"/>
      <c r="DE20" s="131"/>
      <c r="DF20" s="131"/>
      <c r="DG20" s="131"/>
      <c r="DH20" s="131"/>
      <c r="DI20" s="131"/>
      <c r="DJ20" s="131"/>
      <c r="DK20" s="131"/>
      <c r="DL20" s="131"/>
      <c r="DM20" s="131"/>
      <c r="DN20" s="131"/>
      <c r="DO20" s="131"/>
      <c r="DP20" s="131"/>
      <c r="DQ20" s="131"/>
      <c r="DR20" s="131"/>
      <c r="DS20" s="131"/>
      <c r="DT20" s="131"/>
      <c r="DU20" s="131"/>
      <c r="DV20" s="131"/>
      <c r="DW20" s="131"/>
      <c r="DX20" s="131"/>
      <c r="DY20" s="131"/>
      <c r="DZ20" s="131"/>
      <c r="EA20" s="131"/>
      <c r="EB20" s="131"/>
      <c r="EC20" s="131"/>
      <c r="ED20" s="131"/>
      <c r="EE20" s="131"/>
      <c r="EF20" s="131"/>
      <c r="EG20" s="131"/>
      <c r="EH20" s="131"/>
      <c r="EI20" s="131"/>
      <c r="EJ20" s="131"/>
      <c r="EK20" s="131"/>
      <c r="EL20" s="131"/>
      <c r="EM20" s="131"/>
      <c r="EN20" s="131"/>
      <c r="EO20" s="131"/>
      <c r="EP20" s="131"/>
      <c r="EQ20" s="131"/>
      <c r="ER20" s="131"/>
      <c r="ES20" s="131"/>
      <c r="ET20" s="131"/>
      <c r="EU20" s="131"/>
      <c r="EV20" s="131"/>
      <c r="EW20" s="131"/>
      <c r="EX20" s="131"/>
      <c r="EY20" s="131"/>
      <c r="EZ20" s="131"/>
      <c r="FA20" s="131"/>
      <c r="FB20" s="131"/>
      <c r="FC20" s="131"/>
      <c r="FD20" s="131"/>
      <c r="FE20" s="131"/>
      <c r="FF20" s="131"/>
      <c r="FG20" s="131"/>
      <c r="FH20" s="131"/>
      <c r="FI20" s="131"/>
      <c r="FJ20" s="131"/>
      <c r="FK20" s="131"/>
      <c r="FL20" s="131"/>
      <c r="FM20" s="131"/>
      <c r="FN20" s="131"/>
      <c r="FO20" s="131"/>
      <c r="FP20" s="131"/>
      <c r="FQ20" s="131"/>
      <c r="FR20" s="131"/>
      <c r="FS20" s="131"/>
      <c r="FT20" s="131"/>
      <c r="FU20" s="131"/>
      <c r="FV20" s="131"/>
      <c r="FW20" s="131"/>
      <c r="FX20" s="131"/>
      <c r="FY20" s="131"/>
      <c r="FZ20" s="131"/>
      <c r="GA20" s="131"/>
      <c r="GB20" s="131"/>
      <c r="GC20" s="131"/>
      <c r="GD20" s="131"/>
      <c r="GE20" s="131"/>
      <c r="GF20" s="131"/>
      <c r="GG20" s="131"/>
      <c r="GH20" s="131"/>
      <c r="GI20" s="131"/>
      <c r="GJ20" s="131"/>
      <c r="GK20" s="131"/>
      <c r="GL20" s="131"/>
      <c r="GM20" s="131"/>
      <c r="GN20" s="131"/>
      <c r="GO20" s="131"/>
      <c r="GP20" s="131"/>
      <c r="GQ20" s="131"/>
      <c r="GR20" s="131"/>
      <c r="GS20" s="131"/>
      <c r="GT20" s="131"/>
      <c r="GU20" s="131"/>
      <c r="GV20" s="131"/>
      <c r="GW20" s="131"/>
      <c r="GX20" s="131"/>
      <c r="GY20" s="131"/>
      <c r="GZ20" s="131"/>
      <c r="HA20" s="131"/>
      <c r="HB20" s="131"/>
      <c r="HC20" s="131"/>
      <c r="HD20" s="131"/>
      <c r="HE20" s="131"/>
      <c r="HF20" s="131"/>
      <c r="HG20" s="131"/>
      <c r="HH20" s="131"/>
      <c r="HI20" s="131"/>
      <c r="HJ20" s="131"/>
      <c r="HK20" s="131"/>
      <c r="HL20" s="131"/>
      <c r="HM20" s="131"/>
      <c r="HN20" s="131"/>
      <c r="HO20" s="131"/>
      <c r="HP20" s="131"/>
      <c r="HQ20" s="131"/>
      <c r="HR20" s="131"/>
      <c r="HS20" s="131"/>
      <c r="HT20" s="131"/>
      <c r="HU20" s="131"/>
      <c r="HV20" s="131"/>
      <c r="HW20" s="131"/>
      <c r="HX20" s="131"/>
      <c r="HY20" s="131"/>
      <c r="HZ20" s="131"/>
      <c r="IA20" s="131"/>
      <c r="IB20" s="131"/>
      <c r="IC20" s="131"/>
      <c r="ID20" s="131"/>
      <c r="IE20" s="131"/>
      <c r="IF20" s="131"/>
      <c r="IG20" s="131"/>
      <c r="IH20" s="131"/>
      <c r="II20" s="131"/>
      <c r="IJ20" s="131"/>
      <c r="IK20" s="131"/>
      <c r="IL20" s="131"/>
      <c r="IM20" s="131"/>
      <c r="IN20" s="131"/>
      <c r="IO20" s="131"/>
      <c r="IP20" s="131"/>
      <c r="IQ20" s="131"/>
      <c r="IR20" s="131"/>
      <c r="IS20" s="131"/>
      <c r="IT20" s="131"/>
      <c r="IU20" s="131"/>
      <c r="IV20" s="131"/>
    </row>
    <row r="21" spans="1:256" s="126" customFormat="1" ht="12" hidden="1" customHeight="1" outlineLevel="1">
      <c r="A21" s="125"/>
      <c r="C21" s="127"/>
      <c r="D21" s="127"/>
      <c r="E21" s="127"/>
      <c r="F21" s="127"/>
      <c r="G21" s="127"/>
      <c r="H21" s="177"/>
      <c r="I21" s="128"/>
      <c r="J21" s="129"/>
      <c r="K21" s="129"/>
      <c r="L21" s="129"/>
      <c r="M21" s="129"/>
      <c r="N21" s="130"/>
      <c r="O21" s="131"/>
      <c r="P21" s="131"/>
      <c r="Q21" s="131"/>
      <c r="R21" s="131"/>
      <c r="S21" s="131"/>
      <c r="T21" s="131"/>
      <c r="U21" s="131"/>
      <c r="V21" s="131"/>
      <c r="W21" s="131"/>
      <c r="X21" s="131"/>
      <c r="Y21" s="131"/>
      <c r="Z21" s="131"/>
      <c r="AA21" s="131"/>
      <c r="AB21" s="131"/>
      <c r="AC21" s="131"/>
      <c r="AD21" s="131"/>
      <c r="AE21" s="131"/>
      <c r="AF21" s="131"/>
      <c r="AG21" s="131"/>
      <c r="AH21" s="131"/>
      <c r="AI21" s="131"/>
      <c r="AJ21" s="131"/>
      <c r="AK21" s="131"/>
      <c r="AL21" s="131"/>
      <c r="AM21" s="131"/>
      <c r="AN21" s="131"/>
      <c r="AO21" s="131"/>
      <c r="AP21" s="131"/>
      <c r="AQ21" s="131"/>
      <c r="AR21" s="131"/>
      <c r="AS21" s="131"/>
      <c r="AT21" s="131"/>
      <c r="AU21" s="131"/>
      <c r="AV21" s="131"/>
      <c r="AW21" s="131"/>
      <c r="AX21" s="131"/>
      <c r="AY21" s="131"/>
      <c r="AZ21" s="131"/>
      <c r="BA21" s="131"/>
      <c r="BB21" s="131"/>
      <c r="BC21" s="131"/>
      <c r="BD21" s="131"/>
      <c r="BE21" s="131"/>
      <c r="BF21" s="131"/>
      <c r="BG21" s="131"/>
      <c r="BH21" s="131"/>
      <c r="BI21" s="131"/>
      <c r="BJ21" s="131"/>
      <c r="BK21" s="131"/>
      <c r="BL21" s="131"/>
      <c r="BM21" s="131"/>
      <c r="BN21" s="131"/>
      <c r="BO21" s="131"/>
      <c r="BP21" s="131"/>
      <c r="BQ21" s="131"/>
      <c r="BR21" s="131"/>
      <c r="BS21" s="131"/>
      <c r="BT21" s="131"/>
      <c r="BU21" s="131"/>
      <c r="BV21" s="131"/>
      <c r="BW21" s="131"/>
      <c r="BX21" s="131"/>
      <c r="BY21" s="131"/>
      <c r="BZ21" s="131"/>
      <c r="CA21" s="131"/>
      <c r="CB21" s="131"/>
      <c r="CC21" s="131"/>
      <c r="CD21" s="131"/>
      <c r="CE21" s="131"/>
      <c r="CF21" s="131"/>
      <c r="CG21" s="131"/>
      <c r="CH21" s="131"/>
      <c r="CI21" s="131"/>
      <c r="CJ21" s="131"/>
      <c r="CK21" s="131"/>
      <c r="CL21" s="131"/>
      <c r="CM21" s="131"/>
      <c r="CN21" s="131"/>
      <c r="CO21" s="131"/>
      <c r="CP21" s="131"/>
      <c r="CQ21" s="131"/>
      <c r="CR21" s="131"/>
      <c r="CS21" s="131"/>
      <c r="CT21" s="131"/>
      <c r="CU21" s="131"/>
      <c r="CV21" s="131"/>
      <c r="CW21" s="131"/>
      <c r="CX21" s="131"/>
      <c r="CY21" s="131"/>
      <c r="CZ21" s="131"/>
      <c r="DA21" s="131"/>
      <c r="DB21" s="131"/>
      <c r="DC21" s="131"/>
      <c r="DD21" s="131"/>
      <c r="DE21" s="131"/>
      <c r="DF21" s="131"/>
      <c r="DG21" s="131"/>
      <c r="DH21" s="131"/>
      <c r="DI21" s="131"/>
      <c r="DJ21" s="131"/>
      <c r="DK21" s="131"/>
      <c r="DL21" s="131"/>
      <c r="DM21" s="131"/>
      <c r="DN21" s="131"/>
      <c r="DO21" s="131"/>
      <c r="DP21" s="131"/>
      <c r="DQ21" s="131"/>
      <c r="DR21" s="131"/>
      <c r="DS21" s="131"/>
      <c r="DT21" s="131"/>
      <c r="DU21" s="131"/>
      <c r="DV21" s="131"/>
      <c r="DW21" s="131"/>
      <c r="DX21" s="131"/>
      <c r="DY21" s="131"/>
      <c r="DZ21" s="131"/>
      <c r="EA21" s="131"/>
      <c r="EB21" s="131"/>
      <c r="EC21" s="131"/>
      <c r="ED21" s="131"/>
      <c r="EE21" s="131"/>
      <c r="EF21" s="131"/>
      <c r="EG21" s="131"/>
      <c r="EH21" s="131"/>
      <c r="EI21" s="131"/>
      <c r="EJ21" s="131"/>
      <c r="EK21" s="131"/>
      <c r="EL21" s="131"/>
      <c r="EM21" s="131"/>
      <c r="EN21" s="131"/>
      <c r="EO21" s="131"/>
      <c r="EP21" s="131"/>
      <c r="EQ21" s="131"/>
      <c r="ER21" s="131"/>
      <c r="ES21" s="131"/>
      <c r="ET21" s="131"/>
      <c r="EU21" s="131"/>
      <c r="EV21" s="131"/>
      <c r="EW21" s="131"/>
      <c r="EX21" s="131"/>
      <c r="EY21" s="131"/>
      <c r="EZ21" s="131"/>
      <c r="FA21" s="131"/>
      <c r="FB21" s="131"/>
      <c r="FC21" s="131"/>
      <c r="FD21" s="131"/>
      <c r="FE21" s="131"/>
      <c r="FF21" s="131"/>
      <c r="FG21" s="131"/>
      <c r="FH21" s="131"/>
      <c r="FI21" s="131"/>
      <c r="FJ21" s="131"/>
      <c r="FK21" s="131"/>
      <c r="FL21" s="131"/>
      <c r="FM21" s="131"/>
      <c r="FN21" s="131"/>
      <c r="FO21" s="131"/>
      <c r="FP21" s="131"/>
      <c r="FQ21" s="131"/>
      <c r="FR21" s="131"/>
      <c r="FS21" s="131"/>
      <c r="FT21" s="131"/>
      <c r="FU21" s="131"/>
      <c r="FV21" s="131"/>
      <c r="FW21" s="131"/>
      <c r="FX21" s="131"/>
      <c r="FY21" s="131"/>
      <c r="FZ21" s="131"/>
      <c r="GA21" s="131"/>
      <c r="GB21" s="131"/>
      <c r="GC21" s="131"/>
      <c r="GD21" s="131"/>
      <c r="GE21" s="131"/>
      <c r="GF21" s="131"/>
      <c r="GG21" s="131"/>
      <c r="GH21" s="131"/>
      <c r="GI21" s="131"/>
      <c r="GJ21" s="131"/>
      <c r="GK21" s="131"/>
      <c r="GL21" s="131"/>
      <c r="GM21" s="131"/>
      <c r="GN21" s="131"/>
      <c r="GO21" s="131"/>
      <c r="GP21" s="131"/>
      <c r="GQ21" s="131"/>
      <c r="GR21" s="131"/>
      <c r="GS21" s="131"/>
      <c r="GT21" s="131"/>
      <c r="GU21" s="131"/>
      <c r="GV21" s="131"/>
      <c r="GW21" s="131"/>
      <c r="GX21" s="131"/>
      <c r="GY21" s="131"/>
      <c r="GZ21" s="131"/>
      <c r="HA21" s="131"/>
      <c r="HB21" s="131"/>
      <c r="HC21" s="131"/>
      <c r="HD21" s="131"/>
      <c r="HE21" s="131"/>
      <c r="HF21" s="131"/>
      <c r="HG21" s="131"/>
      <c r="HH21" s="131"/>
      <c r="HI21" s="131"/>
      <c r="HJ21" s="131"/>
      <c r="HK21" s="131"/>
      <c r="HL21" s="131"/>
      <c r="HM21" s="131"/>
      <c r="HN21" s="131"/>
      <c r="HO21" s="131"/>
      <c r="HP21" s="131"/>
      <c r="HQ21" s="131"/>
      <c r="HR21" s="131"/>
      <c r="HS21" s="131"/>
      <c r="HT21" s="131"/>
      <c r="HU21" s="131"/>
      <c r="HV21" s="131"/>
      <c r="HW21" s="131"/>
      <c r="HX21" s="131"/>
      <c r="HY21" s="131"/>
      <c r="HZ21" s="131"/>
      <c r="IA21" s="131"/>
      <c r="IB21" s="131"/>
      <c r="IC21" s="131"/>
      <c r="ID21" s="131"/>
      <c r="IE21" s="131"/>
      <c r="IF21" s="131"/>
      <c r="IG21" s="131"/>
      <c r="IH21" s="131"/>
      <c r="II21" s="131"/>
      <c r="IJ21" s="131"/>
      <c r="IK21" s="131"/>
      <c r="IL21" s="131"/>
      <c r="IM21" s="131"/>
      <c r="IN21" s="131"/>
      <c r="IO21" s="131"/>
      <c r="IP21" s="131"/>
      <c r="IQ21" s="131"/>
      <c r="IR21" s="131"/>
      <c r="IS21" s="131"/>
      <c r="IT21" s="131"/>
      <c r="IU21" s="131"/>
      <c r="IV21" s="131"/>
    </row>
    <row r="22" spans="1:256" ht="12" customHeight="1" collapsed="1">
      <c r="A22" s="2" t="s">
        <v>6</v>
      </c>
      <c r="C22" s="178">
        <v>2734.6</v>
      </c>
      <c r="D22" s="178">
        <v>3163.5</v>
      </c>
      <c r="E22" s="178">
        <v>3135</v>
      </c>
      <c r="F22" s="178">
        <v>3121.5</v>
      </c>
      <c r="G22" s="178">
        <v>3885.5</v>
      </c>
      <c r="H22" s="178">
        <f>'2012 E'!O7</f>
        <v>3918.4576062872202</v>
      </c>
      <c r="I22" s="109"/>
      <c r="J22" s="110"/>
      <c r="K22" s="110"/>
      <c r="L22" s="171">
        <f>((H22/C22)^(1/5))-1</f>
        <v>7.4593646797454394E-2</v>
      </c>
      <c r="M22" s="111"/>
      <c r="N22" s="114"/>
      <c r="O22" s="178">
        <f>H22*(1+O23)</f>
        <v>4231.934214790198</v>
      </c>
      <c r="P22" s="178">
        <f>O22*(1+P23)</f>
        <v>4528.1696098255125</v>
      </c>
      <c r="Q22" s="178">
        <f t="shared" ref="Q22:U22" si="3">P22*(1+Q23)</f>
        <v>4799.8597864150433</v>
      </c>
      <c r="R22" s="178">
        <f t="shared" si="3"/>
        <v>5039.8527757357961</v>
      </c>
      <c r="S22" s="178">
        <f t="shared" si="3"/>
        <v>5241.4468867652276</v>
      </c>
      <c r="T22" s="178">
        <f>S22*(1+T23)</f>
        <v>5503.5192311034889</v>
      </c>
      <c r="U22" s="178">
        <f t="shared" si="3"/>
        <v>5778.6951926586635</v>
      </c>
      <c r="V22" s="1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row>
    <row r="23" spans="1:256" ht="12" customHeight="1">
      <c r="A23" s="8" t="s">
        <v>899</v>
      </c>
      <c r="C23" s="179">
        <f>(C22-2354.3)/2354.3</f>
        <v>0.16153421399141982</v>
      </c>
      <c r="D23" s="179">
        <f>(D22-C22)/C22</f>
        <v>0.15684195129086526</v>
      </c>
      <c r="E23" s="179">
        <f t="shared" ref="E23:G23" si="4">(E22-D22)/D22</f>
        <v>-9.0090090090090089E-3</v>
      </c>
      <c r="F23" s="179">
        <f t="shared" si="4"/>
        <v>-4.3062200956937796E-3</v>
      </c>
      <c r="G23" s="179">
        <f t="shared" si="4"/>
        <v>0.24475412461957391</v>
      </c>
      <c r="H23" s="179">
        <f>(H22-G22)/G22</f>
        <v>8.4822046807927383E-3</v>
      </c>
      <c r="I23" s="112"/>
      <c r="J23" s="112">
        <f>AVERAGE(D23:G23,H23)</f>
        <v>7.9352610297305823E-2</v>
      </c>
      <c r="K23" s="112">
        <f>STDEV(D23:H23)</f>
        <v>0.11531635721909042</v>
      </c>
      <c r="L23" s="113"/>
      <c r="M23" s="42"/>
      <c r="N23" s="11"/>
      <c r="O23" s="180">
        <v>0.08</v>
      </c>
      <c r="P23" s="180">
        <f>O23-0.01</f>
        <v>7.0000000000000007E-2</v>
      </c>
      <c r="Q23" s="180">
        <f t="shared" ref="Q23:S23" si="5">P23-0.01</f>
        <v>6.0000000000000005E-2</v>
      </c>
      <c r="R23" s="180">
        <f t="shared" si="5"/>
        <v>0.05</v>
      </c>
      <c r="S23" s="180">
        <f t="shared" si="5"/>
        <v>0.04</v>
      </c>
      <c r="T23" s="180">
        <v>0.05</v>
      </c>
      <c r="U23" s="180">
        <v>0.05</v>
      </c>
      <c r="V23" s="131" t="s">
        <v>898</v>
      </c>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row>
    <row r="24" spans="1:256" ht="12" customHeight="1">
      <c r="A24" s="3"/>
      <c r="C24" s="41"/>
      <c r="D24" s="41"/>
      <c r="E24" s="41"/>
      <c r="F24" s="41"/>
      <c r="G24" s="187"/>
      <c r="H24" s="41"/>
      <c r="I24" s="41"/>
      <c r="J24" s="181"/>
      <c r="K24" s="182"/>
      <c r="L24" s="113"/>
      <c r="M24" s="42"/>
      <c r="N24" s="11"/>
      <c r="O24" s="41"/>
      <c r="P24" s="41"/>
      <c r="Q24" s="41"/>
      <c r="R24" s="41"/>
      <c r="S24" s="41"/>
      <c r="T24" s="41"/>
      <c r="U24" s="41"/>
      <c r="V24" s="13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row>
    <row r="25" spans="1:256" ht="12" customHeight="1">
      <c r="A25" s="2" t="s">
        <v>877</v>
      </c>
      <c r="C25" s="183">
        <v>2194.9</v>
      </c>
      <c r="D25" s="183">
        <v>2505.1</v>
      </c>
      <c r="E25" s="183">
        <v>2534.5</v>
      </c>
      <c r="F25" s="183">
        <v>2536.4</v>
      </c>
      <c r="G25" s="183">
        <v>3174.3</v>
      </c>
      <c r="H25" s="186">
        <f>'2012 E'!O9</f>
        <v>3189.0088335650198</v>
      </c>
      <c r="I25" s="184"/>
      <c r="J25" s="110"/>
      <c r="K25" s="184"/>
      <c r="L25" s="171"/>
      <c r="M25" s="185"/>
      <c r="N25" s="11"/>
      <c r="O25" s="186">
        <f t="shared" ref="O25:U25" si="6">O22-O28</f>
        <v>3439.2929363599942</v>
      </c>
      <c r="P25" s="186">
        <f t="shared" si="6"/>
        <v>3680.043441905194</v>
      </c>
      <c r="Q25" s="186">
        <f t="shared" si="6"/>
        <v>3900.8460484195057</v>
      </c>
      <c r="R25" s="186">
        <f t="shared" si="6"/>
        <v>4095.8883508404815</v>
      </c>
      <c r="S25" s="186">
        <f t="shared" si="6"/>
        <v>4259.7238848741008</v>
      </c>
      <c r="T25" s="186">
        <f t="shared" si="6"/>
        <v>4457.8505771938262</v>
      </c>
      <c r="U25" s="186">
        <f t="shared" si="6"/>
        <v>4680.7431060535173</v>
      </c>
      <c r="V25" s="13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row>
    <row r="26" spans="1:256" ht="12" customHeight="1">
      <c r="A26" s="8" t="s">
        <v>900</v>
      </c>
      <c r="C26" s="187">
        <f>C25/C22</f>
        <v>0.80264023988883204</v>
      </c>
      <c r="D26" s="187">
        <f t="shared" ref="D26:G26" si="7">D25/D22</f>
        <v>0.79187608661292874</v>
      </c>
      <c r="E26" s="187">
        <f t="shared" si="7"/>
        <v>0.80845295055821376</v>
      </c>
      <c r="F26" s="187">
        <f t="shared" si="7"/>
        <v>0.81255806503283678</v>
      </c>
      <c r="G26" s="187">
        <f t="shared" si="7"/>
        <v>0.8169604941448978</v>
      </c>
      <c r="H26" s="187">
        <f>H25/H22</f>
        <v>0.81384288257915827</v>
      </c>
      <c r="I26" s="187"/>
      <c r="J26" s="112">
        <f>AVERAGE(E26:G26)</f>
        <v>0.81265716991198278</v>
      </c>
      <c r="K26" s="112">
        <f>STDEV(D26:H26)</f>
        <v>9.9079199277201414E-3</v>
      </c>
      <c r="L26" s="171"/>
      <c r="M26" s="185"/>
      <c r="N26" s="11"/>
      <c r="O26" s="189">
        <f>O25/O22</f>
        <v>0.81270000000000009</v>
      </c>
      <c r="P26" s="189">
        <f t="shared" ref="P26:U26" si="8">P25/P22</f>
        <v>0.81269999999999998</v>
      </c>
      <c r="Q26" s="189">
        <f t="shared" si="8"/>
        <v>0.81269999999999998</v>
      </c>
      <c r="R26" s="189">
        <f t="shared" si="8"/>
        <v>0.81269999999999998</v>
      </c>
      <c r="S26" s="189">
        <f t="shared" si="8"/>
        <v>0.81270000000000009</v>
      </c>
      <c r="T26" s="189">
        <f t="shared" si="8"/>
        <v>0.81</v>
      </c>
      <c r="U26" s="189">
        <f t="shared" si="8"/>
        <v>0.80999999999999994</v>
      </c>
      <c r="V26" s="13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row>
    <row r="27" spans="1:256" ht="12" customHeight="1">
      <c r="A27" s="7"/>
      <c r="C27" s="190"/>
      <c r="D27" s="190"/>
      <c r="E27" s="190"/>
      <c r="F27" s="190"/>
      <c r="G27" s="190"/>
      <c r="H27" s="190"/>
      <c r="I27" s="190"/>
      <c r="J27" s="191"/>
      <c r="K27" s="190"/>
      <c r="L27" s="188"/>
      <c r="M27" s="185"/>
      <c r="N27" s="11"/>
      <c r="O27" s="190"/>
      <c r="P27" s="190"/>
      <c r="Q27" s="190"/>
      <c r="R27" s="190"/>
      <c r="S27" s="190"/>
      <c r="T27" s="190"/>
      <c r="U27" s="190"/>
      <c r="V27" s="13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row>
    <row r="28" spans="1:256" ht="12" customHeight="1">
      <c r="A28" s="2" t="s">
        <v>10</v>
      </c>
      <c r="C28" s="192">
        <v>539.70000000000005</v>
      </c>
      <c r="D28" s="192">
        <v>658.4</v>
      </c>
      <c r="E28" s="192">
        <v>600.5</v>
      </c>
      <c r="F28" s="192">
        <v>585.1</v>
      </c>
      <c r="G28" s="192">
        <v>711.2</v>
      </c>
      <c r="H28" s="194">
        <f>'2012 E'!O10</f>
        <v>729.86122448979597</v>
      </c>
      <c r="I28" s="109"/>
      <c r="J28" s="110"/>
      <c r="K28" s="109"/>
      <c r="L28" s="171"/>
      <c r="M28" s="193"/>
      <c r="N28" s="11"/>
      <c r="O28" s="192">
        <f>O22*O29</f>
        <v>792.64127843020401</v>
      </c>
      <c r="P28" s="192">
        <f t="shared" ref="P28:U28" si="9">P22*P29</f>
        <v>848.12616792031849</v>
      </c>
      <c r="Q28" s="192">
        <f t="shared" si="9"/>
        <v>899.01373799553755</v>
      </c>
      <c r="R28" s="192">
        <f t="shared" si="9"/>
        <v>943.96442489531455</v>
      </c>
      <c r="S28" s="192">
        <f t="shared" si="9"/>
        <v>981.72300189112707</v>
      </c>
      <c r="T28" s="192">
        <f t="shared" si="9"/>
        <v>1045.6686539096629</v>
      </c>
      <c r="U28" s="192">
        <f t="shared" si="9"/>
        <v>1097.9520866051462</v>
      </c>
      <c r="V28" s="13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row>
    <row r="29" spans="1:256" ht="12" customHeight="1">
      <c r="A29" s="8" t="s">
        <v>11</v>
      </c>
      <c r="C29" s="179">
        <f t="shared" ref="C29:H29" si="10">C28/C22</f>
        <v>0.19735976011116801</v>
      </c>
      <c r="D29" s="179">
        <f t="shared" si="10"/>
        <v>0.20812391338707129</v>
      </c>
      <c r="E29" s="179">
        <f t="shared" si="10"/>
        <v>0.19154704944178627</v>
      </c>
      <c r="F29" s="179">
        <f t="shared" si="10"/>
        <v>0.18744193496716324</v>
      </c>
      <c r="G29" s="179">
        <f t="shared" si="10"/>
        <v>0.18303950585510231</v>
      </c>
      <c r="H29" s="187">
        <f t="shared" si="10"/>
        <v>0.18626237612440247</v>
      </c>
      <c r="I29" s="187"/>
      <c r="J29" s="112">
        <f>AVERAGE(D29:G29,H29)</f>
        <v>0.19128295595510511</v>
      </c>
      <c r="K29" s="112">
        <f>STDEV(D29:H29)</f>
        <v>9.8944646926009648E-3</v>
      </c>
      <c r="L29" s="188"/>
      <c r="M29" s="185"/>
      <c r="N29" s="187"/>
      <c r="O29" s="180">
        <v>0.18729999999999999</v>
      </c>
      <c r="P29" s="180">
        <v>0.18729999999999999</v>
      </c>
      <c r="Q29" s="180">
        <v>0.18729999999999999</v>
      </c>
      <c r="R29" s="180">
        <v>0.18729999999999999</v>
      </c>
      <c r="S29" s="180">
        <v>0.18729999999999999</v>
      </c>
      <c r="T29" s="180">
        <v>0.19</v>
      </c>
      <c r="U29" s="180">
        <v>0.19</v>
      </c>
      <c r="V29" s="131" t="s">
        <v>898</v>
      </c>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row>
    <row r="30" spans="1:256" ht="12" customHeight="1">
      <c r="A30" s="3"/>
      <c r="C30" s="41"/>
      <c r="D30" s="41"/>
      <c r="E30" s="41"/>
      <c r="F30" s="41"/>
      <c r="G30" s="41"/>
      <c r="H30" s="41"/>
      <c r="I30" s="41"/>
      <c r="J30" s="181"/>
      <c r="K30" s="182"/>
      <c r="L30" s="195"/>
      <c r="M30" s="196"/>
      <c r="N30" s="11"/>
      <c r="O30" s="41"/>
      <c r="P30" s="41"/>
      <c r="Q30" s="41"/>
      <c r="R30" s="41"/>
      <c r="S30" s="41"/>
      <c r="T30" s="41"/>
      <c r="U30" s="41"/>
      <c r="V30" s="131"/>
    </row>
    <row r="31" spans="1:256" ht="12" hidden="1" customHeight="1" outlineLevel="1">
      <c r="A31" s="7" t="s">
        <v>12</v>
      </c>
      <c r="C31" s="194">
        <v>379.8</v>
      </c>
      <c r="D31" s="194">
        <v>433.7</v>
      </c>
      <c r="E31" s="194">
        <v>430.2</v>
      </c>
      <c r="F31" s="194">
        <v>429.3</v>
      </c>
      <c r="G31" s="194">
        <v>543.1</v>
      </c>
      <c r="H31" s="194">
        <v>570.20000000000005</v>
      </c>
      <c r="I31" s="184"/>
      <c r="J31" s="110"/>
      <c r="K31" s="184"/>
      <c r="L31" s="171"/>
      <c r="M31" s="185"/>
      <c r="N31" s="11"/>
      <c r="O31" s="194">
        <f t="shared" ref="O31:U31" si="11">O32*O22</f>
        <v>609.39852692978843</v>
      </c>
      <c r="P31" s="194">
        <f t="shared" si="11"/>
        <v>647.52825420504826</v>
      </c>
      <c r="Q31" s="194">
        <f t="shared" si="11"/>
        <v>681.5800896709361</v>
      </c>
      <c r="R31" s="194">
        <f t="shared" si="11"/>
        <v>710.61924137874712</v>
      </c>
      <c r="S31" s="194">
        <f t="shared" si="11"/>
        <v>733.80256414713176</v>
      </c>
      <c r="T31" s="194">
        <f t="shared" si="11"/>
        <v>715.45750004345359</v>
      </c>
      <c r="U31" s="194">
        <f t="shared" si="11"/>
        <v>751.23037504562626</v>
      </c>
      <c r="V31" s="131"/>
    </row>
    <row r="32" spans="1:256" ht="12" hidden="1" customHeight="1" outlineLevel="1">
      <c r="A32" s="19" t="s">
        <v>904</v>
      </c>
      <c r="C32" s="197">
        <f t="shared" ref="C32:H32" si="12">C31/C22</f>
        <v>0.13888685731002706</v>
      </c>
      <c r="D32" s="197">
        <f t="shared" si="12"/>
        <v>0.13709498972656867</v>
      </c>
      <c r="E32" s="197">
        <f t="shared" si="12"/>
        <v>0.13722488038277511</v>
      </c>
      <c r="F32" s="197">
        <f t="shared" si="12"/>
        <v>0.13753003363767419</v>
      </c>
      <c r="G32" s="197">
        <f t="shared" si="12"/>
        <v>0.13977609059323126</v>
      </c>
      <c r="H32" s="197">
        <f t="shared" si="12"/>
        <v>0.14551643970451694</v>
      </c>
      <c r="I32" s="184"/>
      <c r="J32" s="112">
        <f>AVERAGE(C32:G32)</f>
        <v>0.13810257033005527</v>
      </c>
      <c r="K32" s="112">
        <f>STDEV(C32:G32)</f>
        <v>1.1757053966040621E-3</v>
      </c>
      <c r="L32" s="188"/>
      <c r="M32" s="185"/>
      <c r="N32" s="11"/>
      <c r="O32" s="616">
        <v>0.14399999999999999</v>
      </c>
      <c r="P32" s="616">
        <f>O32-0.001</f>
        <v>0.14299999999999999</v>
      </c>
      <c r="Q32" s="616">
        <f>P32-0.001</f>
        <v>0.14199999999999999</v>
      </c>
      <c r="R32" s="616">
        <f>Q32-0.001</f>
        <v>0.14099999999999999</v>
      </c>
      <c r="S32" s="616">
        <f>R32-0.001</f>
        <v>0.13999999999999999</v>
      </c>
      <c r="T32" s="198">
        <v>0.13</v>
      </c>
      <c r="U32" s="198">
        <v>0.13</v>
      </c>
      <c r="V32" s="131"/>
    </row>
    <row r="33" spans="1:22" ht="12" hidden="1" customHeight="1" outlineLevel="1">
      <c r="A33" s="19"/>
      <c r="C33" s="184"/>
      <c r="D33" s="184"/>
      <c r="E33" s="184"/>
      <c r="F33" s="184"/>
      <c r="G33" s="184"/>
      <c r="H33" s="184"/>
      <c r="I33" s="184"/>
      <c r="J33" s="110"/>
      <c r="K33" s="184"/>
      <c r="L33" s="188"/>
      <c r="M33" s="185"/>
      <c r="N33" s="11"/>
      <c r="O33" s="227"/>
      <c r="P33" s="227"/>
      <c r="Q33" s="227"/>
      <c r="R33" s="227"/>
      <c r="S33" s="227"/>
      <c r="T33" s="184"/>
      <c r="U33" s="184"/>
      <c r="V33" s="131"/>
    </row>
    <row r="34" spans="1:22" ht="12" hidden="1" customHeight="1" outlineLevel="1">
      <c r="A34" s="8" t="s">
        <v>13</v>
      </c>
      <c r="C34" s="199">
        <v>0</v>
      </c>
      <c r="D34" s="199">
        <v>0</v>
      </c>
      <c r="E34" s="199">
        <v>0</v>
      </c>
      <c r="F34" s="199">
        <v>0</v>
      </c>
      <c r="G34" s="199">
        <v>0</v>
      </c>
      <c r="H34" s="199">
        <v>0</v>
      </c>
      <c r="I34" s="200"/>
      <c r="J34" s="201"/>
      <c r="K34" s="200"/>
      <c r="L34" s="188"/>
      <c r="M34" s="188"/>
      <c r="N34" s="121"/>
      <c r="O34" s="617"/>
      <c r="P34" s="617"/>
      <c r="Q34" s="617"/>
      <c r="R34" s="617"/>
      <c r="S34" s="617"/>
      <c r="T34" s="200"/>
      <c r="U34" s="200"/>
      <c r="V34" s="612"/>
    </row>
    <row r="35" spans="1:22" ht="12" hidden="1" customHeight="1" outlineLevel="1">
      <c r="A35" s="7" t="s">
        <v>14</v>
      </c>
      <c r="C35" s="184">
        <v>-5.2</v>
      </c>
      <c r="D35" s="184">
        <v>-6.5</v>
      </c>
      <c r="E35" s="184">
        <v>-11.8</v>
      </c>
      <c r="F35" s="184">
        <v>-12.1</v>
      </c>
      <c r="G35" s="184">
        <v>-4.8</v>
      </c>
      <c r="H35" s="184">
        <v>-5</v>
      </c>
      <c r="I35" s="184"/>
      <c r="J35" s="226">
        <f>AVERAGE(C35:H35)</f>
        <v>-7.5666666666666664</v>
      </c>
      <c r="K35" s="413">
        <f>STDEV(C35:H35)</f>
        <v>3.4482845976900869</v>
      </c>
      <c r="L35" s="188"/>
      <c r="M35" s="185"/>
      <c r="N35" s="121"/>
      <c r="O35" s="227">
        <v>-5</v>
      </c>
      <c r="P35" s="227">
        <v>-5</v>
      </c>
      <c r="Q35" s="227">
        <v>-5</v>
      </c>
      <c r="R35" s="227">
        <v>-5</v>
      </c>
      <c r="S35" s="227">
        <v>-5</v>
      </c>
      <c r="T35" s="202">
        <v>0</v>
      </c>
      <c r="U35" s="202">
        <v>0</v>
      </c>
      <c r="V35" s="612"/>
    </row>
    <row r="36" spans="1:22" ht="12" customHeight="1" collapsed="1">
      <c r="A36" s="7"/>
      <c r="C36" s="184"/>
      <c r="D36" s="184"/>
      <c r="E36" s="184"/>
      <c r="F36" s="184"/>
      <c r="G36" s="184"/>
      <c r="H36" s="184"/>
      <c r="I36" s="184"/>
      <c r="J36" s="203"/>
      <c r="K36" s="184"/>
      <c r="L36" s="188"/>
      <c r="M36" s="185"/>
      <c r="N36" s="121"/>
      <c r="O36" s="200"/>
      <c r="P36" s="200"/>
      <c r="Q36" s="200"/>
      <c r="R36" s="200"/>
      <c r="S36" s="200"/>
      <c r="T36" s="200"/>
      <c r="U36" s="200"/>
      <c r="V36" s="612"/>
    </row>
    <row r="37" spans="1:22" ht="12" customHeight="1">
      <c r="A37" s="2" t="s">
        <v>15</v>
      </c>
      <c r="C37" s="194">
        <v>374.6</v>
      </c>
      <c r="D37" s="194">
        <v>427.2</v>
      </c>
      <c r="E37" s="194">
        <v>418.4</v>
      </c>
      <c r="F37" s="194">
        <v>417.2</v>
      </c>
      <c r="G37" s="194">
        <v>538.29999999999995</v>
      </c>
      <c r="H37" s="194">
        <f>'2012 E'!O17</f>
        <v>574.28297711843095</v>
      </c>
      <c r="I37" s="184"/>
      <c r="J37" s="110"/>
      <c r="K37" s="184"/>
      <c r="L37" s="171"/>
      <c r="M37" s="185"/>
      <c r="N37" s="121"/>
      <c r="O37" s="194">
        <f>O31+O34+O35</f>
        <v>604.39852692978843</v>
      </c>
      <c r="P37" s="194">
        <f t="shared" ref="P37:U37" si="13">P31+P34+P35</f>
        <v>642.52825420504826</v>
      </c>
      <c r="Q37" s="194">
        <f t="shared" si="13"/>
        <v>676.5800896709361</v>
      </c>
      <c r="R37" s="194">
        <f t="shared" si="13"/>
        <v>705.61924137874712</v>
      </c>
      <c r="S37" s="194">
        <f t="shared" si="13"/>
        <v>728.80256414713176</v>
      </c>
      <c r="T37" s="194">
        <f t="shared" si="13"/>
        <v>715.45750004345359</v>
      </c>
      <c r="U37" s="194">
        <f t="shared" si="13"/>
        <v>751.23037504562626</v>
      </c>
      <c r="V37" s="612"/>
    </row>
    <row r="38" spans="1:22" ht="12" customHeight="1">
      <c r="A38" s="8" t="s">
        <v>901</v>
      </c>
      <c r="C38" s="204">
        <f t="shared" ref="C38:H38" si="14">C37/C22</f>
        <v>0.13698529949535582</v>
      </c>
      <c r="D38" s="204">
        <f t="shared" si="14"/>
        <v>0.13504030346135609</v>
      </c>
      <c r="E38" s="204">
        <f t="shared" si="14"/>
        <v>0.13346092503987239</v>
      </c>
      <c r="F38" s="204">
        <f t="shared" si="14"/>
        <v>0.1336536921351914</v>
      </c>
      <c r="G38" s="204">
        <f t="shared" si="14"/>
        <v>0.13854072834898981</v>
      </c>
      <c r="H38" s="204">
        <f t="shared" si="14"/>
        <v>0.14655842548787204</v>
      </c>
      <c r="I38" s="200"/>
      <c r="J38" s="112">
        <f>AVERAGE(D38:G38,H38)</f>
        <v>0.13745081489465633</v>
      </c>
      <c r="K38" s="112">
        <f>STDEV(D38:H38)</f>
        <v>5.4837124680597923E-3</v>
      </c>
      <c r="L38" s="188"/>
      <c r="M38" s="188"/>
      <c r="N38" s="121"/>
      <c r="O38" s="205">
        <f t="shared" ref="O38:U38" si="15">O37/O22</f>
        <v>0.14281850715388592</v>
      </c>
      <c r="P38" s="205">
        <f t="shared" si="15"/>
        <v>0.14189580107839805</v>
      </c>
      <c r="Q38" s="205">
        <f t="shared" si="15"/>
        <v>0.1409583029041491</v>
      </c>
      <c r="R38" s="205">
        <f t="shared" si="15"/>
        <v>0.14000790752776104</v>
      </c>
      <c r="S38" s="205">
        <f t="shared" si="15"/>
        <v>0.13904606493053945</v>
      </c>
      <c r="T38" s="205">
        <f t="shared" si="15"/>
        <v>0.13</v>
      </c>
      <c r="U38" s="205">
        <f t="shared" si="15"/>
        <v>0.13</v>
      </c>
      <c r="V38" s="612"/>
    </row>
    <row r="39" spans="1:22" ht="12" customHeight="1">
      <c r="A39" s="8"/>
      <c r="C39" s="199"/>
      <c r="D39" s="199"/>
      <c r="E39" s="199"/>
      <c r="F39" s="199"/>
      <c r="G39" s="199"/>
      <c r="H39" s="200"/>
      <c r="I39" s="200"/>
      <c r="J39" s="201"/>
      <c r="K39" s="200"/>
      <c r="L39" s="188"/>
      <c r="M39" s="188"/>
      <c r="N39" s="121"/>
      <c r="O39" s="200"/>
      <c r="P39" s="200"/>
      <c r="Q39" s="200"/>
      <c r="R39" s="200"/>
      <c r="S39" s="200"/>
      <c r="T39" s="200"/>
      <c r="U39" s="200"/>
      <c r="V39" s="612"/>
    </row>
    <row r="40" spans="1:22" ht="12" customHeight="1">
      <c r="A40" s="2" t="s">
        <v>16</v>
      </c>
      <c r="C40" s="206">
        <f>C46+C43</f>
        <v>261</v>
      </c>
      <c r="D40" s="206">
        <f t="shared" ref="D40:F40" si="16">D46+D43</f>
        <v>339.29999999999995</v>
      </c>
      <c r="E40" s="206">
        <f t="shared" si="16"/>
        <v>303.60000000000002</v>
      </c>
      <c r="F40" s="206">
        <f t="shared" si="16"/>
        <v>291.7</v>
      </c>
      <c r="G40" s="206">
        <f>G46+G43</f>
        <v>319.39999999999998</v>
      </c>
      <c r="H40" s="206">
        <f>H28-H37+H43</f>
        <v>308.76496936306603</v>
      </c>
      <c r="I40" s="200"/>
      <c r="J40" s="110"/>
      <c r="K40" s="200"/>
      <c r="L40" s="171">
        <f>((H40/C40)^(1/5))-1</f>
        <v>3.4183258156618601E-2</v>
      </c>
      <c r="M40" s="188"/>
      <c r="N40" s="121"/>
      <c r="O40" s="206">
        <f>O28-O37+O43</f>
        <v>357.52012009202349</v>
      </c>
      <c r="P40" s="206">
        <f t="shared" ref="P40:U40" si="17">P28-P37+P43</f>
        <v>386.72469810829074</v>
      </c>
      <c r="Q40" s="206">
        <f t="shared" si="17"/>
        <v>414.42803978120321</v>
      </c>
      <c r="R40" s="206">
        <f t="shared" si="17"/>
        <v>439.9392945459993</v>
      </c>
      <c r="S40" s="206">
        <f t="shared" si="17"/>
        <v>462.57831321460446</v>
      </c>
      <c r="T40" s="206">
        <f t="shared" si="17"/>
        <v>513.66179490299226</v>
      </c>
      <c r="U40" s="206">
        <f t="shared" si="17"/>
        <v>539.34488464814206</v>
      </c>
      <c r="V40" s="613"/>
    </row>
    <row r="41" spans="1:22" ht="12" customHeight="1">
      <c r="A41" s="8" t="s">
        <v>17</v>
      </c>
      <c r="C41" s="204">
        <f t="shared" ref="C41:H41" si="18">C40/C22</f>
        <v>9.5443574928691585E-2</v>
      </c>
      <c r="D41" s="204">
        <f t="shared" si="18"/>
        <v>0.10725462304409672</v>
      </c>
      <c r="E41" s="204">
        <f t="shared" si="18"/>
        <v>9.6842105263157896E-2</v>
      </c>
      <c r="F41" s="204">
        <f t="shared" si="18"/>
        <v>9.3448662502002233E-2</v>
      </c>
      <c r="G41" s="204">
        <f t="shared" si="18"/>
        <v>8.2203062668897181E-2</v>
      </c>
      <c r="H41" s="204">
        <f t="shared" si="18"/>
        <v>7.8797578125548259E-2</v>
      </c>
      <c r="I41" s="200"/>
      <c r="J41" s="112">
        <f>AVERAGE(D41:G41,H41)</f>
        <v>9.170920632074045E-2</v>
      </c>
      <c r="K41" s="112">
        <f>STDEV(D41:H41)</f>
        <v>1.1490313858232537E-2</v>
      </c>
      <c r="L41" s="188"/>
      <c r="M41" s="188"/>
      <c r="N41" s="121"/>
      <c r="O41" s="204">
        <f>O40/O22</f>
        <v>8.4481492846114073E-2</v>
      </c>
      <c r="P41" s="204">
        <f>P40/P22</f>
        <v>8.5404198921601948E-2</v>
      </c>
      <c r="Q41" s="204">
        <f>Q40/Q22</f>
        <v>8.6341697095850892E-2</v>
      </c>
      <c r="R41" s="204">
        <f>R40/R22</f>
        <v>8.7292092472238958E-2</v>
      </c>
      <c r="S41" s="204">
        <f>S40/S22</f>
        <v>8.825393506946054E-2</v>
      </c>
      <c r="T41" s="204"/>
      <c r="U41" s="204"/>
      <c r="V41" s="614"/>
    </row>
    <row r="42" spans="1:22" ht="12" customHeight="1">
      <c r="A42" s="8"/>
      <c r="C42" s="199"/>
      <c r="D42" s="199"/>
      <c r="E42" s="199"/>
      <c r="F42" s="199"/>
      <c r="G42" s="199"/>
      <c r="H42" s="200"/>
      <c r="I42" s="200"/>
      <c r="J42" s="201"/>
      <c r="K42" s="200"/>
      <c r="L42" s="188"/>
      <c r="M42" s="188"/>
      <c r="N42" s="121"/>
      <c r="O42" s="200"/>
      <c r="P42" s="200"/>
      <c r="Q42" s="200"/>
      <c r="R42" s="200"/>
      <c r="S42" s="200"/>
      <c r="T42" s="200"/>
      <c r="U42" s="200"/>
      <c r="V42" s="612"/>
    </row>
    <row r="43" spans="1:22" ht="12" customHeight="1">
      <c r="A43" s="7" t="s">
        <v>18</v>
      </c>
      <c r="C43" s="207">
        <f t="shared" ref="C43:H43" si="19">C266</f>
        <v>95.9</v>
      </c>
      <c r="D43" s="207">
        <f t="shared" si="19"/>
        <v>108.1</v>
      </c>
      <c r="E43" s="207">
        <f t="shared" si="19"/>
        <v>121.5</v>
      </c>
      <c r="F43" s="207">
        <f t="shared" si="19"/>
        <v>123.8</v>
      </c>
      <c r="G43" s="207">
        <f t="shared" si="19"/>
        <v>146.5</v>
      </c>
      <c r="H43" s="207">
        <f t="shared" si="19"/>
        <v>153.18672199170101</v>
      </c>
      <c r="I43" s="184"/>
      <c r="J43" s="203"/>
      <c r="K43" s="184"/>
      <c r="L43" s="188"/>
      <c r="M43" s="185"/>
      <c r="N43" s="11"/>
      <c r="O43" s="184">
        <f>O161/O44</f>
        <v>169.27736859160794</v>
      </c>
      <c r="P43" s="184">
        <f t="shared" ref="P43:U43" si="20">P161/P44</f>
        <v>181.1267843930205</v>
      </c>
      <c r="Q43" s="184">
        <f t="shared" si="20"/>
        <v>191.99439145660173</v>
      </c>
      <c r="R43" s="184">
        <f t="shared" si="20"/>
        <v>201.59411102943187</v>
      </c>
      <c r="S43" s="184">
        <f t="shared" si="20"/>
        <v>209.65787547060913</v>
      </c>
      <c r="T43" s="184">
        <f t="shared" si="20"/>
        <v>183.45064103678297</v>
      </c>
      <c r="U43" s="184">
        <f t="shared" si="20"/>
        <v>192.62317308862214</v>
      </c>
      <c r="V43" s="615"/>
    </row>
    <row r="44" spans="1:22" ht="12" customHeight="1">
      <c r="A44" s="7" t="s">
        <v>19</v>
      </c>
      <c r="C44" s="209">
        <f t="shared" ref="C44:H44" si="21">C161/C43</f>
        <v>11.662148070907195</v>
      </c>
      <c r="D44" s="209">
        <f t="shared" si="21"/>
        <v>4.9398704902867721</v>
      </c>
      <c r="E44" s="209">
        <f t="shared" si="21"/>
        <v>4.522633744855967</v>
      </c>
      <c r="F44" s="209">
        <f t="shared" si="21"/>
        <v>5.6453957996768978</v>
      </c>
      <c r="G44" s="209">
        <f t="shared" si="21"/>
        <v>5.1139931740614335</v>
      </c>
      <c r="H44" s="209">
        <f t="shared" si="21"/>
        <v>5.0475376966150209</v>
      </c>
      <c r="I44" s="184"/>
      <c r="J44" s="413">
        <f>AVERAGE(D44:G44,H44)</f>
        <v>5.0538861810992177</v>
      </c>
      <c r="K44" s="413">
        <f>STDEV(D44:H44)</f>
        <v>0.4027299068525787</v>
      </c>
      <c r="L44" s="188"/>
      <c r="M44" s="185"/>
      <c r="N44" s="11"/>
      <c r="O44" s="210">
        <v>5</v>
      </c>
      <c r="P44" s="210">
        <v>5</v>
      </c>
      <c r="Q44" s="210">
        <v>5</v>
      </c>
      <c r="R44" s="210">
        <v>5</v>
      </c>
      <c r="S44" s="210">
        <v>5</v>
      </c>
      <c r="T44" s="210">
        <v>6</v>
      </c>
      <c r="U44" s="210">
        <v>6</v>
      </c>
      <c r="V44" s="131" t="s">
        <v>898</v>
      </c>
    </row>
    <row r="45" spans="1:22" ht="12" customHeight="1">
      <c r="A45" s="7"/>
      <c r="C45" s="207"/>
      <c r="D45" s="207"/>
      <c r="E45" s="207"/>
      <c r="F45" s="207"/>
      <c r="G45" s="207"/>
      <c r="H45" s="184"/>
      <c r="I45" s="184"/>
      <c r="J45" s="203"/>
      <c r="K45" s="184"/>
      <c r="L45" s="188"/>
      <c r="M45" s="185"/>
      <c r="N45" s="11"/>
      <c r="O45" s="184"/>
      <c r="P45" s="184"/>
      <c r="Q45" s="184"/>
      <c r="R45" s="184"/>
      <c r="S45" s="184"/>
      <c r="T45" s="184"/>
      <c r="U45" s="184"/>
      <c r="V45" s="131"/>
    </row>
    <row r="46" spans="1:22" ht="12" customHeight="1">
      <c r="A46" s="2" t="s">
        <v>20</v>
      </c>
      <c r="C46" s="192">
        <v>165.1</v>
      </c>
      <c r="D46" s="192">
        <v>231.2</v>
      </c>
      <c r="E46" s="192">
        <v>182.1</v>
      </c>
      <c r="F46" s="192">
        <v>167.9</v>
      </c>
      <c r="G46" s="192">
        <v>172.9</v>
      </c>
      <c r="H46" s="192">
        <f>'2012 E'!O19</f>
        <v>153.41797945205499</v>
      </c>
      <c r="I46" s="211"/>
      <c r="J46" s="110"/>
      <c r="K46" s="211"/>
      <c r="L46" s="171">
        <f>((H46/C46)^(1/5))-1</f>
        <v>-1.4569869586916639E-2</v>
      </c>
      <c r="M46" s="193"/>
      <c r="N46" s="11"/>
      <c r="O46" s="192">
        <f>O40-O43</f>
        <v>188.24275150041555</v>
      </c>
      <c r="P46" s="192">
        <f t="shared" ref="P46:U46" si="22">P40-P43</f>
        <v>205.59791371527024</v>
      </c>
      <c r="Q46" s="192">
        <f t="shared" si="22"/>
        <v>222.43364832460148</v>
      </c>
      <c r="R46" s="192">
        <f t="shared" si="22"/>
        <v>238.34518351656743</v>
      </c>
      <c r="S46" s="192">
        <f t="shared" si="22"/>
        <v>252.92043774399534</v>
      </c>
      <c r="T46" s="192">
        <f t="shared" si="22"/>
        <v>330.21115386620932</v>
      </c>
      <c r="U46" s="192">
        <f t="shared" si="22"/>
        <v>346.72171155951992</v>
      </c>
      <c r="V46" s="126"/>
    </row>
    <row r="47" spans="1:22" ht="12" customHeight="1">
      <c r="A47" s="8" t="s">
        <v>21</v>
      </c>
      <c r="C47" s="179">
        <f t="shared" ref="C47:H47" si="23">C46/C22</f>
        <v>6.0374460615812184E-2</v>
      </c>
      <c r="D47" s="179">
        <f t="shared" si="23"/>
        <v>7.3083609925715179E-2</v>
      </c>
      <c r="E47" s="179">
        <f t="shared" si="23"/>
        <v>5.8086124401913873E-2</v>
      </c>
      <c r="F47" s="179">
        <f t="shared" si="23"/>
        <v>5.3788242831971811E-2</v>
      </c>
      <c r="G47" s="179">
        <f t="shared" si="23"/>
        <v>4.4498777506112468E-2</v>
      </c>
      <c r="H47" s="179">
        <f t="shared" si="23"/>
        <v>3.9152644960581864E-2</v>
      </c>
      <c r="I47" s="190"/>
      <c r="J47" s="112">
        <f>AVERAGE(D47:G47,H47)</f>
        <v>5.3721879925259043E-2</v>
      </c>
      <c r="K47" s="112">
        <f>STDEV(D47:H47)</f>
        <v>1.3145872433847827E-2</v>
      </c>
      <c r="L47" s="188"/>
      <c r="M47" s="185"/>
      <c r="N47" s="11"/>
      <c r="O47" s="179">
        <f t="shared" ref="O47:U47" si="24">O46/O22</f>
        <v>4.4481492846114072E-2</v>
      </c>
      <c r="P47" s="179">
        <f t="shared" si="24"/>
        <v>4.5404198921601947E-2</v>
      </c>
      <c r="Q47" s="179">
        <f t="shared" si="24"/>
        <v>4.6341697095850891E-2</v>
      </c>
      <c r="R47" s="179">
        <f t="shared" si="24"/>
        <v>4.729209247223895E-2</v>
      </c>
      <c r="S47" s="179">
        <f t="shared" si="24"/>
        <v>4.8253935069460532E-2</v>
      </c>
      <c r="T47" s="179">
        <f t="shared" si="24"/>
        <v>0.06</v>
      </c>
      <c r="U47" s="179">
        <f t="shared" si="24"/>
        <v>6.0000000000000019E-2</v>
      </c>
      <c r="V47" s="126"/>
    </row>
    <row r="48" spans="1:22" ht="12" customHeight="1">
      <c r="A48" s="3"/>
      <c r="C48" s="41"/>
      <c r="D48" s="41"/>
      <c r="E48" s="41"/>
      <c r="F48" s="41"/>
      <c r="G48" s="41"/>
      <c r="H48" s="41"/>
      <c r="I48" s="41"/>
      <c r="J48" s="181"/>
      <c r="K48" s="182"/>
      <c r="L48" s="195"/>
      <c r="M48" s="196"/>
      <c r="N48" s="11"/>
      <c r="O48" s="41"/>
      <c r="P48" s="41"/>
      <c r="Q48" s="41"/>
      <c r="R48" s="41"/>
      <c r="S48" s="41"/>
      <c r="T48" s="41"/>
      <c r="U48" s="41"/>
      <c r="V48" s="126"/>
    </row>
    <row r="49" spans="1:22" s="40" customFormat="1" ht="12" hidden="1" customHeight="1" outlineLevel="1">
      <c r="A49" s="578" t="s">
        <v>22</v>
      </c>
      <c r="C49" s="184">
        <v>-10.8</v>
      </c>
      <c r="D49" s="184">
        <v>-12</v>
      </c>
      <c r="E49" s="184">
        <v>-11.3</v>
      </c>
      <c r="F49" s="184">
        <v>-14.8</v>
      </c>
      <c r="G49" s="184">
        <v>-24</v>
      </c>
      <c r="H49" s="184">
        <f>'2012 E'!O21</f>
        <v>-22.945054945054899</v>
      </c>
      <c r="I49" s="184"/>
      <c r="J49" s="584">
        <f>AVERAGE(D49:G49,H49)</f>
        <v>-17.009010989010982</v>
      </c>
      <c r="K49" s="584">
        <f>STDEV(D49:H49)</f>
        <v>6.0554370674235187</v>
      </c>
      <c r="L49" s="188"/>
      <c r="M49" s="185"/>
      <c r="N49" s="11"/>
      <c r="O49" s="184"/>
      <c r="P49" s="184"/>
      <c r="Q49" s="184"/>
      <c r="R49" s="184"/>
      <c r="S49" s="184"/>
      <c r="T49" s="184"/>
      <c r="U49" s="184"/>
      <c r="V49" s="126"/>
    </row>
    <row r="50" spans="1:22" s="40" customFormat="1" ht="12" hidden="1" customHeight="1" outlineLevel="1">
      <c r="A50" s="578" t="s">
        <v>23</v>
      </c>
      <c r="C50" s="184">
        <v>8.6999999999999993</v>
      </c>
      <c r="D50" s="184">
        <v>15</v>
      </c>
      <c r="E50" s="184">
        <v>10.8</v>
      </c>
      <c r="F50" s="184">
        <v>4.0999999999999996</v>
      </c>
      <c r="G50" s="184">
        <v>5.9</v>
      </c>
      <c r="H50" s="184">
        <f>'2012 E'!O22</f>
        <v>5.9</v>
      </c>
      <c r="I50" s="184"/>
      <c r="J50" s="579"/>
      <c r="K50" s="184"/>
      <c r="L50" s="188"/>
      <c r="M50" s="185"/>
      <c r="N50" s="11"/>
      <c r="O50" s="184"/>
      <c r="P50" s="184"/>
      <c r="Q50" s="184"/>
      <c r="R50" s="184"/>
      <c r="S50" s="184"/>
      <c r="T50" s="184"/>
      <c r="U50" s="184"/>
      <c r="V50" s="126"/>
    </row>
    <row r="51" spans="1:22" s="40" customFormat="1" ht="12" hidden="1" customHeight="1" outlineLevel="1">
      <c r="A51" s="580" t="s">
        <v>24</v>
      </c>
      <c r="C51" s="212">
        <v>-2.1</v>
      </c>
      <c r="D51" s="212">
        <v>3</v>
      </c>
      <c r="E51" s="212">
        <v>-0.5</v>
      </c>
      <c r="F51" s="212">
        <v>-10.7</v>
      </c>
      <c r="G51" s="212">
        <v>-18.100000000000001</v>
      </c>
      <c r="H51" s="212">
        <f>'2012 E'!O23</f>
        <v>-17.1013793103448</v>
      </c>
      <c r="I51" s="109"/>
      <c r="J51" s="584">
        <f>AVERAGE(D51:G51,H51)</f>
        <v>-8.6802758620689602</v>
      </c>
      <c r="K51" s="584">
        <f>STDEV(D51:H51)</f>
        <v>9.5795515175320727</v>
      </c>
      <c r="L51" s="188"/>
      <c r="M51" s="193"/>
      <c r="N51" s="11"/>
      <c r="O51" s="212">
        <f>-(O52*O22)</f>
        <v>-19.043703966555888</v>
      </c>
      <c r="P51" s="212">
        <f t="shared" ref="P51:U51" si="25">-(P52*P22)</f>
        <v>-18.112678439302051</v>
      </c>
      <c r="Q51" s="212">
        <f t="shared" si="25"/>
        <v>-16.799509252452651</v>
      </c>
      <c r="R51" s="212">
        <f t="shared" si="25"/>
        <v>-15.119558327207388</v>
      </c>
      <c r="S51" s="212">
        <f t="shared" si="25"/>
        <v>-13.103617216913069</v>
      </c>
      <c r="T51" s="212">
        <f t="shared" si="25"/>
        <v>-11.007038462206978</v>
      </c>
      <c r="U51" s="212">
        <f t="shared" si="25"/>
        <v>-11.557390385317326</v>
      </c>
      <c r="V51" s="126"/>
    </row>
    <row r="52" spans="1:22" s="40" customFormat="1" ht="12" hidden="1" customHeight="1" outlineLevel="1">
      <c r="A52" s="581" t="s">
        <v>902</v>
      </c>
      <c r="C52" s="582">
        <f>-C51/C22</f>
        <v>7.6793680977108177E-4</v>
      </c>
      <c r="D52" s="582">
        <f>D51/D22</f>
        <v>9.4831673779042201E-4</v>
      </c>
      <c r="E52" s="582">
        <f>-E51/E22</f>
        <v>1.594896331738437E-4</v>
      </c>
      <c r="F52" s="582">
        <f>-F51/F22</f>
        <v>3.4278391798814672E-3</v>
      </c>
      <c r="G52" s="582">
        <f>-G51/G22</f>
        <v>4.6583451293269853E-3</v>
      </c>
      <c r="H52" s="582">
        <f>-H51/H22</f>
        <v>4.3643139797928136E-3</v>
      </c>
      <c r="I52" s="109"/>
      <c r="J52" s="112">
        <f>AVERAGE(C52:G52)</f>
        <v>1.9923854979887598E-3</v>
      </c>
      <c r="K52" s="112">
        <f>STDEV(C52:G52)</f>
        <v>1.9440119242265515E-3</v>
      </c>
      <c r="L52" s="188"/>
      <c r="M52" s="193"/>
      <c r="N52" s="11"/>
      <c r="O52" s="587">
        <v>4.4999999999999997E-3</v>
      </c>
      <c r="P52" s="587">
        <f>O52-0.0005</f>
        <v>4.0000000000000001E-3</v>
      </c>
      <c r="Q52" s="587">
        <f t="shared" ref="Q52:S52" si="26">P52-0.0005</f>
        <v>3.5000000000000001E-3</v>
      </c>
      <c r="R52" s="587">
        <f t="shared" si="26"/>
        <v>3.0000000000000001E-3</v>
      </c>
      <c r="S52" s="587">
        <f t="shared" si="26"/>
        <v>2.5000000000000001E-3</v>
      </c>
      <c r="T52" s="213">
        <v>2E-3</v>
      </c>
      <c r="U52" s="213">
        <v>2E-3</v>
      </c>
      <c r="V52" s="126"/>
    </row>
    <row r="53" spans="1:22" s="40" customFormat="1" ht="12" hidden="1" customHeight="1" outlineLevel="1">
      <c r="A53" s="583"/>
      <c r="C53" s="41"/>
      <c r="D53" s="41"/>
      <c r="E53" s="41"/>
      <c r="F53" s="41"/>
      <c r="G53" s="41"/>
      <c r="H53" s="41"/>
      <c r="I53" s="41"/>
      <c r="J53" s="181"/>
      <c r="K53" s="182"/>
      <c r="L53" s="195"/>
      <c r="M53" s="196"/>
      <c r="N53" s="11"/>
      <c r="O53" s="41"/>
      <c r="P53" s="41"/>
      <c r="Q53" s="41"/>
      <c r="R53" s="41"/>
      <c r="S53" s="41"/>
      <c r="T53" s="41"/>
      <c r="U53" s="41"/>
      <c r="V53" s="126"/>
    </row>
    <row r="54" spans="1:22" s="40" customFormat="1" ht="12" hidden="1" customHeight="1" outlineLevel="1">
      <c r="A54" s="578" t="s">
        <v>25</v>
      </c>
      <c r="C54" s="184">
        <v>3.3</v>
      </c>
      <c r="D54" s="184">
        <v>5</v>
      </c>
      <c r="E54" s="184">
        <v>4.5</v>
      </c>
      <c r="F54" s="184">
        <v>3.9</v>
      </c>
      <c r="G54" s="184">
        <v>4.8</v>
      </c>
      <c r="H54" s="184">
        <f>'2012 E'!O25</f>
        <v>5.6470588235294104</v>
      </c>
      <c r="I54" s="184"/>
      <c r="J54" s="584"/>
      <c r="K54" s="584"/>
      <c r="L54" s="188"/>
      <c r="M54" s="185"/>
      <c r="N54" s="11"/>
      <c r="O54" s="214">
        <v>0</v>
      </c>
      <c r="P54" s="214">
        <v>0</v>
      </c>
      <c r="Q54" s="214">
        <v>0</v>
      </c>
      <c r="R54" s="214">
        <v>0</v>
      </c>
      <c r="S54" s="214">
        <v>0</v>
      </c>
      <c r="T54" s="214">
        <v>0</v>
      </c>
      <c r="U54" s="214">
        <v>0</v>
      </c>
      <c r="V54" s="126"/>
    </row>
    <row r="55" spans="1:22" s="40" customFormat="1" ht="12" hidden="1" customHeight="1" outlineLevel="1">
      <c r="A55" s="578" t="s">
        <v>26</v>
      </c>
      <c r="C55" s="184">
        <v>-9.5</v>
      </c>
      <c r="D55" s="184">
        <v>-18.100000000000001</v>
      </c>
      <c r="E55" s="184">
        <v>-41.4</v>
      </c>
      <c r="F55" s="184">
        <v>-4</v>
      </c>
      <c r="G55" s="184">
        <v>-2</v>
      </c>
      <c r="H55" s="184">
        <f>'2012 E'!O26</f>
        <v>-6</v>
      </c>
      <c r="I55" s="184"/>
      <c r="J55" s="203"/>
      <c r="K55" s="184"/>
      <c r="L55" s="188"/>
      <c r="M55" s="185"/>
      <c r="N55" s="11"/>
      <c r="O55" s="214">
        <v>0</v>
      </c>
      <c r="P55" s="214">
        <v>0</v>
      </c>
      <c r="Q55" s="214">
        <v>0</v>
      </c>
      <c r="R55" s="214">
        <v>0</v>
      </c>
      <c r="S55" s="214">
        <v>0</v>
      </c>
      <c r="T55" s="214">
        <v>0</v>
      </c>
      <c r="U55" s="214">
        <v>0</v>
      </c>
      <c r="V55" s="126"/>
    </row>
    <row r="56" spans="1:22" s="40" customFormat="1" ht="12" hidden="1" customHeight="1" outlineLevel="1">
      <c r="A56" s="578" t="s">
        <v>27</v>
      </c>
      <c r="C56" s="184">
        <v>1.8</v>
      </c>
      <c r="D56" s="183">
        <v>-0.7</v>
      </c>
      <c r="E56" s="184" t="s">
        <v>8</v>
      </c>
      <c r="F56" s="183">
        <v>0.2</v>
      </c>
      <c r="G56" s="184">
        <v>-1.2</v>
      </c>
      <c r="H56" s="184">
        <f>'2012 E'!O27</f>
        <v>0</v>
      </c>
      <c r="I56" s="184"/>
      <c r="J56" s="203"/>
      <c r="K56" s="184"/>
      <c r="L56" s="188"/>
      <c r="M56" s="185"/>
      <c r="N56" s="11"/>
      <c r="O56" s="214">
        <v>0</v>
      </c>
      <c r="P56" s="214">
        <v>0</v>
      </c>
      <c r="Q56" s="214">
        <v>0</v>
      </c>
      <c r="R56" s="214">
        <v>0</v>
      </c>
      <c r="S56" s="214">
        <v>0</v>
      </c>
      <c r="T56" s="214">
        <v>0</v>
      </c>
      <c r="U56" s="214">
        <v>0</v>
      </c>
      <c r="V56" s="126"/>
    </row>
    <row r="57" spans="1:22" s="40" customFormat="1" ht="12" hidden="1" customHeight="1" outlineLevel="1">
      <c r="A57" s="580" t="s">
        <v>195</v>
      </c>
      <c r="C57" s="192">
        <f>SUM(C54:C56)</f>
        <v>-4.4000000000000004</v>
      </c>
      <c r="D57" s="192">
        <f t="shared" ref="D57:H57" si="27">SUM(D54:D56)</f>
        <v>-13.8</v>
      </c>
      <c r="E57" s="192">
        <f t="shared" si="27"/>
        <v>-36.9</v>
      </c>
      <c r="F57" s="192">
        <f t="shared" si="27"/>
        <v>9.9999999999999922E-2</v>
      </c>
      <c r="G57" s="192">
        <f t="shared" si="27"/>
        <v>1.5999999999999999</v>
      </c>
      <c r="H57" s="192">
        <f t="shared" si="27"/>
        <v>-0.35294117647058965</v>
      </c>
      <c r="I57" s="109"/>
      <c r="J57" s="110"/>
      <c r="K57" s="109"/>
      <c r="L57" s="188"/>
      <c r="M57" s="193"/>
      <c r="N57" s="585"/>
      <c r="O57" s="192">
        <f>SUM(O54:O56)</f>
        <v>0</v>
      </c>
      <c r="P57" s="192">
        <f t="shared" ref="P57:U57" si="28">SUM(P54:P56)</f>
        <v>0</v>
      </c>
      <c r="Q57" s="192">
        <f t="shared" si="28"/>
        <v>0</v>
      </c>
      <c r="R57" s="192">
        <f t="shared" si="28"/>
        <v>0</v>
      </c>
      <c r="S57" s="192">
        <f t="shared" si="28"/>
        <v>0</v>
      </c>
      <c r="T57" s="192">
        <f t="shared" si="28"/>
        <v>0</v>
      </c>
      <c r="U57" s="192">
        <f t="shared" si="28"/>
        <v>0</v>
      </c>
      <c r="V57" s="126"/>
    </row>
    <row r="58" spans="1:22" s="40" customFormat="1" ht="12" hidden="1" customHeight="1" outlineLevel="1">
      <c r="A58" s="583"/>
      <c r="C58" s="41"/>
      <c r="D58" s="41"/>
      <c r="E58" s="41"/>
      <c r="F58" s="41"/>
      <c r="G58" s="41"/>
      <c r="H58" s="41"/>
      <c r="I58" s="41"/>
      <c r="J58" s="586"/>
      <c r="K58" s="182"/>
      <c r="L58" s="195"/>
      <c r="M58" s="196"/>
      <c r="N58" s="11"/>
      <c r="O58" s="41"/>
      <c r="P58" s="41"/>
      <c r="Q58" s="41"/>
      <c r="R58" s="41"/>
      <c r="S58" s="41"/>
      <c r="T58" s="41"/>
      <c r="U58" s="41"/>
      <c r="V58" s="126"/>
    </row>
    <row r="59" spans="1:22" s="40" customFormat="1" ht="12" hidden="1" customHeight="1" outlineLevel="1">
      <c r="A59" s="578" t="s">
        <v>28</v>
      </c>
      <c r="C59" s="184" t="s">
        <v>8</v>
      </c>
      <c r="D59" s="184">
        <v>-0.8</v>
      </c>
      <c r="E59" s="184" t="s">
        <v>8</v>
      </c>
      <c r="F59" s="184" t="s">
        <v>8</v>
      </c>
      <c r="G59" s="184" t="s">
        <v>8</v>
      </c>
      <c r="H59" s="184">
        <v>0</v>
      </c>
      <c r="I59" s="184"/>
      <c r="J59" s="203"/>
      <c r="K59" s="184"/>
      <c r="L59" s="188"/>
      <c r="M59" s="185"/>
      <c r="N59" s="11"/>
      <c r="O59" s="214">
        <v>0</v>
      </c>
      <c r="P59" s="214">
        <v>0</v>
      </c>
      <c r="Q59" s="214">
        <v>0</v>
      </c>
      <c r="R59" s="214">
        <v>0</v>
      </c>
      <c r="S59" s="214">
        <v>0</v>
      </c>
      <c r="T59" s="214">
        <v>0</v>
      </c>
      <c r="U59" s="214">
        <v>0</v>
      </c>
      <c r="V59" s="126"/>
    </row>
    <row r="60" spans="1:22" s="40" customFormat="1" ht="12" hidden="1" customHeight="1" outlineLevel="1">
      <c r="A60" s="578" t="s">
        <v>29</v>
      </c>
      <c r="C60" s="184" t="s">
        <v>8</v>
      </c>
      <c r="D60" s="184" t="s">
        <v>8</v>
      </c>
      <c r="E60" s="184" t="s">
        <v>8</v>
      </c>
      <c r="F60" s="184">
        <v>5.0999999999999996</v>
      </c>
      <c r="G60" s="184">
        <v>2.1</v>
      </c>
      <c r="H60" s="184">
        <f>'2012 E'!O30</f>
        <v>0</v>
      </c>
      <c r="I60" s="184"/>
      <c r="J60" s="203"/>
      <c r="K60" s="184"/>
      <c r="L60" s="188"/>
      <c r="M60" s="185"/>
      <c r="N60" s="11"/>
      <c r="O60" s="214">
        <v>0</v>
      </c>
      <c r="P60" s="214">
        <v>0</v>
      </c>
      <c r="Q60" s="214">
        <v>0</v>
      </c>
      <c r="R60" s="214">
        <v>0</v>
      </c>
      <c r="S60" s="214">
        <v>0</v>
      </c>
      <c r="T60" s="214">
        <v>0</v>
      </c>
      <c r="U60" s="214">
        <v>0</v>
      </c>
      <c r="V60" s="126"/>
    </row>
    <row r="61" spans="1:22" s="40" customFormat="1" ht="12" hidden="1" customHeight="1" outlineLevel="1">
      <c r="A61" s="578" t="s">
        <v>30</v>
      </c>
      <c r="C61" s="184" t="s">
        <v>8</v>
      </c>
      <c r="D61" s="184">
        <v>-6.2</v>
      </c>
      <c r="E61" s="184">
        <v>14.9</v>
      </c>
      <c r="F61" s="184">
        <v>-9.9</v>
      </c>
      <c r="G61" s="184">
        <v>4.8</v>
      </c>
      <c r="H61" s="184">
        <f>'2012 E'!O31</f>
        <v>0</v>
      </c>
      <c r="I61" s="184"/>
      <c r="J61" s="203"/>
      <c r="K61" s="184"/>
      <c r="L61" s="188"/>
      <c r="M61" s="185"/>
      <c r="N61" s="11"/>
      <c r="O61" s="214">
        <v>0</v>
      </c>
      <c r="P61" s="214">
        <v>0</v>
      </c>
      <c r="Q61" s="214">
        <v>0</v>
      </c>
      <c r="R61" s="214">
        <v>0</v>
      </c>
      <c r="S61" s="214">
        <v>0</v>
      </c>
      <c r="T61" s="214">
        <v>0</v>
      </c>
      <c r="U61" s="214">
        <v>0</v>
      </c>
      <c r="V61" s="126"/>
    </row>
    <row r="62" spans="1:22" s="40" customFormat="1" ht="12" hidden="1" customHeight="1" outlineLevel="1">
      <c r="A62" s="578" t="s">
        <v>31</v>
      </c>
      <c r="C62" s="184">
        <v>4.5999999999999996</v>
      </c>
      <c r="D62" s="184">
        <v>13.1</v>
      </c>
      <c r="E62" s="184">
        <v>9.4</v>
      </c>
      <c r="F62" s="184">
        <v>-12.2</v>
      </c>
      <c r="G62" s="184">
        <v>7.9</v>
      </c>
      <c r="H62" s="184">
        <f>'2012 E'!O32</f>
        <v>7.7</v>
      </c>
      <c r="I62" s="184"/>
      <c r="J62" s="203"/>
      <c r="K62" s="184"/>
      <c r="L62" s="188"/>
      <c r="M62" s="185"/>
      <c r="N62" s="11"/>
      <c r="O62" s="214">
        <v>0</v>
      </c>
      <c r="P62" s="214">
        <v>0</v>
      </c>
      <c r="Q62" s="214">
        <v>0</v>
      </c>
      <c r="R62" s="214">
        <v>0</v>
      </c>
      <c r="S62" s="214">
        <v>0</v>
      </c>
      <c r="T62" s="214">
        <v>0</v>
      </c>
      <c r="U62" s="214">
        <v>0</v>
      </c>
      <c r="V62" s="126"/>
    </row>
    <row r="63" spans="1:22" s="40" customFormat="1" ht="12" hidden="1" customHeight="1" outlineLevel="1">
      <c r="A63" s="578" t="s">
        <v>32</v>
      </c>
      <c r="C63" s="184">
        <v>-2.5</v>
      </c>
      <c r="D63" s="184">
        <v>-1.9</v>
      </c>
      <c r="E63" s="184">
        <v>-2.7</v>
      </c>
      <c r="F63" s="184">
        <v>-0.7</v>
      </c>
      <c r="G63" s="184">
        <v>-4.7</v>
      </c>
      <c r="H63" s="184">
        <f>'2012 E'!O33</f>
        <v>0</v>
      </c>
      <c r="I63" s="184"/>
      <c r="J63" s="203"/>
      <c r="K63" s="184"/>
      <c r="L63" s="188"/>
      <c r="M63" s="185"/>
      <c r="N63" s="11"/>
      <c r="O63" s="214">
        <v>0</v>
      </c>
      <c r="P63" s="214">
        <v>0</v>
      </c>
      <c r="Q63" s="214">
        <v>0</v>
      </c>
      <c r="R63" s="214">
        <v>0</v>
      </c>
      <c r="S63" s="214">
        <v>0</v>
      </c>
      <c r="T63" s="214">
        <v>0</v>
      </c>
      <c r="U63" s="214">
        <v>0</v>
      </c>
      <c r="V63" s="126"/>
    </row>
    <row r="64" spans="1:22" s="40" customFormat="1" ht="12" hidden="1" customHeight="1" outlineLevel="1">
      <c r="A64" s="578" t="s">
        <v>33</v>
      </c>
      <c r="C64" s="184" t="s">
        <v>8</v>
      </c>
      <c r="D64" s="183" t="s">
        <v>8</v>
      </c>
      <c r="E64" s="184" t="s">
        <v>8</v>
      </c>
      <c r="F64" s="183" t="s">
        <v>8</v>
      </c>
      <c r="G64" s="184">
        <v>-10.1</v>
      </c>
      <c r="I64" s="184"/>
      <c r="J64" s="203"/>
      <c r="K64" s="184"/>
      <c r="L64" s="188"/>
      <c r="M64" s="185"/>
      <c r="N64" s="585"/>
      <c r="O64" s="192">
        <f>SUM(O59:O63)</f>
        <v>0</v>
      </c>
      <c r="P64" s="192">
        <f t="shared" ref="P64:U64" si="29">SUM(P59:P63)</f>
        <v>0</v>
      </c>
      <c r="Q64" s="192">
        <f t="shared" si="29"/>
        <v>0</v>
      </c>
      <c r="R64" s="192">
        <f t="shared" si="29"/>
        <v>0</v>
      </c>
      <c r="S64" s="192">
        <f t="shared" si="29"/>
        <v>0</v>
      </c>
      <c r="T64" s="192">
        <f t="shared" si="29"/>
        <v>0</v>
      </c>
      <c r="U64" s="192">
        <f t="shared" si="29"/>
        <v>0</v>
      </c>
      <c r="V64" s="126"/>
    </row>
    <row r="65" spans="1:22" s="40" customFormat="1" ht="12" hidden="1" customHeight="1" outlineLevel="1">
      <c r="A65" s="580" t="s">
        <v>196</v>
      </c>
      <c r="C65" s="192">
        <f>SUM(C59:C64)</f>
        <v>2.0999999999999996</v>
      </c>
      <c r="D65" s="192">
        <f t="shared" ref="D65:G65" si="30">SUM(D59:D64)</f>
        <v>4.1999999999999993</v>
      </c>
      <c r="E65" s="192">
        <f t="shared" si="30"/>
        <v>21.6</v>
      </c>
      <c r="F65" s="192">
        <f t="shared" si="30"/>
        <v>-17.7</v>
      </c>
      <c r="G65" s="192">
        <f t="shared" si="30"/>
        <v>0</v>
      </c>
      <c r="H65" s="192">
        <f>SUM(H59:H64)</f>
        <v>7.7</v>
      </c>
      <c r="I65" s="184"/>
      <c r="J65" s="203"/>
      <c r="K65" s="184"/>
      <c r="L65" s="188"/>
      <c r="M65" s="185"/>
      <c r="N65" s="11"/>
      <c r="O65" s="214"/>
      <c r="P65" s="214"/>
      <c r="Q65" s="214"/>
      <c r="R65" s="214"/>
      <c r="S65" s="214"/>
      <c r="T65" s="214"/>
      <c r="U65" s="214"/>
      <c r="V65" s="126"/>
    </row>
    <row r="66" spans="1:22" ht="12" hidden="1" customHeight="1" outlineLevel="1">
      <c r="C66" s="184"/>
      <c r="D66" s="184"/>
      <c r="E66" s="184"/>
      <c r="F66" s="184"/>
      <c r="G66" s="184"/>
      <c r="H66" s="184"/>
      <c r="I66" s="184"/>
      <c r="J66" s="203"/>
      <c r="K66" s="184"/>
      <c r="L66" s="188"/>
      <c r="M66" s="185"/>
      <c r="N66" s="11"/>
      <c r="O66" s="214"/>
      <c r="P66" s="214"/>
      <c r="Q66" s="214"/>
      <c r="R66" s="214"/>
      <c r="S66" s="214"/>
      <c r="T66" s="214"/>
      <c r="U66" s="214"/>
      <c r="V66" s="126"/>
    </row>
    <row r="67" spans="1:22" ht="12" customHeight="1" collapsed="1">
      <c r="A67" s="2" t="s">
        <v>198</v>
      </c>
      <c r="C67" s="194">
        <f>C51+C57+C65</f>
        <v>-4.4000000000000004</v>
      </c>
      <c r="D67" s="194">
        <f t="shared" ref="D67:F67" si="31">D51+D57+D65</f>
        <v>-6.6000000000000014</v>
      </c>
      <c r="E67" s="194">
        <f t="shared" si="31"/>
        <v>-15.799999999999997</v>
      </c>
      <c r="F67" s="194">
        <f t="shared" si="31"/>
        <v>-28.299999999999997</v>
      </c>
      <c r="G67" s="194">
        <f>G51+G57+G65</f>
        <v>-16.5</v>
      </c>
      <c r="H67" s="194">
        <f>H51+H57+H65</f>
        <v>-9.7543204868153914</v>
      </c>
      <c r="I67" s="184"/>
      <c r="J67" s="584">
        <f>AVERAGE(D67:G67,H67)</f>
        <v>-15.390864097363075</v>
      </c>
      <c r="K67" s="584">
        <f>STDEV(D67:H67)</f>
        <v>8.3230595312362095</v>
      </c>
      <c r="L67" s="188"/>
      <c r="M67" s="185"/>
      <c r="N67" s="11"/>
      <c r="O67" s="215">
        <f>O51+O57+O64</f>
        <v>-19.043703966555888</v>
      </c>
      <c r="P67" s="215">
        <f t="shared" ref="P67:U67" si="32">P51+P57+P64</f>
        <v>-18.112678439302051</v>
      </c>
      <c r="Q67" s="215">
        <f t="shared" si="32"/>
        <v>-16.799509252452651</v>
      </c>
      <c r="R67" s="215">
        <f t="shared" si="32"/>
        <v>-15.119558327207388</v>
      </c>
      <c r="S67" s="215">
        <f t="shared" si="32"/>
        <v>-13.103617216913069</v>
      </c>
      <c r="T67" s="215">
        <f t="shared" si="32"/>
        <v>-11.007038462206978</v>
      </c>
      <c r="U67" s="215">
        <f t="shared" si="32"/>
        <v>-11.557390385317326</v>
      </c>
      <c r="V67" s="126"/>
    </row>
    <row r="68" spans="1:22" ht="12" customHeight="1">
      <c r="A68" s="2"/>
      <c r="C68" s="184"/>
      <c r="D68" s="184"/>
      <c r="E68" s="184"/>
      <c r="F68" s="184"/>
      <c r="G68" s="184"/>
      <c r="H68" s="184"/>
      <c r="I68" s="184"/>
      <c r="J68" s="203"/>
      <c r="K68" s="184"/>
      <c r="L68" s="188"/>
      <c r="M68" s="185"/>
      <c r="N68" s="11"/>
      <c r="O68" s="214"/>
      <c r="P68" s="214"/>
      <c r="Q68" s="214"/>
      <c r="R68" s="214"/>
      <c r="S68" s="214"/>
      <c r="T68" s="214"/>
      <c r="U68" s="214"/>
      <c r="V68" s="126"/>
    </row>
    <row r="69" spans="1:22" ht="12" customHeight="1">
      <c r="A69" s="32" t="s">
        <v>197</v>
      </c>
      <c r="C69" s="212">
        <f>C46+C67</f>
        <v>160.69999999999999</v>
      </c>
      <c r="D69" s="194">
        <v>224.6</v>
      </c>
      <c r="E69" s="212">
        <v>166.3</v>
      </c>
      <c r="F69" s="194">
        <v>139.6</v>
      </c>
      <c r="G69" s="212">
        <v>156.4</v>
      </c>
      <c r="H69" s="194">
        <f>'2012 E'!O35</f>
        <v>136.79594470046101</v>
      </c>
      <c r="I69" s="109"/>
      <c r="J69" s="110"/>
      <c r="K69" s="109"/>
      <c r="L69" s="216"/>
      <c r="M69" s="217"/>
      <c r="N69" s="11"/>
      <c r="O69" s="192">
        <f>O46+O67</f>
        <v>169.19904753385967</v>
      </c>
      <c r="P69" s="192">
        <f t="shared" ref="P69:U69" si="33">P46+P67</f>
        <v>187.48523527596819</v>
      </c>
      <c r="Q69" s="192">
        <f t="shared" si="33"/>
        <v>205.63413907214883</v>
      </c>
      <c r="R69" s="192">
        <f t="shared" si="33"/>
        <v>223.22562518936004</v>
      </c>
      <c r="S69" s="192">
        <f t="shared" si="33"/>
        <v>239.81682052708226</v>
      </c>
      <c r="T69" s="192">
        <f t="shared" si="33"/>
        <v>319.20411540400232</v>
      </c>
      <c r="U69" s="192">
        <f t="shared" si="33"/>
        <v>335.1643211742026</v>
      </c>
      <c r="V69" s="126"/>
    </row>
    <row r="70" spans="1:22" ht="12" customHeight="1">
      <c r="A70" s="8" t="s">
        <v>34</v>
      </c>
      <c r="C70" s="218">
        <f t="shared" ref="C70:H70" si="34">C69/C22</f>
        <v>5.8765450157244201E-2</v>
      </c>
      <c r="D70" s="218">
        <f t="shared" si="34"/>
        <v>7.0997313102576259E-2</v>
      </c>
      <c r="E70" s="218">
        <f t="shared" si="34"/>
        <v>5.3046251993620418E-2</v>
      </c>
      <c r="F70" s="218">
        <f t="shared" si="34"/>
        <v>4.4722088739388113E-2</v>
      </c>
      <c r="G70" s="218">
        <f t="shared" si="34"/>
        <v>4.0252219791532623E-2</v>
      </c>
      <c r="H70" s="218">
        <f t="shared" si="34"/>
        <v>3.4910660888858414E-2</v>
      </c>
      <c r="I70" s="109"/>
      <c r="J70" s="112">
        <f>AVERAGE(D70:G70,H70)</f>
        <v>4.8785706903195163E-2</v>
      </c>
      <c r="K70" s="112">
        <f>STDEV(D70:H70)</f>
        <v>1.4083305641698856E-2</v>
      </c>
      <c r="L70" s="188"/>
      <c r="M70" s="193"/>
      <c r="N70" s="11"/>
      <c r="O70" s="205">
        <f t="shared" ref="O70:U70" si="35">O69/O22</f>
        <v>3.9981492846114068E-2</v>
      </c>
      <c r="P70" s="205">
        <f t="shared" si="35"/>
        <v>4.1404198921601951E-2</v>
      </c>
      <c r="Q70" s="205">
        <f t="shared" si="35"/>
        <v>4.2841697095850888E-2</v>
      </c>
      <c r="R70" s="205">
        <f t="shared" si="35"/>
        <v>4.4292092472238954E-2</v>
      </c>
      <c r="S70" s="205">
        <f t="shared" si="35"/>
        <v>4.575393506946053E-2</v>
      </c>
      <c r="T70" s="205">
        <f t="shared" si="35"/>
        <v>5.7999999999999996E-2</v>
      </c>
      <c r="U70" s="205">
        <f t="shared" si="35"/>
        <v>5.8000000000000017E-2</v>
      </c>
      <c r="V70" s="126"/>
    </row>
    <row r="71" spans="1:22" ht="12" customHeight="1">
      <c r="A71" s="3"/>
      <c r="C71" s="41"/>
      <c r="D71" s="41"/>
      <c r="E71" s="41"/>
      <c r="F71" s="41"/>
      <c r="G71" s="41"/>
      <c r="H71" s="41"/>
      <c r="I71" s="41"/>
      <c r="J71" s="181"/>
      <c r="K71" s="182"/>
      <c r="L71" s="195"/>
      <c r="M71" s="196"/>
      <c r="N71" s="11"/>
      <c r="O71" s="41"/>
      <c r="P71" s="41"/>
      <c r="Q71" s="41"/>
      <c r="R71" s="41"/>
      <c r="S71" s="41"/>
      <c r="T71" s="41"/>
      <c r="U71" s="41"/>
      <c r="V71" s="126"/>
    </row>
    <row r="72" spans="1:22" ht="12" customHeight="1">
      <c r="A72" s="7" t="s">
        <v>35</v>
      </c>
      <c r="C72" s="184">
        <v>59.5</v>
      </c>
      <c r="D72" s="184">
        <v>53</v>
      </c>
      <c r="E72" s="184">
        <v>-61.1</v>
      </c>
      <c r="F72" s="184">
        <v>67.099999999999994</v>
      </c>
      <c r="G72" s="184">
        <v>59.4</v>
      </c>
      <c r="H72" s="184">
        <f>'2012 E'!O37</f>
        <v>32.599472295514502</v>
      </c>
      <c r="I72" s="184"/>
      <c r="J72" s="203"/>
      <c r="K72" s="184"/>
      <c r="L72" s="219"/>
      <c r="M72" s="220"/>
      <c r="N72" s="11"/>
      <c r="O72" s="184">
        <f>O69*O73</f>
        <v>59.219666636850882</v>
      </c>
      <c r="P72" s="184">
        <f t="shared" ref="P72:U72" si="36">P69*P73</f>
        <v>65.619832346588865</v>
      </c>
      <c r="Q72" s="184">
        <f t="shared" si="36"/>
        <v>71.971948675252079</v>
      </c>
      <c r="R72" s="184">
        <f t="shared" si="36"/>
        <v>78.128968816276014</v>
      </c>
      <c r="S72" s="184">
        <f t="shared" si="36"/>
        <v>83.935887184478787</v>
      </c>
      <c r="T72" s="184">
        <f t="shared" si="36"/>
        <v>76.068671037818561</v>
      </c>
      <c r="U72" s="184">
        <f t="shared" si="36"/>
        <v>79.872104589709522</v>
      </c>
      <c r="V72" s="126"/>
    </row>
    <row r="73" spans="1:22" ht="12" customHeight="1">
      <c r="A73" s="8" t="s">
        <v>978</v>
      </c>
      <c r="C73" s="197">
        <f>C72/C69</f>
        <v>0.37025513378967023</v>
      </c>
      <c r="D73" s="197">
        <f t="shared" ref="D73:G73" si="37">D72/D69</f>
        <v>0.23597506678539626</v>
      </c>
      <c r="E73" s="197">
        <f t="shared" si="37"/>
        <v>-0.36740829825616356</v>
      </c>
      <c r="F73" s="197">
        <f t="shared" si="37"/>
        <v>0.4806590257879656</v>
      </c>
      <c r="G73" s="197">
        <f t="shared" si="37"/>
        <v>0.37979539641943733</v>
      </c>
      <c r="H73" s="197">
        <f>H72/H69</f>
        <v>0.23830730046052775</v>
      </c>
      <c r="I73" s="184"/>
      <c r="J73" s="112">
        <f>AVERAGE(C73:D73,F73:G73)</f>
        <v>0.36667115569561737</v>
      </c>
      <c r="K73" s="112">
        <f>STDEV(D73:H73)</f>
        <v>0.32999856797459143</v>
      </c>
      <c r="L73" s="219"/>
      <c r="M73" s="220"/>
      <c r="N73" s="11"/>
      <c r="O73" s="221">
        <v>0.35</v>
      </c>
      <c r="P73" s="221">
        <v>0.35</v>
      </c>
      <c r="Q73" s="221">
        <v>0.35</v>
      </c>
      <c r="R73" s="221">
        <v>0.35</v>
      </c>
      <c r="S73" s="221">
        <v>0.35</v>
      </c>
      <c r="T73" s="221">
        <f>$H$73</f>
        <v>0.23830730046052775</v>
      </c>
      <c r="U73" s="221">
        <f>$H$73</f>
        <v>0.23830730046052775</v>
      </c>
      <c r="V73" s="126" t="s">
        <v>898</v>
      </c>
    </row>
    <row r="74" spans="1:22" ht="12" customHeight="1">
      <c r="A74" s="2" t="s">
        <v>36</v>
      </c>
      <c r="C74" s="212">
        <v>101.2</v>
      </c>
      <c r="D74" s="212">
        <v>171.6</v>
      </c>
      <c r="E74" s="212">
        <v>227.4</v>
      </c>
      <c r="F74" s="212">
        <v>72.5</v>
      </c>
      <c r="G74" s="212">
        <v>97</v>
      </c>
      <c r="H74" s="212">
        <f>'2012 E'!O38</f>
        <v>101.808781869688</v>
      </c>
      <c r="I74" s="109"/>
      <c r="J74" s="110"/>
      <c r="K74" s="109"/>
      <c r="L74" s="188"/>
      <c r="M74" s="193"/>
      <c r="N74" s="11"/>
      <c r="O74" s="212">
        <f>O69-O72</f>
        <v>109.97938089700878</v>
      </c>
      <c r="P74" s="212">
        <f t="shared" ref="P74:U74" si="38">P69-P72</f>
        <v>121.86540292937933</v>
      </c>
      <c r="Q74" s="212">
        <f t="shared" si="38"/>
        <v>133.66219039689673</v>
      </c>
      <c r="R74" s="212">
        <f t="shared" si="38"/>
        <v>145.09665637308404</v>
      </c>
      <c r="S74" s="212">
        <f t="shared" si="38"/>
        <v>155.88093334260347</v>
      </c>
      <c r="T74" s="212">
        <f t="shared" si="38"/>
        <v>243.13544436618378</v>
      </c>
      <c r="U74" s="212">
        <f t="shared" si="38"/>
        <v>255.29221658449308</v>
      </c>
      <c r="V74" s="126"/>
    </row>
    <row r="75" spans="1:22" ht="12" customHeight="1">
      <c r="A75" s="3"/>
      <c r="C75" s="41"/>
      <c r="D75" s="41"/>
      <c r="E75" s="41"/>
      <c r="F75" s="41"/>
      <c r="G75" s="41"/>
      <c r="H75" s="41"/>
      <c r="I75" s="41"/>
      <c r="J75" s="181"/>
      <c r="K75" s="182"/>
      <c r="L75" s="195"/>
      <c r="M75" s="196"/>
      <c r="N75" s="11"/>
      <c r="O75" s="41"/>
      <c r="P75" s="41"/>
      <c r="Q75" s="41"/>
      <c r="R75" s="41"/>
      <c r="S75" s="41"/>
      <c r="T75" s="41"/>
      <c r="U75" s="41"/>
      <c r="V75" s="126"/>
    </row>
    <row r="76" spans="1:22" ht="12" customHeight="1">
      <c r="A76" s="7" t="s">
        <v>37</v>
      </c>
      <c r="C76" s="184">
        <v>58.9</v>
      </c>
      <c r="D76" s="184">
        <v>51.5</v>
      </c>
      <c r="E76" s="184">
        <v>4.5</v>
      </c>
      <c r="F76" s="184">
        <v>0.3</v>
      </c>
      <c r="G76" s="184">
        <v>1.5</v>
      </c>
      <c r="H76" s="184">
        <f>'2012 E'!O40</f>
        <v>0</v>
      </c>
      <c r="I76" s="184"/>
      <c r="J76" s="203"/>
      <c r="K76" s="184"/>
      <c r="L76" s="188"/>
      <c r="M76" s="185"/>
      <c r="N76" s="11"/>
      <c r="O76" s="222">
        <v>0</v>
      </c>
      <c r="P76" s="222">
        <v>0</v>
      </c>
      <c r="Q76" s="222">
        <v>0</v>
      </c>
      <c r="R76" s="222">
        <v>0</v>
      </c>
      <c r="S76" s="222">
        <v>0</v>
      </c>
      <c r="T76" s="222">
        <v>0</v>
      </c>
      <c r="U76" s="222">
        <v>0</v>
      </c>
      <c r="V76" s="126"/>
    </row>
    <row r="77" spans="1:22" ht="12" customHeight="1">
      <c r="A77" s="7"/>
      <c r="C77" s="184"/>
      <c r="D77" s="184"/>
      <c r="E77" s="184"/>
      <c r="F77" s="184"/>
      <c r="G77" s="184"/>
      <c r="H77" s="184"/>
      <c r="I77" s="184"/>
      <c r="J77" s="203"/>
      <c r="K77" s="184"/>
      <c r="L77" s="188"/>
      <c r="M77" s="185"/>
      <c r="N77" s="11"/>
      <c r="O77" s="207"/>
      <c r="P77" s="207"/>
      <c r="Q77" s="207"/>
      <c r="R77" s="207"/>
      <c r="S77" s="207"/>
      <c r="T77" s="207"/>
      <c r="U77" s="207"/>
      <c r="V77" s="126"/>
    </row>
    <row r="78" spans="1:22" ht="12" customHeight="1">
      <c r="A78" s="2" t="s">
        <v>38</v>
      </c>
      <c r="C78" s="223">
        <v>160.1</v>
      </c>
      <c r="D78" s="223">
        <v>223.1</v>
      </c>
      <c r="E78" s="223">
        <v>231.9</v>
      </c>
      <c r="F78" s="223">
        <v>72.8</v>
      </c>
      <c r="G78" s="223">
        <v>98.5</v>
      </c>
      <c r="H78" s="224">
        <f>'2012 E'!O42</f>
        <v>99.169157608695699</v>
      </c>
      <c r="I78" s="109"/>
      <c r="J78" s="110"/>
      <c r="K78" s="109"/>
      <c r="L78" s="188"/>
      <c r="M78" s="193"/>
      <c r="N78" s="11"/>
      <c r="O78" s="225">
        <f>O74+O76</f>
        <v>109.97938089700878</v>
      </c>
      <c r="P78" s="225">
        <f t="shared" ref="P78:U78" si="39">P74+P76</f>
        <v>121.86540292937933</v>
      </c>
      <c r="Q78" s="225">
        <f t="shared" si="39"/>
        <v>133.66219039689673</v>
      </c>
      <c r="R78" s="225">
        <f t="shared" si="39"/>
        <v>145.09665637308404</v>
      </c>
      <c r="S78" s="225">
        <f t="shared" si="39"/>
        <v>155.88093334260347</v>
      </c>
      <c r="T78" s="225">
        <f t="shared" si="39"/>
        <v>243.13544436618378</v>
      </c>
      <c r="U78" s="225">
        <f t="shared" si="39"/>
        <v>255.29221658449308</v>
      </c>
      <c r="V78" s="126"/>
    </row>
    <row r="79" spans="1:22" ht="12" customHeight="1">
      <c r="A79" s="8"/>
      <c r="C79" s="41"/>
      <c r="D79" s="41"/>
      <c r="E79" s="41"/>
      <c r="F79" s="41"/>
      <c r="G79" s="41"/>
      <c r="H79" s="41"/>
      <c r="I79" s="41"/>
      <c r="J79" s="181"/>
      <c r="K79" s="182"/>
      <c r="L79" s="195"/>
      <c r="M79" s="196"/>
      <c r="N79" s="11"/>
      <c r="O79" s="41"/>
      <c r="P79" s="41"/>
      <c r="Q79" s="41"/>
      <c r="R79" s="41"/>
      <c r="S79" s="41"/>
      <c r="T79" s="41"/>
      <c r="U79" s="41"/>
      <c r="V79" s="126"/>
    </row>
    <row r="80" spans="1:22" ht="12" customHeight="1">
      <c r="A80" s="7" t="s">
        <v>39</v>
      </c>
      <c r="C80" s="184">
        <v>-22.8</v>
      </c>
      <c r="D80" s="184">
        <v>-39.799999999999997</v>
      </c>
      <c r="E80" s="184">
        <v>-31.7</v>
      </c>
      <c r="F80" s="184">
        <v>-15.7</v>
      </c>
      <c r="G80" s="184">
        <v>-24</v>
      </c>
      <c r="H80" s="184">
        <f>'2012 E'!O44</f>
        <v>-21.750077540552599</v>
      </c>
      <c r="I80" s="184"/>
      <c r="J80" s="226">
        <f>AVERAGE(C80:G80)</f>
        <v>-26.8</v>
      </c>
      <c r="K80" s="112"/>
      <c r="L80" s="188"/>
      <c r="M80" s="185"/>
      <c r="N80" s="11"/>
      <c r="O80" s="227">
        <f t="shared" ref="O80:U80" si="40">$H$80</f>
        <v>-21.750077540552599</v>
      </c>
      <c r="P80" s="227">
        <f t="shared" si="40"/>
        <v>-21.750077540552599</v>
      </c>
      <c r="Q80" s="227">
        <f t="shared" si="40"/>
        <v>-21.750077540552599</v>
      </c>
      <c r="R80" s="227">
        <f t="shared" si="40"/>
        <v>-21.750077540552599</v>
      </c>
      <c r="S80" s="227">
        <f t="shared" si="40"/>
        <v>-21.750077540552599</v>
      </c>
      <c r="T80" s="227">
        <f t="shared" si="40"/>
        <v>-21.750077540552599</v>
      </c>
      <c r="U80" s="227">
        <f t="shared" si="40"/>
        <v>-21.750077540552599</v>
      </c>
      <c r="V80" s="126" t="s">
        <v>898</v>
      </c>
    </row>
    <row r="81" spans="1:25" ht="12" customHeight="1">
      <c r="A81" s="7"/>
      <c r="C81" s="184"/>
      <c r="D81" s="184"/>
      <c r="E81" s="184"/>
      <c r="F81" s="184"/>
      <c r="G81" s="184"/>
      <c r="H81" s="184"/>
      <c r="I81" s="184"/>
      <c r="J81" s="228"/>
      <c r="K81" s="184"/>
      <c r="L81" s="188"/>
      <c r="M81" s="185"/>
      <c r="N81" s="11"/>
      <c r="O81" s="184"/>
      <c r="P81" s="184"/>
      <c r="Q81" s="184"/>
      <c r="R81" s="184"/>
      <c r="S81" s="184"/>
      <c r="T81" s="184"/>
      <c r="U81" s="184"/>
      <c r="V81" s="40"/>
    </row>
    <row r="82" spans="1:25" ht="12" customHeight="1" thickBot="1">
      <c r="A82" s="2" t="s">
        <v>40</v>
      </c>
      <c r="C82" s="229">
        <v>137.30000000000001</v>
      </c>
      <c r="D82" s="229">
        <v>183.3</v>
      </c>
      <c r="E82" s="229">
        <v>200.2</v>
      </c>
      <c r="F82" s="229">
        <v>57.1</v>
      </c>
      <c r="G82" s="229">
        <v>74.5</v>
      </c>
      <c r="H82" s="229">
        <f>H78+H80</f>
        <v>77.419080068143103</v>
      </c>
      <c r="I82" s="230"/>
      <c r="J82" s="110"/>
      <c r="K82" s="230"/>
      <c r="L82" s="171">
        <f>((H82/C82)^(1/5))-1</f>
        <v>-0.10826565477166217</v>
      </c>
      <c r="M82" s="231"/>
      <c r="N82" s="11"/>
      <c r="O82" s="229">
        <f>O78+O80</f>
        <v>88.229303356456185</v>
      </c>
      <c r="P82" s="229">
        <f t="shared" ref="P82:U82" si="41">P78+P80</f>
        <v>100.11532538882673</v>
      </c>
      <c r="Q82" s="229">
        <f t="shared" si="41"/>
        <v>111.91211285634414</v>
      </c>
      <c r="R82" s="229">
        <f t="shared" si="41"/>
        <v>123.34657883253145</v>
      </c>
      <c r="S82" s="229">
        <f t="shared" si="41"/>
        <v>134.13085580205086</v>
      </c>
      <c r="T82" s="232">
        <f t="shared" si="41"/>
        <v>221.38536682563117</v>
      </c>
      <c r="U82" s="232">
        <f t="shared" si="41"/>
        <v>233.54213904394047</v>
      </c>
      <c r="V82" s="40"/>
    </row>
    <row r="83" spans="1:25" ht="12" customHeight="1" thickTop="1">
      <c r="A83" s="9" t="s">
        <v>194</v>
      </c>
      <c r="C83" s="233">
        <f t="shared" ref="C83:H83" si="42">C82/C22</f>
        <v>5.0208439991223583E-2</v>
      </c>
      <c r="D83" s="233">
        <f t="shared" si="42"/>
        <v>5.7942152678994788E-2</v>
      </c>
      <c r="E83" s="233">
        <f t="shared" si="42"/>
        <v>6.3859649122807019E-2</v>
      </c>
      <c r="F83" s="233">
        <f t="shared" si="42"/>
        <v>1.8292487586096428E-2</v>
      </c>
      <c r="G83" s="233">
        <f t="shared" si="42"/>
        <v>1.9173851499163556E-2</v>
      </c>
      <c r="H83" s="233">
        <f t="shared" si="42"/>
        <v>1.9757539278700657E-2</v>
      </c>
      <c r="I83" s="233"/>
      <c r="J83" s="112">
        <f>AVERAGE(D83:G83,H83)</f>
        <v>3.5805136033152489E-2</v>
      </c>
      <c r="K83" s="112">
        <f>STDEV(D83:H83)</f>
        <v>2.3010438137669526E-2</v>
      </c>
      <c r="L83" s="234"/>
      <c r="M83" s="234"/>
      <c r="N83" s="15"/>
      <c r="O83" s="233">
        <f t="shared" ref="O83:U83" si="43">O82/O22</f>
        <v>2.0848458146656288E-2</v>
      </c>
      <c r="P83" s="233">
        <f t="shared" si="43"/>
        <v>2.2109446866033923E-2</v>
      </c>
      <c r="Q83" s="233">
        <f t="shared" si="43"/>
        <v>2.3315704590598035E-2</v>
      </c>
      <c r="R83" s="233">
        <f t="shared" si="43"/>
        <v>2.4474242467236236E-2</v>
      </c>
      <c r="S83" s="233">
        <f t="shared" si="43"/>
        <v>2.5590425449265604E-2</v>
      </c>
      <c r="T83" s="233">
        <f t="shared" si="43"/>
        <v>4.0226145767685829E-2</v>
      </c>
      <c r="U83" s="233">
        <f t="shared" si="43"/>
        <v>4.0414337710809822E-2</v>
      </c>
      <c r="V83" s="15"/>
      <c r="W83" s="5"/>
      <c r="X83" s="5"/>
      <c r="Y83" s="5"/>
    </row>
    <row r="84" spans="1:25" ht="12" customHeight="1">
      <c r="A84" s="18" t="s">
        <v>903</v>
      </c>
      <c r="C84" s="233" t="s">
        <v>8</v>
      </c>
      <c r="D84" s="233">
        <f>(D82-C82)/C82</f>
        <v>0.33503277494537509</v>
      </c>
      <c r="E84" s="233">
        <f t="shared" ref="E84:G84" si="44">(E82-D82)/D82</f>
        <v>9.2198581560283557E-2</v>
      </c>
      <c r="F84" s="233">
        <f t="shared" si="44"/>
        <v>-0.71478521478521484</v>
      </c>
      <c r="G84" s="233">
        <f t="shared" si="44"/>
        <v>0.30472854640980734</v>
      </c>
      <c r="H84" s="233">
        <f>(H82-G82)/G82</f>
        <v>3.9182282793867151E-2</v>
      </c>
      <c r="I84" s="233"/>
      <c r="J84" s="112">
        <f>AVERAGE(D84:G84,H84)</f>
        <v>1.1271394184823657E-2</v>
      </c>
      <c r="K84" s="112">
        <f>STDEV(D84:H84)</f>
        <v>0.4258594130263228</v>
      </c>
      <c r="L84" s="234"/>
      <c r="M84" s="234"/>
      <c r="N84" s="15"/>
      <c r="O84" s="256">
        <f>(O83-H83)/H83</f>
        <v>5.5215320722235929E-2</v>
      </c>
      <c r="P84" s="256">
        <f>(P83-O83)/O83</f>
        <v>6.0483548016229419E-2</v>
      </c>
      <c r="Q84" s="256">
        <f t="shared" ref="Q84:S84" si="45">(Q83-P83)/P83</f>
        <v>5.4558475925385985E-2</v>
      </c>
      <c r="R84" s="256">
        <f t="shared" si="45"/>
        <v>4.9689164319974118E-2</v>
      </c>
      <c r="S84" s="256">
        <f t="shared" si="45"/>
        <v>4.5606436379945423E-2</v>
      </c>
      <c r="T84" s="15"/>
      <c r="U84" s="15"/>
      <c r="V84" s="15"/>
      <c r="W84" s="5"/>
      <c r="X84" s="5"/>
      <c r="Y84" s="5"/>
    </row>
    <row r="85" spans="1:25" ht="12" customHeight="1">
      <c r="A85" s="7" t="s">
        <v>41</v>
      </c>
      <c r="C85" s="184" t="s">
        <v>8</v>
      </c>
      <c r="D85" s="184" t="s">
        <v>8</v>
      </c>
      <c r="E85" s="184" t="s">
        <v>8</v>
      </c>
      <c r="F85" s="184" t="s">
        <v>8</v>
      </c>
      <c r="G85" s="184" t="s">
        <v>8</v>
      </c>
      <c r="H85" s="184" t="s">
        <v>8</v>
      </c>
      <c r="I85" s="184"/>
      <c r="J85" s="184"/>
      <c r="K85" s="184"/>
      <c r="L85" s="235"/>
      <c r="M85" s="235"/>
      <c r="N85" s="11"/>
      <c r="O85" s="11"/>
      <c r="P85" s="11"/>
      <c r="Q85" s="11"/>
      <c r="R85" s="11"/>
      <c r="S85" s="11"/>
      <c r="T85" s="11"/>
      <c r="U85" s="11"/>
      <c r="V85" s="11"/>
      <c r="W85" s="1"/>
      <c r="X85" s="1"/>
      <c r="Y85" s="1"/>
    </row>
    <row r="86" spans="1:25" ht="12" customHeight="1">
      <c r="A86" s="17"/>
      <c r="C86" s="114"/>
      <c r="D86" s="114"/>
      <c r="E86" s="114"/>
      <c r="F86" s="114"/>
      <c r="G86" s="114"/>
      <c r="H86" s="114"/>
      <c r="I86" s="114"/>
      <c r="J86" s="114"/>
      <c r="K86" s="114"/>
      <c r="L86" s="114"/>
      <c r="M86" s="114"/>
      <c r="N86" s="15"/>
      <c r="O86" s="15"/>
      <c r="P86" s="15"/>
      <c r="Q86" s="15"/>
      <c r="R86" s="15"/>
      <c r="S86" s="15"/>
      <c r="T86" s="15"/>
      <c r="U86" s="11"/>
      <c r="V86" s="11"/>
      <c r="W86" s="1"/>
      <c r="X86" s="1"/>
      <c r="Y86" s="1"/>
    </row>
    <row r="87" spans="1:25" ht="15" customHeight="1">
      <c r="A87" s="31" t="s">
        <v>42</v>
      </c>
      <c r="C87" s="236"/>
      <c r="D87" s="114"/>
      <c r="E87" s="114"/>
      <c r="F87" s="114"/>
      <c r="G87" s="114"/>
      <c r="H87" s="114"/>
      <c r="I87" s="114"/>
      <c r="J87" s="114"/>
      <c r="K87" s="114"/>
      <c r="L87" s="114"/>
      <c r="M87" s="114"/>
      <c r="N87" s="15"/>
      <c r="O87" s="15"/>
      <c r="P87" s="15"/>
      <c r="Q87" s="15"/>
      <c r="R87" s="15"/>
      <c r="S87" s="15"/>
      <c r="T87" s="11"/>
      <c r="U87" s="11"/>
      <c r="V87" s="11"/>
      <c r="W87" s="1"/>
      <c r="X87" s="1"/>
      <c r="Y87" s="1"/>
    </row>
    <row r="88" spans="1:25" ht="12" customHeight="1">
      <c r="C88" s="40"/>
      <c r="D88" s="40"/>
      <c r="E88" s="40"/>
      <c r="F88" s="40"/>
      <c r="G88" s="40"/>
      <c r="H88" s="40"/>
      <c r="I88" s="40"/>
      <c r="J88" s="40"/>
      <c r="K88" s="40"/>
      <c r="L88" s="40"/>
      <c r="M88" s="40"/>
      <c r="N88" s="40"/>
      <c r="O88" s="40"/>
      <c r="P88" s="40"/>
      <c r="Q88" s="40"/>
      <c r="R88" s="40"/>
      <c r="S88" s="40"/>
      <c r="T88" s="40"/>
      <c r="U88" s="40"/>
      <c r="V88" s="40"/>
    </row>
    <row r="89" spans="1:25" ht="12" customHeight="1" outlineLevel="1">
      <c r="A89" s="7" t="s">
        <v>44</v>
      </c>
      <c r="C89" s="184">
        <v>46.5</v>
      </c>
      <c r="D89" s="184">
        <v>46.3</v>
      </c>
      <c r="E89" s="184">
        <v>47.2</v>
      </c>
      <c r="F89" s="184">
        <v>48.2</v>
      </c>
      <c r="G89" s="184">
        <v>47.8</v>
      </c>
      <c r="H89" s="184">
        <f>'2012 E'!O55</f>
        <v>193.66903765690401</v>
      </c>
      <c r="I89" s="184"/>
      <c r="J89"/>
      <c r="L89" s="235"/>
      <c r="M89" s="235"/>
      <c r="N89" s="11"/>
      <c r="O89" s="11">
        <f>$B$3</f>
        <v>47.769219999999997</v>
      </c>
      <c r="P89" s="11">
        <f t="shared" ref="P89:U89" si="46">$B$3</f>
        <v>47.769219999999997</v>
      </c>
      <c r="Q89" s="11">
        <f t="shared" si="46"/>
        <v>47.769219999999997</v>
      </c>
      <c r="R89" s="11">
        <f t="shared" si="46"/>
        <v>47.769219999999997</v>
      </c>
      <c r="S89" s="11">
        <f t="shared" si="46"/>
        <v>47.769219999999997</v>
      </c>
      <c r="T89" s="11">
        <f t="shared" si="46"/>
        <v>47.769219999999997</v>
      </c>
      <c r="U89" s="11">
        <f t="shared" si="46"/>
        <v>47.769219999999997</v>
      </c>
      <c r="V89" s="11"/>
      <c r="W89" s="1"/>
      <c r="X89" s="1"/>
      <c r="Y89" s="1"/>
    </row>
    <row r="90" spans="1:25" ht="12" customHeight="1" outlineLevel="1">
      <c r="A90" s="7" t="s">
        <v>43</v>
      </c>
      <c r="C90" s="237">
        <v>2.95</v>
      </c>
      <c r="D90" s="237">
        <v>3.96</v>
      </c>
      <c r="E90" s="237">
        <v>4.24</v>
      </c>
      <c r="F90" s="237">
        <v>1.18</v>
      </c>
      <c r="G90" s="237">
        <v>1.56</v>
      </c>
      <c r="H90" s="237">
        <f>'2012 E'!O53</f>
        <v>1.5980487804878101</v>
      </c>
      <c r="I90" s="237"/>
      <c r="J90" s="427">
        <f>AVERAGE(D90:G90,H90)</f>
        <v>2.5076097560975619</v>
      </c>
      <c r="K90" s="427">
        <f>STDEV(D90:H90)</f>
        <v>1.4661536805908351</v>
      </c>
      <c r="L90" s="238"/>
      <c r="M90" s="238"/>
      <c r="N90" s="11"/>
      <c r="O90" s="208">
        <f>O82/O89</f>
        <v>1.8469906637884435</v>
      </c>
      <c r="P90" s="208">
        <f t="shared" ref="P90:U90" si="47">P82/P89</f>
        <v>2.095812437147325</v>
      </c>
      <c r="Q90" s="208">
        <f t="shared" si="47"/>
        <v>2.3427661757161649</v>
      </c>
      <c r="R90" s="208">
        <f t="shared" si="47"/>
        <v>2.5821350826438332</v>
      </c>
      <c r="S90" s="208">
        <f t="shared" si="47"/>
        <v>2.8078929444954484</v>
      </c>
      <c r="T90" s="208">
        <f t="shared" si="47"/>
        <v>4.6344773229630123</v>
      </c>
      <c r="U90" s="208">
        <f t="shared" si="47"/>
        <v>4.8889669758882492</v>
      </c>
      <c r="V90" s="11"/>
      <c r="W90" s="1"/>
      <c r="X90" s="1"/>
      <c r="Y90" s="1"/>
    </row>
    <row r="91" spans="1:25" ht="12" customHeight="1" outlineLevel="1">
      <c r="A91" s="19" t="s">
        <v>7</v>
      </c>
      <c r="C91" s="239" t="s">
        <v>8</v>
      </c>
      <c r="D91" s="187">
        <f>(D90-C90)/C90</f>
        <v>0.34237288135593213</v>
      </c>
      <c r="E91" s="187">
        <f>(E90-D90)/D90</f>
        <v>7.0707070707070774E-2</v>
      </c>
      <c r="F91" s="187">
        <f>(F90-E90)/E90</f>
        <v>-0.72169811320754729</v>
      </c>
      <c r="G91" s="187">
        <f>(G90-F90)/F90</f>
        <v>0.32203389830508489</v>
      </c>
      <c r="H91" s="187">
        <v>6.2599037713561401E-2</v>
      </c>
      <c r="I91" s="239"/>
      <c r="J91" s="112">
        <f>AVERAGE(D91:G91,H91)</f>
        <v>1.5202954974820382E-2</v>
      </c>
      <c r="K91" s="112">
        <f>STDEV(D91:H91)</f>
        <v>0.43287864013013888</v>
      </c>
      <c r="L91" s="240"/>
      <c r="M91" s="240"/>
      <c r="N91" s="11"/>
      <c r="O91" s="11"/>
      <c r="P91" s="241">
        <f>(P90-O90)/O90</f>
        <v>0.13471739637736571</v>
      </c>
      <c r="Q91" s="241">
        <f t="shared" ref="Q91:U91" si="48">(Q90-P90)/P90</f>
        <v>0.11783198448090908</v>
      </c>
      <c r="R91" s="241">
        <f t="shared" si="48"/>
        <v>0.10217362253597295</v>
      </c>
      <c r="S91" s="241">
        <f t="shared" si="48"/>
        <v>8.7430693835143208E-2</v>
      </c>
      <c r="T91" s="241">
        <f>(T90-S90)/S90</f>
        <v>0.65051781338329617</v>
      </c>
      <c r="U91" s="241">
        <f t="shared" si="48"/>
        <v>5.4912266301161063E-2</v>
      </c>
      <c r="V91" s="11"/>
      <c r="W91" s="1"/>
      <c r="X91" s="1"/>
      <c r="Y91" s="1"/>
    </row>
    <row r="92" spans="1:25" ht="12" customHeight="1" outlineLevel="1">
      <c r="C92" s="40"/>
      <c r="D92" s="40"/>
      <c r="E92" s="40"/>
      <c r="F92" s="40"/>
      <c r="G92" s="40"/>
      <c r="H92" s="40"/>
      <c r="I92" s="40"/>
      <c r="J92" s="40"/>
      <c r="K92" s="40"/>
      <c r="L92" s="40"/>
      <c r="M92" s="40"/>
      <c r="N92" s="40"/>
      <c r="O92" s="40"/>
      <c r="P92" s="40"/>
      <c r="Q92" s="40"/>
      <c r="R92" s="40"/>
      <c r="S92" s="40"/>
      <c r="T92" s="40"/>
      <c r="U92" s="40"/>
      <c r="V92" s="40"/>
    </row>
    <row r="93" spans="1:25" ht="12" customHeight="1" outlineLevel="1">
      <c r="A93" s="7" t="s">
        <v>46</v>
      </c>
      <c r="C93" s="184">
        <v>47</v>
      </c>
      <c r="D93" s="184">
        <v>46.7</v>
      </c>
      <c r="E93" s="184">
        <v>47.5</v>
      </c>
      <c r="F93" s="184">
        <v>48.4</v>
      </c>
      <c r="G93" s="184">
        <v>48.1</v>
      </c>
      <c r="H93" s="184">
        <f>'2012 E'!O59</f>
        <v>194.10083160083201</v>
      </c>
      <c r="I93" s="184"/>
      <c r="J93" s="184"/>
      <c r="K93" s="184"/>
      <c r="L93" s="235"/>
      <c r="M93" s="235"/>
      <c r="N93" s="11"/>
      <c r="O93" s="11"/>
      <c r="P93" s="11"/>
      <c r="Q93" s="11"/>
      <c r="R93" s="11"/>
      <c r="S93" s="11"/>
      <c r="T93" s="11"/>
      <c r="U93" s="11"/>
      <c r="V93" s="11"/>
      <c r="W93" s="1"/>
      <c r="X93" s="1"/>
      <c r="Y93" s="1"/>
    </row>
    <row r="94" spans="1:25" ht="12" customHeight="1" outlineLevel="1">
      <c r="A94" s="7" t="s">
        <v>45</v>
      </c>
      <c r="C94" s="237">
        <v>2.92</v>
      </c>
      <c r="D94" s="237">
        <v>3.92</v>
      </c>
      <c r="E94" s="237">
        <v>4.21</v>
      </c>
      <c r="F94" s="237">
        <v>1.18</v>
      </c>
      <c r="G94" s="237">
        <v>1.55</v>
      </c>
      <c r="H94" s="237">
        <f>'2012 E'!O57</f>
        <v>1.60363636363636</v>
      </c>
      <c r="I94" s="237"/>
      <c r="J94" s="237"/>
      <c r="K94" s="237"/>
      <c r="L94" s="238"/>
      <c r="M94" s="238"/>
      <c r="N94" s="11"/>
      <c r="O94" s="11"/>
      <c r="P94" s="11"/>
      <c r="Q94" s="11"/>
      <c r="R94" s="11"/>
      <c r="S94" s="11"/>
      <c r="T94" s="11"/>
      <c r="U94" s="11"/>
      <c r="V94" s="11"/>
      <c r="W94" s="1"/>
      <c r="X94" s="1"/>
      <c r="Y94" s="1"/>
    </row>
    <row r="95" spans="1:25" ht="12" customHeight="1" outlineLevel="1">
      <c r="A95" s="19" t="s">
        <v>7</v>
      </c>
      <c r="C95" s="239" t="s">
        <v>8</v>
      </c>
      <c r="D95" s="187">
        <f>(D94-C94)/C94</f>
        <v>0.34246575342465752</v>
      </c>
      <c r="E95" s="187">
        <f t="shared" ref="E95:G95" si="49">(E94-D94)/D94</f>
        <v>7.3979591836734707E-2</v>
      </c>
      <c r="F95" s="187">
        <f t="shared" si="49"/>
        <v>-0.71971496437054638</v>
      </c>
      <c r="G95" s="187">
        <f t="shared" si="49"/>
        <v>0.31355932203389841</v>
      </c>
      <c r="H95" s="187">
        <v>6.6208025323011399E-2</v>
      </c>
      <c r="I95" s="242"/>
      <c r="J95" s="112">
        <f>AVERAGE(D95:G95,H95)</f>
        <v>1.5299545649551128E-2</v>
      </c>
      <c r="K95" s="112">
        <f>STDEV(D95:H95)</f>
        <v>0.43077777704463299</v>
      </c>
      <c r="L95" s="243"/>
      <c r="M95" s="243"/>
      <c r="N95" s="11"/>
      <c r="O95" s="11"/>
      <c r="P95" s="11"/>
      <c r="Q95" s="11"/>
      <c r="R95" s="11"/>
      <c r="S95" s="11"/>
      <c r="T95" s="11"/>
      <c r="U95" s="11"/>
      <c r="V95" s="11"/>
      <c r="W95" s="1"/>
      <c r="X95" s="1"/>
      <c r="Y95" s="1"/>
    </row>
    <row r="96" spans="1:25" ht="12" customHeight="1" outlineLevel="1">
      <c r="A96" s="3"/>
      <c r="C96" s="41"/>
      <c r="D96" s="41"/>
      <c r="E96" s="41"/>
      <c r="F96" s="41"/>
      <c r="G96" s="41"/>
      <c r="H96" s="41"/>
      <c r="I96" s="41"/>
      <c r="J96" s="41"/>
      <c r="K96" s="41"/>
      <c r="L96" s="114"/>
      <c r="M96" s="114"/>
      <c r="N96" s="11"/>
      <c r="O96" s="11"/>
      <c r="P96" s="11"/>
      <c r="Q96" s="11"/>
      <c r="R96" s="11"/>
      <c r="S96" s="11"/>
      <c r="T96" s="11"/>
      <c r="U96" s="11"/>
      <c r="V96" s="11"/>
      <c r="W96" s="1"/>
      <c r="X96" s="1"/>
      <c r="Y96" s="1"/>
    </row>
    <row r="97" spans="1:25" ht="12" customHeight="1" outlineLevel="1">
      <c r="A97" s="7" t="s">
        <v>47</v>
      </c>
      <c r="C97" s="237">
        <v>1.64</v>
      </c>
      <c r="D97" s="237">
        <v>2.12</v>
      </c>
      <c r="E97" s="237">
        <v>1.24</v>
      </c>
      <c r="F97" s="237">
        <v>1.71</v>
      </c>
      <c r="G97" s="237">
        <v>1.54</v>
      </c>
      <c r="H97" s="237">
        <f>'2012 E'!O61</f>
        <v>1.32</v>
      </c>
      <c r="I97" s="237"/>
      <c r="J97" s="237"/>
      <c r="K97" s="237"/>
      <c r="L97" s="238"/>
      <c r="M97" s="238"/>
      <c r="N97" s="11"/>
      <c r="O97" s="11"/>
      <c r="P97" s="11"/>
      <c r="Q97" s="11"/>
      <c r="R97" s="11"/>
      <c r="S97" s="11"/>
      <c r="T97" s="11"/>
      <c r="U97" s="11"/>
      <c r="V97" s="11"/>
      <c r="W97" s="1"/>
      <c r="X97" s="1"/>
      <c r="Y97" s="1"/>
    </row>
    <row r="98" spans="1:25" ht="12" customHeight="1" outlineLevel="1">
      <c r="A98" s="7" t="s">
        <v>48</v>
      </c>
      <c r="C98" s="242">
        <v>1.623936</v>
      </c>
      <c r="D98" s="242">
        <v>2.0974300000000001</v>
      </c>
      <c r="E98" s="242">
        <v>1.236578</v>
      </c>
      <c r="F98" s="242">
        <v>1.706869</v>
      </c>
      <c r="G98" s="242">
        <v>1.533264</v>
      </c>
      <c r="H98" s="242">
        <f>'2012 E'!O62</f>
        <v>1.3133659166599201</v>
      </c>
      <c r="I98" s="242"/>
      <c r="J98" s="242"/>
      <c r="K98" s="242"/>
      <c r="L98" s="243"/>
      <c r="M98" s="243"/>
      <c r="N98" s="11"/>
      <c r="O98" s="11"/>
      <c r="P98" s="11"/>
      <c r="Q98" s="11"/>
      <c r="R98" s="11"/>
      <c r="S98" s="11"/>
      <c r="T98" s="11"/>
      <c r="U98" s="11"/>
      <c r="V98" s="11"/>
      <c r="W98" s="1"/>
      <c r="X98" s="1"/>
      <c r="Y98" s="1"/>
    </row>
    <row r="99" spans="1:25" ht="12" customHeight="1" outlineLevel="1">
      <c r="A99" s="17"/>
      <c r="B99" s="36"/>
      <c r="C99" s="114"/>
      <c r="D99" s="114"/>
      <c r="E99" s="114"/>
      <c r="F99" s="114"/>
      <c r="G99" s="114"/>
      <c r="H99" s="114"/>
      <c r="I99" s="114"/>
      <c r="J99" s="114"/>
      <c r="K99" s="114"/>
      <c r="L99" s="114"/>
      <c r="M99" s="114"/>
      <c r="N99" s="15"/>
      <c r="O99" s="15"/>
      <c r="P99" s="15"/>
      <c r="Q99" s="15"/>
      <c r="R99" s="15"/>
      <c r="S99" s="15"/>
      <c r="T99" s="15"/>
      <c r="U99" s="15"/>
      <c r="V99" s="15"/>
      <c r="W99" s="5"/>
      <c r="X99" s="5"/>
      <c r="Y99" s="5"/>
    </row>
    <row r="100" spans="1:25" ht="12" customHeight="1" outlineLevel="1">
      <c r="A100" s="9" t="s">
        <v>49</v>
      </c>
      <c r="C100" s="425">
        <v>0.36</v>
      </c>
      <c r="D100" s="425">
        <v>0.4</v>
      </c>
      <c r="E100" s="425">
        <v>0.4</v>
      </c>
      <c r="F100" s="425">
        <v>0.4</v>
      </c>
      <c r="G100" s="425">
        <v>0.4</v>
      </c>
      <c r="H100" s="426">
        <f>'2012 E'!O64</f>
        <v>0.4</v>
      </c>
      <c r="I100" s="238"/>
      <c r="J100" s="238"/>
      <c r="K100" s="238"/>
      <c r="L100" s="238"/>
      <c r="M100" s="238"/>
      <c r="N100" s="15"/>
      <c r="O100" s="15"/>
      <c r="P100" s="15"/>
      <c r="Q100" s="15"/>
      <c r="R100" s="15"/>
      <c r="S100" s="15"/>
      <c r="T100" s="15"/>
      <c r="U100" s="15"/>
      <c r="V100" s="15"/>
      <c r="W100" s="5"/>
      <c r="X100" s="5"/>
      <c r="Y100" s="5"/>
    </row>
    <row r="101" spans="1:25" ht="12" customHeight="1" outlineLevel="1" thickBot="1">
      <c r="A101" s="10" t="s">
        <v>50</v>
      </c>
      <c r="B101" s="27"/>
      <c r="C101" s="244">
        <v>0.120174</v>
      </c>
      <c r="D101" s="244">
        <v>9.9290000000000003E-2</v>
      </c>
      <c r="E101" s="244">
        <v>9.1908000000000004E-2</v>
      </c>
      <c r="F101" s="244">
        <v>0.33099800000000001</v>
      </c>
      <c r="G101" s="244">
        <v>0.25100600000000001</v>
      </c>
      <c r="H101" s="244"/>
      <c r="I101" s="244"/>
      <c r="J101" s="244"/>
      <c r="K101" s="244"/>
      <c r="L101" s="244"/>
      <c r="M101" s="244"/>
      <c r="N101" s="245"/>
      <c r="O101" s="245"/>
      <c r="P101" s="245"/>
      <c r="Q101" s="245"/>
      <c r="R101" s="245"/>
      <c r="S101" s="245"/>
      <c r="T101" s="245"/>
      <c r="U101" s="245"/>
      <c r="V101" s="245"/>
      <c r="W101" s="5"/>
      <c r="X101" s="5"/>
      <c r="Y101" s="5"/>
    </row>
    <row r="102" spans="1:25" ht="12" customHeight="1">
      <c r="A102" s="3"/>
      <c r="C102" s="41"/>
      <c r="D102" s="41"/>
      <c r="E102" s="41"/>
      <c r="F102" s="41"/>
      <c r="G102" s="41"/>
      <c r="H102" s="41"/>
      <c r="I102" s="41"/>
      <c r="J102" s="41"/>
      <c r="K102" s="41"/>
      <c r="L102" s="114"/>
      <c r="M102" s="114"/>
      <c r="N102" s="11"/>
      <c r="O102" s="11"/>
      <c r="P102" s="11"/>
      <c r="Q102" s="11"/>
      <c r="R102" s="11"/>
      <c r="S102" s="11"/>
      <c r="T102" s="11"/>
      <c r="U102" s="11"/>
      <c r="V102" s="11"/>
      <c r="W102" s="5"/>
      <c r="X102" s="5"/>
      <c r="Y102" s="5"/>
    </row>
    <row r="103" spans="1:25" ht="12" customHeight="1">
      <c r="A103" s="3"/>
      <c r="C103" s="246"/>
      <c r="D103" s="247"/>
      <c r="E103" s="247"/>
      <c r="F103" s="247"/>
      <c r="G103" s="247"/>
      <c r="H103" s="41"/>
      <c r="I103" s="41"/>
      <c r="J103" s="41"/>
      <c r="K103" s="41"/>
      <c r="L103" s="114"/>
      <c r="M103" s="114"/>
      <c r="N103" s="11"/>
      <c r="O103" s="11"/>
      <c r="P103" s="11"/>
      <c r="Q103" s="11"/>
      <c r="R103" s="11"/>
      <c r="S103" s="11"/>
      <c r="T103" s="11"/>
      <c r="U103" s="11"/>
      <c r="V103" s="11"/>
      <c r="W103" s="5"/>
      <c r="X103" s="5"/>
      <c r="Y103" s="5"/>
    </row>
    <row r="104" spans="1:25" ht="16.5" customHeight="1">
      <c r="A104" s="30" t="s">
        <v>51</v>
      </c>
      <c r="C104" s="41"/>
      <c r="D104" s="41"/>
      <c r="E104" s="41"/>
      <c r="F104" s="41"/>
      <c r="G104" s="41"/>
      <c r="H104" s="41"/>
      <c r="I104" s="41"/>
      <c r="J104" s="41"/>
      <c r="K104" s="41"/>
      <c r="L104" s="114"/>
      <c r="M104" s="114"/>
      <c r="N104" s="11"/>
      <c r="O104" s="11"/>
      <c r="P104" s="11"/>
      <c r="Q104" s="11"/>
      <c r="R104" s="11"/>
      <c r="S104" s="11"/>
      <c r="T104" s="11"/>
      <c r="U104" s="11"/>
      <c r="V104" s="11"/>
      <c r="W104" s="5"/>
      <c r="X104" s="5"/>
      <c r="Y104" s="5"/>
    </row>
    <row r="105" spans="1:25" ht="12" hidden="1" customHeight="1" outlineLevel="1">
      <c r="A105" s="3" t="s">
        <v>16</v>
      </c>
      <c r="C105" s="184">
        <v>261</v>
      </c>
      <c r="D105" s="184">
        <v>339.3</v>
      </c>
      <c r="E105" s="184">
        <v>303.60000000000002</v>
      </c>
      <c r="F105" s="184">
        <v>291.7</v>
      </c>
      <c r="G105" s="184">
        <v>319.39999999999998</v>
      </c>
      <c r="H105" s="184">
        <v>311.5</v>
      </c>
      <c r="I105" s="184"/>
      <c r="J105" s="184"/>
      <c r="K105" s="184"/>
      <c r="L105" s="235"/>
      <c r="M105" s="235"/>
      <c r="N105" s="11"/>
      <c r="O105" s="11"/>
      <c r="P105" s="11"/>
      <c r="Q105" s="11"/>
      <c r="R105" s="11"/>
      <c r="S105" s="11"/>
      <c r="T105" s="11"/>
      <c r="U105" s="11"/>
      <c r="V105" s="11"/>
      <c r="W105" s="1"/>
      <c r="X105" s="1"/>
      <c r="Y105" s="1"/>
    </row>
    <row r="106" spans="1:25" ht="12" hidden="1" customHeight="1" outlineLevel="1">
      <c r="A106" s="3" t="s">
        <v>52</v>
      </c>
      <c r="C106" s="184">
        <v>170.1</v>
      </c>
      <c r="D106" s="184">
        <v>236.8</v>
      </c>
      <c r="E106" s="184">
        <v>192.1</v>
      </c>
      <c r="F106" s="184">
        <v>177</v>
      </c>
      <c r="G106" s="184">
        <v>183.8</v>
      </c>
      <c r="H106" s="184">
        <v>170.4</v>
      </c>
      <c r="I106" s="184"/>
      <c r="J106" s="184"/>
      <c r="K106" s="184"/>
      <c r="L106" s="235"/>
      <c r="M106" s="235"/>
      <c r="N106" s="11"/>
      <c r="O106" s="11"/>
      <c r="P106" s="11"/>
      <c r="Q106" s="11"/>
      <c r="R106" s="11"/>
      <c r="S106" s="11"/>
      <c r="T106" s="11"/>
      <c r="U106" s="11"/>
      <c r="V106" s="11"/>
      <c r="W106" s="1"/>
      <c r="X106" s="1"/>
      <c r="Y106" s="1"/>
    </row>
    <row r="107" spans="1:25" ht="12" hidden="1" customHeight="1" outlineLevel="1">
      <c r="A107" s="3" t="s">
        <v>53</v>
      </c>
      <c r="C107" s="184">
        <v>165.1</v>
      </c>
      <c r="D107" s="184">
        <v>231.2</v>
      </c>
      <c r="E107" s="184">
        <v>182.1</v>
      </c>
      <c r="F107" s="184">
        <v>167.9</v>
      </c>
      <c r="G107" s="184">
        <v>172.9</v>
      </c>
      <c r="H107" s="184">
        <v>159.5</v>
      </c>
      <c r="I107" s="184"/>
      <c r="J107" s="184"/>
      <c r="K107" s="184"/>
      <c r="L107" s="235"/>
      <c r="M107" s="235"/>
      <c r="N107" s="11"/>
      <c r="O107" s="11"/>
      <c r="P107" s="11"/>
      <c r="Q107" s="11"/>
      <c r="R107" s="11"/>
      <c r="S107" s="11"/>
      <c r="T107" s="11"/>
      <c r="U107" s="11"/>
      <c r="V107" s="11"/>
      <c r="W107" s="1"/>
      <c r="X107" s="1"/>
      <c r="Y107" s="1"/>
    </row>
    <row r="108" spans="1:25" ht="12" hidden="1" customHeight="1" outlineLevel="1">
      <c r="A108" s="3" t="s">
        <v>54</v>
      </c>
      <c r="C108" s="184">
        <v>348.3</v>
      </c>
      <c r="D108" s="184">
        <v>436.5</v>
      </c>
      <c r="E108" s="184">
        <v>405</v>
      </c>
      <c r="F108" s="184">
        <v>396.4</v>
      </c>
      <c r="G108" s="184">
        <v>432</v>
      </c>
      <c r="H108" s="184" t="s">
        <v>55</v>
      </c>
      <c r="I108" s="184"/>
      <c r="J108" s="184"/>
      <c r="K108" s="184"/>
      <c r="L108" s="235"/>
      <c r="M108" s="235"/>
      <c r="N108" s="11"/>
      <c r="O108" s="11"/>
      <c r="P108" s="11"/>
      <c r="Q108" s="11"/>
      <c r="R108" s="11"/>
      <c r="S108" s="11"/>
      <c r="T108" s="11"/>
      <c r="U108" s="11"/>
      <c r="V108" s="11"/>
      <c r="W108" s="1"/>
      <c r="X108" s="1"/>
      <c r="Y108" s="1"/>
    </row>
    <row r="109" spans="1:25" ht="12" hidden="1" customHeight="1" outlineLevel="1">
      <c r="A109" s="3" t="s">
        <v>56</v>
      </c>
      <c r="C109" s="248">
        <v>0.370255</v>
      </c>
      <c r="D109" s="248">
        <v>0.23597499999999999</v>
      </c>
      <c r="E109" s="248" t="s">
        <v>57</v>
      </c>
      <c r="F109" s="248">
        <v>0.480659</v>
      </c>
      <c r="G109" s="248">
        <v>0.37979499999999999</v>
      </c>
      <c r="H109" s="248">
        <v>0.29621799999999998</v>
      </c>
      <c r="I109" s="248"/>
      <c r="J109" s="248"/>
      <c r="K109" s="248"/>
      <c r="L109" s="249"/>
      <c r="M109" s="249"/>
      <c r="N109" s="11"/>
      <c r="O109" s="11"/>
      <c r="P109" s="11"/>
      <c r="Q109" s="11"/>
      <c r="R109" s="11"/>
      <c r="S109" s="11"/>
      <c r="T109" s="11"/>
      <c r="U109" s="11"/>
      <c r="V109" s="11"/>
      <c r="W109" s="1"/>
      <c r="X109" s="1"/>
      <c r="Y109" s="1"/>
    </row>
    <row r="110" spans="1:25" ht="12" hidden="1" customHeight="1" outlineLevel="1">
      <c r="A110" s="3" t="s">
        <v>58</v>
      </c>
      <c r="C110" s="184">
        <v>-2.9</v>
      </c>
      <c r="D110" s="184">
        <v>3.8</v>
      </c>
      <c r="E110" s="184">
        <v>-29.9</v>
      </c>
      <c r="F110" s="184">
        <v>4.5</v>
      </c>
      <c r="G110" s="184">
        <v>2.9</v>
      </c>
      <c r="H110" s="184">
        <v>2.9</v>
      </c>
      <c r="I110" s="184"/>
      <c r="J110" s="184"/>
      <c r="K110" s="184"/>
      <c r="L110" s="235"/>
      <c r="M110" s="235"/>
      <c r="N110" s="11"/>
      <c r="O110" s="11"/>
      <c r="P110" s="11"/>
      <c r="Q110" s="11"/>
      <c r="R110" s="11"/>
      <c r="S110" s="11"/>
      <c r="T110" s="11"/>
      <c r="U110" s="11"/>
      <c r="V110" s="11"/>
      <c r="W110" s="1"/>
      <c r="X110" s="1"/>
      <c r="Y110" s="1"/>
    </row>
    <row r="111" spans="1:25" ht="12" hidden="1" customHeight="1" outlineLevel="1">
      <c r="A111" s="3" t="s">
        <v>59</v>
      </c>
      <c r="C111" s="184">
        <v>52.5</v>
      </c>
      <c r="D111" s="184">
        <v>69.2</v>
      </c>
      <c r="E111" s="184">
        <v>59.8</v>
      </c>
      <c r="F111" s="184">
        <v>64.900000000000006</v>
      </c>
      <c r="G111" s="184">
        <v>87.9</v>
      </c>
      <c r="H111" s="184">
        <v>87.9</v>
      </c>
      <c r="I111" s="184"/>
      <c r="J111" s="184"/>
      <c r="K111" s="184"/>
      <c r="L111" s="235"/>
      <c r="M111" s="235"/>
      <c r="N111" s="11"/>
      <c r="O111" s="11"/>
      <c r="P111" s="11"/>
      <c r="Q111" s="11"/>
      <c r="R111" s="11"/>
      <c r="S111" s="11"/>
      <c r="T111" s="11"/>
      <c r="U111" s="11"/>
      <c r="V111" s="11"/>
      <c r="W111" s="1"/>
      <c r="X111" s="1"/>
      <c r="Y111" s="1"/>
    </row>
    <row r="112" spans="1:25" ht="12" hidden="1" customHeight="1" outlineLevel="1">
      <c r="A112" s="3" t="s">
        <v>60</v>
      </c>
      <c r="C112" s="184">
        <v>49.6</v>
      </c>
      <c r="D112" s="184">
        <v>73</v>
      </c>
      <c r="E112" s="184">
        <v>29.9</v>
      </c>
      <c r="F112" s="184">
        <v>69.400000000000006</v>
      </c>
      <c r="G112" s="184">
        <v>90.8</v>
      </c>
      <c r="H112" s="184">
        <v>90.8</v>
      </c>
      <c r="I112" s="184"/>
      <c r="J112" s="184"/>
      <c r="K112" s="184"/>
      <c r="L112" s="235"/>
      <c r="M112" s="235"/>
      <c r="N112" s="40"/>
      <c r="O112" s="40"/>
      <c r="P112" s="40"/>
      <c r="Q112" s="40"/>
      <c r="R112" s="40"/>
      <c r="S112" s="40"/>
      <c r="T112" s="40"/>
      <c r="U112" s="40"/>
      <c r="V112" s="40"/>
    </row>
    <row r="113" spans="1:22" ht="12" hidden="1" customHeight="1" outlineLevel="1">
      <c r="A113" s="3" t="s">
        <v>61</v>
      </c>
      <c r="C113" s="184">
        <v>13.5</v>
      </c>
      <c r="D113" s="184">
        <v>8.5</v>
      </c>
      <c r="E113" s="184">
        <v>-80.400000000000006</v>
      </c>
      <c r="F113" s="184">
        <v>-7.8</v>
      </c>
      <c r="G113" s="184">
        <v>-22.3</v>
      </c>
      <c r="H113" s="184">
        <v>-22.3</v>
      </c>
      <c r="I113" s="184"/>
      <c r="J113" s="184"/>
      <c r="K113" s="184"/>
      <c r="L113" s="235"/>
      <c r="M113" s="235"/>
      <c r="N113" s="40"/>
      <c r="O113" s="40"/>
      <c r="P113" s="40"/>
      <c r="Q113" s="40"/>
      <c r="R113" s="40"/>
      <c r="S113" s="40"/>
      <c r="T113" s="40"/>
      <c r="U113" s="40"/>
      <c r="V113" s="40"/>
    </row>
    <row r="114" spans="1:22" ht="12" hidden="1" customHeight="1" outlineLevel="1">
      <c r="A114" s="3" t="s">
        <v>62</v>
      </c>
      <c r="C114" s="184">
        <v>-3.6</v>
      </c>
      <c r="D114" s="184">
        <v>-28.5</v>
      </c>
      <c r="E114" s="184">
        <v>-10.6</v>
      </c>
      <c r="F114" s="184">
        <v>5.5</v>
      </c>
      <c r="G114" s="184">
        <v>-9.1</v>
      </c>
      <c r="H114" s="184">
        <v>-9.1</v>
      </c>
      <c r="I114" s="184"/>
      <c r="J114" s="184"/>
      <c r="K114" s="184"/>
      <c r="L114" s="235"/>
      <c r="M114" s="235"/>
      <c r="N114" s="40"/>
      <c r="O114" s="40"/>
      <c r="P114" s="40"/>
      <c r="Q114" s="40"/>
      <c r="R114" s="40"/>
      <c r="S114" s="40"/>
      <c r="T114" s="40"/>
      <c r="U114" s="40"/>
      <c r="V114" s="40"/>
    </row>
    <row r="115" spans="1:22" ht="12" hidden="1" customHeight="1" outlineLevel="1">
      <c r="A115" s="3" t="s">
        <v>63</v>
      </c>
      <c r="C115" s="184">
        <v>9.9</v>
      </c>
      <c r="D115" s="184">
        <v>-20</v>
      </c>
      <c r="E115" s="184">
        <v>-91</v>
      </c>
      <c r="F115" s="184">
        <v>-2.2999999999999998</v>
      </c>
      <c r="G115" s="184">
        <v>-31.4</v>
      </c>
      <c r="H115" s="184">
        <v>-31.4</v>
      </c>
      <c r="I115" s="184"/>
      <c r="J115" s="184"/>
      <c r="K115" s="184"/>
      <c r="L115" s="235"/>
      <c r="M115" s="235"/>
      <c r="N115" s="40"/>
      <c r="O115" s="40"/>
      <c r="P115" s="40"/>
      <c r="Q115" s="40"/>
      <c r="R115" s="40"/>
      <c r="S115" s="40"/>
      <c r="T115" s="40"/>
      <c r="U115" s="40"/>
      <c r="V115" s="40"/>
    </row>
    <row r="116" spans="1:22" ht="12" hidden="1" customHeight="1" outlineLevel="1">
      <c r="A116" s="3"/>
      <c r="C116" s="41"/>
      <c r="D116" s="41"/>
      <c r="E116" s="41"/>
      <c r="F116" s="41"/>
      <c r="G116" s="41"/>
      <c r="H116" s="41"/>
      <c r="I116" s="41"/>
      <c r="J116" s="41"/>
      <c r="K116" s="41"/>
      <c r="L116" s="114"/>
      <c r="M116" s="114"/>
      <c r="N116" s="40"/>
      <c r="O116" s="40"/>
      <c r="P116" s="40"/>
      <c r="Q116" s="40"/>
      <c r="R116" s="40"/>
      <c r="S116" s="40"/>
      <c r="T116" s="40"/>
      <c r="U116" s="40"/>
      <c r="V116" s="40"/>
    </row>
    <row r="117" spans="1:22" ht="12" hidden="1" customHeight="1" outlineLevel="1">
      <c r="A117" s="3" t="s">
        <v>64</v>
      </c>
      <c r="C117" s="184">
        <v>76.325000000000003</v>
      </c>
      <c r="D117" s="184">
        <v>97.95</v>
      </c>
      <c r="E117" s="184">
        <v>58.737499999999997</v>
      </c>
      <c r="F117" s="184">
        <v>82.612499999999997</v>
      </c>
      <c r="G117" s="184">
        <v>73.75</v>
      </c>
      <c r="H117" s="184">
        <v>66.737499999999997</v>
      </c>
      <c r="I117" s="184"/>
      <c r="J117" s="184"/>
      <c r="K117" s="184"/>
      <c r="L117" s="235"/>
      <c r="M117" s="235"/>
      <c r="N117" s="40"/>
      <c r="O117" s="40"/>
      <c r="P117" s="40"/>
      <c r="Q117" s="40"/>
      <c r="R117" s="40"/>
      <c r="S117" s="40"/>
      <c r="T117" s="40"/>
      <c r="U117" s="40"/>
      <c r="V117" s="40"/>
    </row>
    <row r="118" spans="1:22" ht="12" hidden="1" customHeight="1" outlineLevel="1">
      <c r="A118" s="3" t="s">
        <v>65</v>
      </c>
      <c r="C118" s="184">
        <v>7.4</v>
      </c>
      <c r="D118" s="184">
        <v>-6.5</v>
      </c>
      <c r="E118" s="184">
        <v>2.6</v>
      </c>
      <c r="F118" s="184">
        <v>5.3</v>
      </c>
      <c r="G118" s="184">
        <v>20.8</v>
      </c>
      <c r="H118" s="184" t="s">
        <v>8</v>
      </c>
      <c r="I118" s="184"/>
      <c r="J118" s="184"/>
      <c r="K118" s="184"/>
      <c r="L118" s="235"/>
      <c r="M118" s="235"/>
      <c r="N118" s="40"/>
      <c r="O118" s="40"/>
      <c r="P118" s="40"/>
      <c r="Q118" s="40"/>
      <c r="R118" s="40"/>
      <c r="S118" s="40"/>
      <c r="T118" s="40"/>
      <c r="U118" s="40"/>
      <c r="V118" s="40"/>
    </row>
    <row r="119" spans="1:22" ht="12" hidden="1" customHeight="1" outlineLevel="1">
      <c r="A119" s="3" t="s">
        <v>66</v>
      </c>
      <c r="C119" s="250">
        <v>40234</v>
      </c>
      <c r="D119" s="250">
        <v>40602</v>
      </c>
      <c r="E119" s="250">
        <v>40967</v>
      </c>
      <c r="F119" s="250">
        <v>40967</v>
      </c>
      <c r="G119" s="250">
        <v>40967</v>
      </c>
      <c r="H119" s="250">
        <v>41207</v>
      </c>
      <c r="I119" s="250"/>
      <c r="J119" s="250"/>
      <c r="K119" s="250"/>
      <c r="L119" s="251"/>
      <c r="M119" s="251"/>
      <c r="N119" s="40"/>
      <c r="O119" s="40"/>
      <c r="P119" s="40"/>
      <c r="Q119" s="40"/>
      <c r="R119" s="40"/>
      <c r="S119" s="40"/>
      <c r="T119" s="40"/>
      <c r="U119" s="40"/>
      <c r="V119" s="40"/>
    </row>
    <row r="120" spans="1:22" ht="12" hidden="1" customHeight="1" outlineLevel="1">
      <c r="A120" s="3" t="s">
        <v>67</v>
      </c>
      <c r="C120" s="252" t="s">
        <v>68</v>
      </c>
      <c r="D120" s="252" t="s">
        <v>69</v>
      </c>
      <c r="E120" s="252" t="s">
        <v>70</v>
      </c>
      <c r="F120" s="252" t="s">
        <v>70</v>
      </c>
      <c r="G120" s="252" t="s">
        <v>71</v>
      </c>
      <c r="H120" s="252" t="s">
        <v>71</v>
      </c>
      <c r="I120" s="252"/>
      <c r="J120" s="252"/>
      <c r="K120" s="252"/>
      <c r="L120" s="253"/>
      <c r="M120" s="253"/>
      <c r="N120" s="40"/>
      <c r="O120" s="40"/>
      <c r="P120" s="40"/>
      <c r="Q120" s="40"/>
      <c r="R120" s="40"/>
      <c r="S120" s="40"/>
      <c r="T120" s="40"/>
      <c r="U120" s="40"/>
      <c r="V120" s="40"/>
    </row>
    <row r="121" spans="1:22" ht="12" hidden="1" customHeight="1" outlineLevel="1">
      <c r="A121" s="3" t="s">
        <v>72</v>
      </c>
      <c r="C121" s="252" t="s">
        <v>73</v>
      </c>
      <c r="D121" s="252" t="s">
        <v>73</v>
      </c>
      <c r="E121" s="252" t="s">
        <v>73</v>
      </c>
      <c r="F121" s="252" t="s">
        <v>73</v>
      </c>
      <c r="G121" s="252" t="s">
        <v>73</v>
      </c>
      <c r="H121" s="252" t="s">
        <v>74</v>
      </c>
      <c r="I121" s="252"/>
      <c r="J121" s="252"/>
      <c r="K121" s="252"/>
      <c r="L121" s="253"/>
      <c r="M121" s="253"/>
      <c r="N121" s="40"/>
      <c r="O121" s="40"/>
      <c r="P121" s="40"/>
      <c r="Q121" s="40"/>
      <c r="R121" s="40"/>
      <c r="S121" s="40"/>
      <c r="T121" s="40"/>
      <c r="U121" s="40"/>
      <c r="V121" s="40"/>
    </row>
    <row r="122" spans="1:22" ht="12" hidden="1" customHeight="1" outlineLevel="1">
      <c r="A122" s="3"/>
      <c r="C122" s="41"/>
      <c r="D122" s="41"/>
      <c r="E122" s="41"/>
      <c r="F122" s="41"/>
      <c r="G122" s="41"/>
      <c r="H122" s="41"/>
      <c r="I122" s="41"/>
      <c r="J122" s="41"/>
      <c r="K122" s="41"/>
      <c r="L122" s="114"/>
      <c r="M122" s="114"/>
      <c r="N122" s="40"/>
      <c r="O122" s="40"/>
      <c r="P122" s="40"/>
      <c r="Q122" s="40"/>
      <c r="R122" s="40"/>
      <c r="S122" s="40"/>
      <c r="T122" s="40"/>
      <c r="U122" s="40"/>
      <c r="V122" s="40"/>
    </row>
    <row r="123" spans="1:22" ht="12" hidden="1" customHeight="1" outlineLevel="1">
      <c r="A123" s="2" t="s">
        <v>75</v>
      </c>
      <c r="C123" s="41"/>
      <c r="D123" s="41"/>
      <c r="E123" s="41"/>
      <c r="F123" s="41"/>
      <c r="G123" s="41"/>
      <c r="H123" s="41"/>
      <c r="I123" s="41"/>
      <c r="J123" s="41"/>
      <c r="K123" s="41"/>
      <c r="L123" s="114"/>
      <c r="M123" s="114"/>
      <c r="N123" s="40"/>
      <c r="O123" s="40"/>
      <c r="P123" s="40"/>
      <c r="Q123" s="40"/>
      <c r="R123" s="40"/>
      <c r="S123" s="40"/>
      <c r="T123" s="40"/>
      <c r="U123" s="40"/>
      <c r="V123" s="40"/>
    </row>
    <row r="124" spans="1:22" ht="12" hidden="1" customHeight="1" outlineLevel="1">
      <c r="A124" s="3" t="s">
        <v>76</v>
      </c>
      <c r="C124" s="184">
        <v>87.3</v>
      </c>
      <c r="D124" s="184">
        <v>97.2</v>
      </c>
      <c r="E124" s="184">
        <v>101.4</v>
      </c>
      <c r="F124" s="184">
        <v>104.7</v>
      </c>
      <c r="G124" s="184">
        <v>112.6</v>
      </c>
      <c r="H124" s="184" t="s">
        <v>55</v>
      </c>
      <c r="I124" s="184"/>
      <c r="J124" s="184"/>
      <c r="K124" s="184"/>
      <c r="L124" s="235"/>
      <c r="M124" s="235"/>
      <c r="N124" s="40"/>
      <c r="O124" s="40"/>
      <c r="P124" s="40"/>
      <c r="Q124" s="40"/>
      <c r="R124" s="40"/>
      <c r="S124" s="40"/>
      <c r="T124" s="40"/>
      <c r="U124" s="40"/>
      <c r="V124" s="40"/>
    </row>
    <row r="125" spans="1:22" ht="12" hidden="1" customHeight="1" outlineLevel="1">
      <c r="A125" s="3" t="s">
        <v>77</v>
      </c>
      <c r="C125" s="184">
        <v>53.343094000000001</v>
      </c>
      <c r="D125" s="184">
        <v>61.959946000000002</v>
      </c>
      <c r="E125" s="184">
        <v>47.717218000000003</v>
      </c>
      <c r="F125" s="184">
        <v>42.395124000000003</v>
      </c>
      <c r="G125" s="184">
        <v>55.533419000000002</v>
      </c>
      <c r="H125" s="184" t="s">
        <v>8</v>
      </c>
      <c r="I125" s="184"/>
      <c r="J125" s="184"/>
      <c r="K125" s="184"/>
      <c r="L125" s="235"/>
      <c r="M125" s="235"/>
      <c r="N125" s="40"/>
      <c r="O125" s="40"/>
      <c r="P125" s="40"/>
      <c r="Q125" s="40"/>
      <c r="R125" s="40"/>
      <c r="S125" s="40"/>
      <c r="T125" s="40"/>
      <c r="U125" s="40"/>
      <c r="V125" s="40"/>
    </row>
    <row r="126" spans="1:22" ht="12" hidden="1" customHeight="1" outlineLevel="1">
      <c r="A126" s="3" t="s">
        <v>78</v>
      </c>
      <c r="C126" s="184">
        <v>33.956905999999996</v>
      </c>
      <c r="D126" s="184">
        <v>35.240054000000001</v>
      </c>
      <c r="E126" s="184">
        <v>53.682782000000003</v>
      </c>
      <c r="F126" s="184">
        <v>62.304876</v>
      </c>
      <c r="G126" s="184">
        <v>57.066580999999999</v>
      </c>
      <c r="H126" s="184" t="s">
        <v>8</v>
      </c>
      <c r="I126" s="184"/>
      <c r="J126" s="184"/>
      <c r="K126" s="184"/>
      <c r="L126" s="235"/>
      <c r="M126" s="235"/>
      <c r="N126" s="40"/>
      <c r="O126" s="40"/>
      <c r="P126" s="40"/>
      <c r="Q126" s="40"/>
      <c r="R126" s="40"/>
      <c r="S126" s="40"/>
      <c r="T126" s="40"/>
      <c r="U126" s="40"/>
      <c r="V126" s="40"/>
    </row>
    <row r="127" spans="1:22" ht="12" hidden="1" customHeight="1" outlineLevel="1">
      <c r="A127" s="3"/>
      <c r="C127" s="41"/>
      <c r="D127" s="41"/>
      <c r="E127" s="41"/>
      <c r="F127" s="41"/>
      <c r="G127" s="41"/>
      <c r="H127" s="41"/>
      <c r="I127" s="41"/>
      <c r="J127" s="41"/>
      <c r="K127" s="41"/>
      <c r="L127" s="114"/>
      <c r="M127" s="114"/>
      <c r="N127" s="40"/>
      <c r="O127" s="40"/>
      <c r="P127" s="40"/>
      <c r="Q127" s="40"/>
      <c r="R127" s="40"/>
      <c r="S127" s="40"/>
      <c r="T127" s="40"/>
      <c r="U127" s="40"/>
      <c r="V127" s="40"/>
    </row>
    <row r="128" spans="1:22" ht="12" hidden="1" customHeight="1" outlineLevel="1">
      <c r="A128" s="3" t="s">
        <v>79</v>
      </c>
      <c r="C128" s="184">
        <v>10.1</v>
      </c>
      <c r="D128" s="184">
        <v>7.8</v>
      </c>
      <c r="E128" s="184">
        <v>6.6</v>
      </c>
      <c r="F128" s="184">
        <v>6.2</v>
      </c>
      <c r="G128" s="184">
        <v>6.2</v>
      </c>
      <c r="H128" s="184">
        <v>8</v>
      </c>
      <c r="I128" s="184"/>
      <c r="J128" s="184"/>
      <c r="K128" s="184"/>
      <c r="L128" s="235"/>
      <c r="M128" s="235"/>
      <c r="N128" s="40"/>
      <c r="O128" s="40"/>
      <c r="P128" s="40"/>
      <c r="Q128" s="40"/>
      <c r="R128" s="40"/>
      <c r="S128" s="40"/>
      <c r="T128" s="40"/>
      <c r="U128" s="40"/>
      <c r="V128" s="40"/>
    </row>
    <row r="129" spans="1:22" ht="12" hidden="1" customHeight="1" outlineLevel="1">
      <c r="A129" s="2" t="s">
        <v>80</v>
      </c>
      <c r="C129" s="211">
        <v>10.1</v>
      </c>
      <c r="D129" s="211">
        <v>7.8</v>
      </c>
      <c r="E129" s="211">
        <v>6.6</v>
      </c>
      <c r="F129" s="211">
        <v>6.2</v>
      </c>
      <c r="G129" s="211">
        <v>6.2</v>
      </c>
      <c r="H129" s="211">
        <v>8</v>
      </c>
      <c r="I129" s="211"/>
      <c r="J129" s="211"/>
      <c r="K129" s="211"/>
      <c r="L129" s="109"/>
      <c r="M129" s="109"/>
      <c r="N129" s="40"/>
      <c r="O129" s="40"/>
      <c r="P129" s="40"/>
      <c r="Q129" s="40"/>
      <c r="R129" s="40"/>
      <c r="S129" s="40"/>
      <c r="T129" s="40"/>
      <c r="U129" s="40"/>
      <c r="V129" s="40"/>
    </row>
    <row r="130" spans="1:22" ht="16.5" customHeight="1" collapsed="1">
      <c r="A130" s="3"/>
      <c r="C130" s="41"/>
      <c r="D130" s="41"/>
      <c r="E130" s="41"/>
      <c r="F130" s="41"/>
      <c r="G130" s="41"/>
      <c r="H130" s="41"/>
      <c r="I130" s="41"/>
      <c r="J130" s="41"/>
      <c r="K130" s="41"/>
      <c r="L130" s="114"/>
      <c r="M130" s="114"/>
      <c r="N130" s="40"/>
      <c r="O130" s="40"/>
      <c r="P130" s="40"/>
      <c r="Q130" s="40"/>
      <c r="R130" s="40"/>
      <c r="S130" s="40"/>
      <c r="T130" s="40"/>
      <c r="U130" s="40"/>
      <c r="V130" s="40"/>
    </row>
    <row r="131" spans="1:22" ht="12" customHeight="1" thickBot="1">
      <c r="A131" s="20"/>
      <c r="B131" s="21"/>
      <c r="C131" s="254"/>
      <c r="D131" s="254"/>
      <c r="E131" s="254"/>
      <c r="F131" s="254"/>
      <c r="G131" s="254"/>
      <c r="H131" s="254"/>
      <c r="I131" s="254"/>
      <c r="J131" s="254"/>
      <c r="K131" s="254"/>
      <c r="L131" s="254"/>
      <c r="M131" s="254"/>
      <c r="N131" s="255"/>
      <c r="O131" s="255"/>
      <c r="P131" s="255"/>
      <c r="Q131" s="255"/>
      <c r="R131" s="255"/>
      <c r="S131" s="255"/>
      <c r="T131" s="255"/>
      <c r="U131" s="255"/>
      <c r="V131" s="255"/>
    </row>
    <row r="132" spans="1:22" ht="21" customHeight="1">
      <c r="A132" s="43" t="s">
        <v>81</v>
      </c>
      <c r="B132" s="44"/>
      <c r="C132" s="639"/>
      <c r="D132" s="639"/>
      <c r="E132" s="639"/>
      <c r="F132" s="639"/>
      <c r="G132" s="639"/>
      <c r="H132" s="639"/>
      <c r="I132" s="639"/>
      <c r="J132" s="639"/>
      <c r="K132" s="639"/>
      <c r="L132" s="639"/>
      <c r="M132" s="639"/>
      <c r="N132" s="640"/>
      <c r="O132" s="639"/>
      <c r="P132" s="640"/>
      <c r="Q132" s="639"/>
      <c r="R132" s="640"/>
      <c r="S132" s="639"/>
      <c r="T132" s="640"/>
      <c r="U132" s="640"/>
      <c r="V132" s="640"/>
    </row>
    <row r="133" spans="1:22" s="49" customFormat="1" ht="12" customHeight="1">
      <c r="A133" s="56" t="s">
        <v>199</v>
      </c>
      <c r="B133" s="48"/>
      <c r="C133" s="15"/>
      <c r="D133" s="15"/>
      <c r="E133" s="15"/>
      <c r="F133" s="15"/>
      <c r="G133" s="15"/>
      <c r="H133" s="15"/>
      <c r="I133" s="15"/>
      <c r="J133" s="15"/>
      <c r="K133" s="15"/>
      <c r="L133" s="15"/>
      <c r="M133" s="15"/>
      <c r="N133" s="169"/>
      <c r="O133" s="169"/>
      <c r="P133" s="169"/>
      <c r="Q133" s="169"/>
      <c r="R133" s="169"/>
      <c r="S133" s="169"/>
      <c r="T133" s="169"/>
      <c r="U133" s="169"/>
      <c r="V133" s="169"/>
    </row>
    <row r="134" spans="1:22" s="49" customFormat="1" ht="12" customHeight="1">
      <c r="A134" s="107" t="s">
        <v>260</v>
      </c>
      <c r="B134" s="48"/>
      <c r="C134" s="256">
        <f>C145/C22</f>
        <v>7.1820375923352595E-2</v>
      </c>
      <c r="D134" s="256">
        <f>D145/D22</f>
        <v>7.9310889837205634E-2</v>
      </c>
      <c r="E134" s="256">
        <f>E145/E22</f>
        <v>4.5614035087719301E-2</v>
      </c>
      <c r="F134" s="256">
        <f>F145/F22</f>
        <v>5.8625660740028833E-2</v>
      </c>
      <c r="G134" s="256">
        <f>G145/G22</f>
        <v>4.7072448848282072E-2</v>
      </c>
      <c r="H134" s="256"/>
      <c r="I134" s="15"/>
      <c r="J134" s="257">
        <f t="shared" ref="J134:J141" si="50">AVERAGE(C134:G134)</f>
        <v>6.0488682087317683E-2</v>
      </c>
      <c r="K134" s="257">
        <f t="shared" ref="K134:K141" si="51">STDEV(C134:G134)</f>
        <v>1.4894664111695318E-2</v>
      </c>
      <c r="L134" s="15"/>
      <c r="M134" s="15"/>
      <c r="N134" s="169"/>
      <c r="O134" s="258">
        <v>0.05</v>
      </c>
      <c r="P134" s="258">
        <v>0.05</v>
      </c>
      <c r="Q134" s="258">
        <v>0.05</v>
      </c>
      <c r="R134" s="258">
        <v>0.05</v>
      </c>
      <c r="S134" s="258">
        <v>0.05</v>
      </c>
      <c r="T134" s="169"/>
      <c r="U134" s="169"/>
      <c r="V134" s="169"/>
    </row>
    <row r="135" spans="1:22" s="49" customFormat="1" ht="12" customHeight="1">
      <c r="A135" s="52" t="s">
        <v>200</v>
      </c>
      <c r="B135" s="53"/>
      <c r="C135" s="259">
        <f>C22/C149</f>
        <v>5.5592600121976012</v>
      </c>
      <c r="D135" s="259">
        <f>D22/D149</f>
        <v>7.0190814288883958</v>
      </c>
      <c r="E135" s="259">
        <f>E22/E149</f>
        <v>7.3316183348924229</v>
      </c>
      <c r="F135" s="259">
        <f>F22/F149</f>
        <v>5.9445819843839267</v>
      </c>
      <c r="G135" s="259">
        <f>G22/G149</f>
        <v>7.0581289736603088</v>
      </c>
      <c r="H135" s="15"/>
      <c r="I135" s="260"/>
      <c r="J135" s="259">
        <f t="shared" si="50"/>
        <v>6.5825341468045311</v>
      </c>
      <c r="K135" s="259">
        <f t="shared" si="51"/>
        <v>0.77973777735896244</v>
      </c>
      <c r="L135" s="260"/>
      <c r="M135" s="15"/>
      <c r="N135" s="169"/>
      <c r="O135" s="261">
        <v>6.5</v>
      </c>
      <c r="P135" s="261">
        <v>6.5</v>
      </c>
      <c r="Q135" s="261">
        <v>6.5</v>
      </c>
      <c r="R135" s="261">
        <v>6.5</v>
      </c>
      <c r="S135" s="261">
        <v>6.5</v>
      </c>
      <c r="T135" s="261">
        <v>6.5</v>
      </c>
      <c r="U135" s="261">
        <v>6.5</v>
      </c>
      <c r="V135" s="169"/>
    </row>
    <row r="136" spans="1:22" s="54" customFormat="1" ht="12" customHeight="1">
      <c r="A136" s="52" t="s">
        <v>201</v>
      </c>
      <c r="B136" s="53"/>
      <c r="C136" s="262">
        <f>(C151/C22)*365</f>
        <v>12.479887369267901</v>
      </c>
      <c r="D136" s="262">
        <f>(D151/D22)*365</f>
        <v>11.50324008218745</v>
      </c>
      <c r="E136" s="262">
        <f>(E151/E22)*365</f>
        <v>9.4306220095693778</v>
      </c>
      <c r="F136" s="262">
        <f>(F151/F22)*365</f>
        <v>14.14864648406215</v>
      </c>
      <c r="G136" s="262">
        <f>(G151/G22)*365</f>
        <v>12.559644833354779</v>
      </c>
      <c r="H136" s="260"/>
      <c r="I136" s="260"/>
      <c r="J136" s="259">
        <f t="shared" si="50"/>
        <v>12.024408155688331</v>
      </c>
      <c r="K136" s="259">
        <f t="shared" si="51"/>
        <v>1.7324600156634324</v>
      </c>
      <c r="L136" s="260"/>
      <c r="M136" s="260"/>
      <c r="N136" s="263"/>
      <c r="O136" s="264">
        <v>12</v>
      </c>
      <c r="P136" s="264">
        <v>12</v>
      </c>
      <c r="Q136" s="264">
        <v>12</v>
      </c>
      <c r="R136" s="264">
        <v>12</v>
      </c>
      <c r="S136" s="264">
        <v>12</v>
      </c>
      <c r="T136" s="264">
        <v>12</v>
      </c>
      <c r="U136" s="264">
        <v>12</v>
      </c>
      <c r="V136" s="263"/>
    </row>
    <row r="137" spans="1:22" s="54" customFormat="1" ht="12" customHeight="1">
      <c r="A137" s="52" t="s">
        <v>203</v>
      </c>
      <c r="B137" s="53"/>
      <c r="C137" s="262">
        <f>(C155/C22)*365</f>
        <v>8.5290353250932505</v>
      </c>
      <c r="D137" s="262">
        <f>(D155/D22)*365</f>
        <v>3.5882724830093253</v>
      </c>
      <c r="E137" s="262">
        <f>(E155/E22)*365</f>
        <v>4.4824561403508776</v>
      </c>
      <c r="F137" s="262">
        <f>(F155/F22)*365</f>
        <v>5.6477654973570397</v>
      </c>
      <c r="G137" s="262">
        <f>(G155/G22)*365</f>
        <v>6.2751254664779319</v>
      </c>
      <c r="H137" s="260"/>
      <c r="I137" s="262"/>
      <c r="J137" s="259">
        <f t="shared" si="50"/>
        <v>5.7045309824576851</v>
      </c>
      <c r="K137" s="259">
        <f t="shared" si="51"/>
        <v>1.8893545275608024</v>
      </c>
      <c r="L137" s="260"/>
      <c r="M137" s="260"/>
      <c r="N137" s="263"/>
      <c r="O137" s="264">
        <v>5</v>
      </c>
      <c r="P137" s="264">
        <v>5</v>
      </c>
      <c r="Q137" s="264">
        <v>5</v>
      </c>
      <c r="R137" s="264">
        <v>5</v>
      </c>
      <c r="S137" s="264">
        <v>5</v>
      </c>
      <c r="T137" s="264">
        <v>5</v>
      </c>
      <c r="U137" s="264">
        <v>5</v>
      </c>
      <c r="V137" s="263"/>
    </row>
    <row r="138" spans="1:22" s="54" customFormat="1" ht="12" customHeight="1">
      <c r="A138" s="52" t="s">
        <v>204</v>
      </c>
      <c r="B138" s="53"/>
      <c r="C138" s="265">
        <f>C161/C22</f>
        <v>0.40898120383237041</v>
      </c>
      <c r="D138" s="265">
        <f>D161/D22</f>
        <v>0.16880037932669512</v>
      </c>
      <c r="E138" s="265">
        <f>E161/E22</f>
        <v>0.17527910685805423</v>
      </c>
      <c r="F138" s="265">
        <f>F161/F22</f>
        <v>0.22389876661861283</v>
      </c>
      <c r="G138" s="265">
        <f>G161/G22</f>
        <v>0.1928194569553468</v>
      </c>
      <c r="H138" s="260"/>
      <c r="I138" s="260"/>
      <c r="J138" s="257">
        <f t="shared" si="50"/>
        <v>0.23395578271821588</v>
      </c>
      <c r="K138" s="257">
        <f t="shared" si="51"/>
        <v>0.10014416831173185</v>
      </c>
      <c r="L138" s="260"/>
      <c r="M138" s="260"/>
      <c r="N138" s="263"/>
      <c r="O138" s="266">
        <v>0.2</v>
      </c>
      <c r="P138" s="266">
        <v>0.2</v>
      </c>
      <c r="Q138" s="266">
        <v>0.2</v>
      </c>
      <c r="R138" s="266">
        <v>0.2</v>
      </c>
      <c r="S138" s="266">
        <v>0.2</v>
      </c>
      <c r="T138" s="266">
        <v>0.2</v>
      </c>
      <c r="U138" s="266">
        <v>0.2</v>
      </c>
      <c r="V138" s="263"/>
    </row>
    <row r="139" spans="1:22" s="54" customFormat="1" ht="12" customHeight="1">
      <c r="A139" s="52" t="s">
        <v>206</v>
      </c>
      <c r="B139" s="53"/>
      <c r="C139" s="257">
        <f>C163/C22</f>
        <v>2.4500841073648798E-2</v>
      </c>
      <c r="D139" s="257">
        <f>D163/D22</f>
        <v>1.7891575786312629E-2</v>
      </c>
      <c r="E139" s="257">
        <f>E163/E22</f>
        <v>1.7958532695374799E-2</v>
      </c>
      <c r="F139" s="257">
        <f>F163/F22</f>
        <v>1.3166746756367132E-2</v>
      </c>
      <c r="G139" s="257">
        <f>G163/G22</f>
        <v>5.5848668125080426E-3</v>
      </c>
      <c r="H139" s="260"/>
      <c r="I139" s="260"/>
      <c r="J139" s="257">
        <f t="shared" si="50"/>
        <v>1.5820512624842277E-2</v>
      </c>
      <c r="K139" s="257">
        <f t="shared" si="51"/>
        <v>7.0003473645991032E-3</v>
      </c>
      <c r="L139" s="260"/>
      <c r="M139" s="260"/>
      <c r="N139" s="263"/>
      <c r="O139" s="266">
        <v>0.01</v>
      </c>
      <c r="P139" s="266">
        <v>0.01</v>
      </c>
      <c r="Q139" s="266">
        <v>0.01</v>
      </c>
      <c r="R139" s="266">
        <v>0.01</v>
      </c>
      <c r="S139" s="266">
        <v>0.01</v>
      </c>
      <c r="T139" s="266">
        <v>0.01</v>
      </c>
      <c r="U139" s="266">
        <v>0.01</v>
      </c>
      <c r="V139" s="263"/>
    </row>
    <row r="140" spans="1:22" s="54" customFormat="1" ht="12" customHeight="1">
      <c r="A140" s="52" t="s">
        <v>205</v>
      </c>
      <c r="B140" s="53"/>
      <c r="C140" s="257">
        <f>C165/C22</f>
        <v>9.3249469757917067E-3</v>
      </c>
      <c r="D140" s="257">
        <f>D165/D22</f>
        <v>6.6698277224593022E-3</v>
      </c>
      <c r="E140" s="257">
        <f>E165/E22</f>
        <v>2.2137161084529507E-2</v>
      </c>
      <c r="F140" s="257">
        <f>F165/F22</f>
        <v>2.6653852314592344E-2</v>
      </c>
      <c r="G140" s="257">
        <f>G165/G22</f>
        <v>1.6420023163042079E-2</v>
      </c>
      <c r="H140" s="260"/>
      <c r="I140" s="260"/>
      <c r="J140" s="257">
        <f t="shared" si="50"/>
        <v>1.6241162252082986E-2</v>
      </c>
      <c r="K140" s="257">
        <f t="shared" si="51"/>
        <v>8.4062980291792627E-3</v>
      </c>
      <c r="L140" s="260"/>
      <c r="M140" s="260"/>
      <c r="N140" s="263"/>
      <c r="O140" s="266">
        <v>1.6E-2</v>
      </c>
      <c r="P140" s="266">
        <v>1.6E-2</v>
      </c>
      <c r="Q140" s="266">
        <v>1.6E-2</v>
      </c>
      <c r="R140" s="266">
        <v>1.6E-2</v>
      </c>
      <c r="S140" s="266">
        <v>1.6E-2</v>
      </c>
      <c r="T140" s="266">
        <v>1.6E-2</v>
      </c>
      <c r="U140" s="266">
        <v>1.6E-2</v>
      </c>
      <c r="V140" s="263"/>
    </row>
    <row r="141" spans="1:22" s="54" customFormat="1" ht="12" customHeight="1">
      <c r="A141" s="52" t="s">
        <v>208</v>
      </c>
      <c r="B141" s="53"/>
      <c r="C141" s="257">
        <f>C170/C22</f>
        <v>7.1820375923352595E-2</v>
      </c>
      <c r="D141" s="257">
        <f>D170/D22</f>
        <v>7.3368104947052315E-2</v>
      </c>
      <c r="E141" s="257">
        <f>E170/E22</f>
        <v>9.5948963317384367E-2</v>
      </c>
      <c r="F141" s="257">
        <f>F170/F22</f>
        <v>0.1043088258849912</v>
      </c>
      <c r="G141" s="257">
        <f>G170/G22</f>
        <v>0.10454252991892934</v>
      </c>
      <c r="H141" s="260"/>
      <c r="I141" s="260"/>
      <c r="J141" s="257">
        <f t="shared" si="50"/>
        <v>8.9997759998341961E-2</v>
      </c>
      <c r="K141" s="257">
        <f t="shared" si="51"/>
        <v>1.6269115516324026E-2</v>
      </c>
      <c r="L141" s="260"/>
      <c r="M141" s="260"/>
      <c r="N141" s="263"/>
      <c r="O141" s="266">
        <v>0.1</v>
      </c>
      <c r="P141" s="266">
        <v>0.1</v>
      </c>
      <c r="Q141" s="266">
        <v>0.1</v>
      </c>
      <c r="R141" s="266">
        <v>0.1</v>
      </c>
      <c r="S141" s="266">
        <v>0.1</v>
      </c>
      <c r="T141" s="266">
        <v>0.1</v>
      </c>
      <c r="U141" s="266">
        <v>0.1</v>
      </c>
      <c r="V141" s="263"/>
    </row>
    <row r="142" spans="1:22" ht="12" customHeight="1">
      <c r="A142" s="61" t="s">
        <v>82</v>
      </c>
      <c r="C142" s="11"/>
      <c r="D142" s="11"/>
      <c r="E142" s="11"/>
      <c r="F142" s="11"/>
      <c r="G142" s="11"/>
      <c r="H142" s="11"/>
      <c r="I142" s="11"/>
      <c r="J142" s="11"/>
      <c r="K142" s="11"/>
      <c r="L142" s="11"/>
      <c r="M142" s="11"/>
      <c r="N142" s="40"/>
      <c r="O142" s="267"/>
      <c r="P142" s="267"/>
      <c r="Q142" s="267"/>
      <c r="R142" s="267"/>
      <c r="S142" s="267"/>
      <c r="T142" s="267"/>
      <c r="U142" s="40"/>
      <c r="V142" s="40"/>
    </row>
    <row r="143" spans="1:22" ht="12" customHeight="1">
      <c r="A143" s="23"/>
      <c r="C143" s="268"/>
      <c r="D143" s="268"/>
      <c r="E143" s="268"/>
      <c r="F143" s="268"/>
      <c r="G143" s="268"/>
      <c r="H143" s="40"/>
      <c r="I143" s="40"/>
      <c r="J143" s="40"/>
      <c r="K143" s="40"/>
      <c r="L143" s="40"/>
      <c r="M143" s="40"/>
      <c r="N143" s="40"/>
      <c r="O143" s="267"/>
      <c r="P143" s="267"/>
      <c r="Q143" s="267"/>
      <c r="R143" s="267"/>
      <c r="S143" s="267"/>
      <c r="T143" s="267"/>
      <c r="U143" s="40"/>
      <c r="V143" s="40"/>
    </row>
    <row r="144" spans="1:22" ht="12" customHeight="1">
      <c r="A144" s="50" t="s">
        <v>83</v>
      </c>
      <c r="C144" s="267">
        <v>196.4</v>
      </c>
      <c r="D144" s="267">
        <v>250.9</v>
      </c>
      <c r="E144" s="267">
        <v>143</v>
      </c>
      <c r="F144" s="267">
        <v>183</v>
      </c>
      <c r="G144" s="267">
        <v>182.9</v>
      </c>
      <c r="H144" s="270">
        <f>'2012 E'!O69</f>
        <v>170.31344658796399</v>
      </c>
      <c r="I144" s="269"/>
      <c r="J144" s="269"/>
      <c r="K144" s="269"/>
      <c r="L144" s="269"/>
      <c r="M144" s="269"/>
      <c r="N144" s="269"/>
      <c r="O144" s="271"/>
      <c r="P144" s="271"/>
      <c r="Q144" s="271"/>
      <c r="R144" s="271"/>
      <c r="S144" s="271"/>
      <c r="T144" s="271"/>
      <c r="U144" s="272"/>
      <c r="V144" s="40"/>
    </row>
    <row r="145" spans="1:22" ht="12" customHeight="1">
      <c r="A145" s="51" t="s">
        <v>84</v>
      </c>
      <c r="C145" s="273">
        <v>196.4</v>
      </c>
      <c r="D145" s="273">
        <v>250.9</v>
      </c>
      <c r="E145" s="273">
        <v>143</v>
      </c>
      <c r="F145" s="273">
        <v>183</v>
      </c>
      <c r="G145" s="273">
        <v>182.9</v>
      </c>
      <c r="H145" s="160">
        <f>'2012 E'!O70</f>
        <v>170.31344658796399</v>
      </c>
      <c r="I145" s="269"/>
      <c r="J145" s="269"/>
      <c r="K145" s="269"/>
      <c r="L145" s="269"/>
      <c r="M145" s="269"/>
      <c r="N145" s="269"/>
      <c r="O145" s="274">
        <f>O134*O22</f>
        <v>211.59671073950992</v>
      </c>
      <c r="P145" s="274">
        <f>P134*P22</f>
        <v>226.40848049127564</v>
      </c>
      <c r="Q145" s="274">
        <f>Q134*Q22</f>
        <v>239.99298932075217</v>
      </c>
      <c r="R145" s="274">
        <f>R134*R22</f>
        <v>251.99263878678983</v>
      </c>
      <c r="S145" s="274">
        <f>S134*S22</f>
        <v>262.07234433826142</v>
      </c>
      <c r="T145" s="273">
        <f t="shared" ref="T145:U145" si="52">T144</f>
        <v>0</v>
      </c>
      <c r="U145" s="273">
        <f t="shared" si="52"/>
        <v>0</v>
      </c>
      <c r="V145" s="40"/>
    </row>
    <row r="146" spans="1:22" ht="12" customHeight="1">
      <c r="A146" s="25"/>
      <c r="C146" s="267"/>
      <c r="D146" s="267"/>
      <c r="E146" s="267"/>
      <c r="F146" s="267"/>
      <c r="G146" s="267"/>
      <c r="H146" s="267"/>
      <c r="I146" s="269"/>
      <c r="J146" s="269"/>
      <c r="K146" s="269"/>
      <c r="L146" s="269"/>
      <c r="M146" s="269"/>
      <c r="N146" s="269"/>
      <c r="O146" s="267"/>
      <c r="P146" s="267"/>
      <c r="Q146" s="267"/>
      <c r="R146" s="267"/>
      <c r="S146" s="267"/>
      <c r="T146" s="267"/>
      <c r="U146" s="269"/>
      <c r="V146" s="40"/>
    </row>
    <row r="147" spans="1:22" ht="12" customHeight="1">
      <c r="A147" s="50" t="s">
        <v>85</v>
      </c>
      <c r="C147" s="267">
        <v>463.6</v>
      </c>
      <c r="D147" s="267">
        <v>419.3</v>
      </c>
      <c r="E147" s="267">
        <v>383.8</v>
      </c>
      <c r="F147" s="267">
        <v>486.4</v>
      </c>
      <c r="G147" s="267">
        <v>497.1</v>
      </c>
      <c r="H147" s="270">
        <f>'2012 E'!O72</f>
        <v>548.59057135071305</v>
      </c>
      <c r="I147" s="269"/>
      <c r="J147" s="269"/>
      <c r="K147" s="269"/>
      <c r="L147" s="269"/>
      <c r="M147" s="269"/>
      <c r="N147" s="269"/>
      <c r="O147" s="271">
        <f>O149-O148-O145</f>
        <v>400.35009153590511</v>
      </c>
      <c r="P147" s="271">
        <f t="shared" ref="P147:S147" si="53">P149-P148-P145</f>
        <v>431.11299794341858</v>
      </c>
      <c r="Q147" s="271">
        <f t="shared" si="53"/>
        <v>459.32697782002379</v>
      </c>
      <c r="R147" s="271">
        <f t="shared" si="53"/>
        <v>484.24932671102499</v>
      </c>
      <c r="S147" s="271">
        <f t="shared" si="53"/>
        <v>505.18409977946595</v>
      </c>
      <c r="T147" s="267"/>
      <c r="U147" s="269"/>
      <c r="V147" s="40"/>
    </row>
    <row r="148" spans="1:22" ht="12" customHeight="1">
      <c r="A148" s="50" t="s">
        <v>86</v>
      </c>
      <c r="C148" s="267">
        <v>28.3</v>
      </c>
      <c r="D148" s="267">
        <v>31.4</v>
      </c>
      <c r="E148" s="267">
        <v>43.8</v>
      </c>
      <c r="F148" s="267">
        <v>38.700000000000003</v>
      </c>
      <c r="G148" s="267">
        <v>53.4</v>
      </c>
      <c r="H148" s="270">
        <f>'2012 E'!O73</f>
        <v>0</v>
      </c>
      <c r="I148" s="269"/>
      <c r="J148" s="663">
        <f t="shared" ref="J148" si="54">AVERAGE(C148:G148)</f>
        <v>39.119999999999997</v>
      </c>
      <c r="K148" s="663">
        <f t="shared" ref="K148" si="55">STDEV(C148:G148)</f>
        <v>10.033294573568552</v>
      </c>
      <c r="L148" s="269"/>
      <c r="M148" s="269"/>
      <c r="N148" s="269"/>
      <c r="O148" s="276">
        <f>$J$148</f>
        <v>39.119999999999997</v>
      </c>
      <c r="P148" s="276">
        <f t="shared" ref="P148:S148" si="56">$J$148</f>
        <v>39.119999999999997</v>
      </c>
      <c r="Q148" s="276">
        <f t="shared" si="56"/>
        <v>39.119999999999997</v>
      </c>
      <c r="R148" s="276">
        <f t="shared" si="56"/>
        <v>39.119999999999997</v>
      </c>
      <c r="S148" s="276">
        <f t="shared" si="56"/>
        <v>39.119999999999997</v>
      </c>
      <c r="T148" s="267"/>
      <c r="U148" s="269"/>
      <c r="V148" s="40"/>
    </row>
    <row r="149" spans="1:22" ht="12" customHeight="1">
      <c r="A149" s="51" t="s">
        <v>87</v>
      </c>
      <c r="C149" s="273">
        <v>491.9</v>
      </c>
      <c r="D149" s="273">
        <v>450.7</v>
      </c>
      <c r="E149" s="273">
        <v>427.6</v>
      </c>
      <c r="F149" s="273">
        <v>525.1</v>
      </c>
      <c r="G149" s="273">
        <v>550.5</v>
      </c>
      <c r="H149" s="160">
        <f>'2012 E'!O74</f>
        <v>593.13657325292695</v>
      </c>
      <c r="I149" s="269"/>
      <c r="J149" s="269"/>
      <c r="K149" s="269"/>
      <c r="L149" s="269"/>
      <c r="M149" s="269"/>
      <c r="N149" s="269"/>
      <c r="O149" s="275">
        <f t="shared" ref="O149:U149" si="57">O22/O135</f>
        <v>651.06680227541506</v>
      </c>
      <c r="P149" s="275">
        <f t="shared" si="57"/>
        <v>696.64147843469425</v>
      </c>
      <c r="Q149" s="275">
        <f t="shared" si="57"/>
        <v>738.43996714077593</v>
      </c>
      <c r="R149" s="275">
        <f t="shared" si="57"/>
        <v>775.36196549781482</v>
      </c>
      <c r="S149" s="275">
        <f t="shared" si="57"/>
        <v>806.37644411772737</v>
      </c>
      <c r="T149" s="275">
        <f t="shared" si="57"/>
        <v>846.69526632361362</v>
      </c>
      <c r="U149" s="275">
        <f t="shared" si="57"/>
        <v>889.03002963979441</v>
      </c>
      <c r="V149" s="40"/>
    </row>
    <row r="150" spans="1:22" ht="12" customHeight="1">
      <c r="A150" s="25"/>
      <c r="C150" s="267"/>
      <c r="D150" s="267"/>
      <c r="E150" s="267"/>
      <c r="F150" s="267"/>
      <c r="G150" s="267"/>
      <c r="H150" s="267"/>
      <c r="I150" s="269"/>
      <c r="J150" s="269"/>
      <c r="K150" s="269"/>
      <c r="L150" s="269"/>
      <c r="M150" s="269"/>
      <c r="N150" s="269"/>
      <c r="O150" s="267"/>
      <c r="P150" s="267"/>
      <c r="Q150" s="267"/>
      <c r="R150" s="267"/>
      <c r="S150" s="267"/>
      <c r="T150" s="267"/>
      <c r="U150" s="269"/>
      <c r="V150" s="40"/>
    </row>
    <row r="151" spans="1:22" ht="12" customHeight="1">
      <c r="A151" s="50" t="s">
        <v>88</v>
      </c>
      <c r="C151" s="267">
        <v>93.5</v>
      </c>
      <c r="D151" s="267">
        <v>99.7</v>
      </c>
      <c r="E151" s="267">
        <v>81</v>
      </c>
      <c r="F151" s="267">
        <v>121</v>
      </c>
      <c r="G151" s="267">
        <v>133.69999999999999</v>
      </c>
      <c r="H151" s="270">
        <f>'2012 E'!O76</f>
        <v>137.90381169857699</v>
      </c>
      <c r="I151" s="269"/>
      <c r="J151" s="269"/>
      <c r="K151" s="269"/>
      <c r="L151" s="269"/>
      <c r="M151" s="269"/>
      <c r="N151" s="269"/>
      <c r="O151" s="276">
        <f t="shared" ref="O151:U151" si="58">(O22/365)*O136</f>
        <v>139.13208377392431</v>
      </c>
      <c r="P151" s="276">
        <f t="shared" si="58"/>
        <v>148.87132963809904</v>
      </c>
      <c r="Q151" s="276">
        <f t="shared" si="58"/>
        <v>157.80360941638497</v>
      </c>
      <c r="R151" s="276">
        <f t="shared" si="58"/>
        <v>165.69378988720425</v>
      </c>
      <c r="S151" s="276">
        <f t="shared" si="58"/>
        <v>172.32154148269242</v>
      </c>
      <c r="T151" s="276">
        <f t="shared" si="58"/>
        <v>180.93761855682703</v>
      </c>
      <c r="U151" s="276">
        <f t="shared" si="58"/>
        <v>189.98449948466839</v>
      </c>
      <c r="V151" s="40"/>
    </row>
    <row r="152" spans="1:22" ht="12" customHeight="1">
      <c r="A152" s="50"/>
      <c r="C152" s="267"/>
      <c r="D152" s="267"/>
      <c r="E152" s="267"/>
      <c r="F152" s="267"/>
      <c r="G152" s="267"/>
      <c r="H152" s="267"/>
      <c r="I152" s="269"/>
      <c r="J152" s="269"/>
      <c r="K152" s="269"/>
      <c r="L152" s="269"/>
      <c r="M152" s="269"/>
      <c r="N152" s="269"/>
      <c r="O152" s="267"/>
      <c r="P152" s="267"/>
      <c r="Q152" s="267"/>
      <c r="R152" s="267"/>
      <c r="S152" s="267"/>
      <c r="T152" s="267"/>
      <c r="U152" s="269"/>
      <c r="V152" s="40"/>
    </row>
    <row r="153" spans="1:22" ht="12" hidden="1" customHeight="1" outlineLevel="1">
      <c r="A153" s="50" t="s">
        <v>89</v>
      </c>
      <c r="C153" s="267">
        <v>63.9</v>
      </c>
      <c r="D153" s="267">
        <v>31.1</v>
      </c>
      <c r="E153" s="267">
        <v>38.5</v>
      </c>
      <c r="F153" s="267">
        <v>48.3</v>
      </c>
      <c r="G153" s="267">
        <v>66.400000000000006</v>
      </c>
      <c r="H153" s="270">
        <f>'2012 E'!O77</f>
        <v>92.435199059791401</v>
      </c>
      <c r="I153" s="269"/>
      <c r="J153" s="269"/>
      <c r="K153" s="269"/>
      <c r="L153" s="269"/>
      <c r="M153" s="269"/>
      <c r="N153" s="269"/>
      <c r="O153" s="267"/>
      <c r="P153" s="267"/>
      <c r="Q153" s="267"/>
      <c r="R153" s="267"/>
      <c r="S153" s="267"/>
      <c r="T153" s="267"/>
      <c r="U153" s="269"/>
      <c r="V153" s="40"/>
    </row>
    <row r="154" spans="1:22" ht="12" hidden="1" customHeight="1" outlineLevel="1">
      <c r="A154" s="50" t="s">
        <v>90</v>
      </c>
      <c r="C154" s="267">
        <v>0</v>
      </c>
      <c r="D154" s="267">
        <v>0</v>
      </c>
      <c r="E154" s="267">
        <v>0</v>
      </c>
      <c r="F154" s="267">
        <v>0</v>
      </c>
      <c r="G154" s="267">
        <v>0.4</v>
      </c>
      <c r="H154" s="270">
        <f>'2012 E'!O78</f>
        <v>0.2</v>
      </c>
      <c r="I154" s="269"/>
      <c r="J154" s="269"/>
      <c r="K154" s="269"/>
      <c r="L154" s="269"/>
      <c r="M154" s="269"/>
      <c r="N154" s="269"/>
      <c r="O154" s="267"/>
      <c r="P154" s="267"/>
      <c r="Q154" s="267"/>
      <c r="R154" s="267"/>
      <c r="S154" s="267"/>
      <c r="T154" s="267"/>
      <c r="U154" s="269"/>
      <c r="V154" s="40"/>
    </row>
    <row r="155" spans="1:22" ht="12" customHeight="1" collapsed="1">
      <c r="A155" s="51" t="s">
        <v>202</v>
      </c>
      <c r="C155" s="273">
        <f>SUM(C153:C154)</f>
        <v>63.9</v>
      </c>
      <c r="D155" s="273">
        <f t="shared" ref="D155:F155" si="59">SUM(D153:D154)</f>
        <v>31.1</v>
      </c>
      <c r="E155" s="273">
        <f t="shared" si="59"/>
        <v>38.5</v>
      </c>
      <c r="F155" s="273">
        <f t="shared" si="59"/>
        <v>48.3</v>
      </c>
      <c r="G155" s="273">
        <f>SUM(G153:G154)</f>
        <v>66.800000000000011</v>
      </c>
      <c r="H155" s="275">
        <f>SUM(H153:H154)</f>
        <v>92.635199059791404</v>
      </c>
      <c r="I155" s="269"/>
      <c r="J155" s="269"/>
      <c r="K155" s="269"/>
      <c r="L155" s="269"/>
      <c r="M155" s="269"/>
      <c r="N155" s="269"/>
      <c r="O155" s="275">
        <f t="shared" ref="O155:U155" si="60">(O22/365)*O137</f>
        <v>57.971701572468461</v>
      </c>
      <c r="P155" s="275">
        <f t="shared" si="60"/>
        <v>62.029720682541267</v>
      </c>
      <c r="Q155" s="275">
        <f t="shared" si="60"/>
        <v>65.751503923493743</v>
      </c>
      <c r="R155" s="275">
        <f t="shared" si="60"/>
        <v>69.039079119668429</v>
      </c>
      <c r="S155" s="275">
        <f t="shared" si="60"/>
        <v>71.800642284455179</v>
      </c>
      <c r="T155" s="276">
        <f t="shared" si="60"/>
        <v>75.39067439867793</v>
      </c>
      <c r="U155" s="276">
        <f t="shared" si="60"/>
        <v>79.160208118611834</v>
      </c>
      <c r="V155" s="40"/>
    </row>
    <row r="156" spans="1:22" ht="12" customHeight="1">
      <c r="A156" s="50"/>
      <c r="C156" s="267"/>
      <c r="D156" s="267"/>
      <c r="E156" s="267"/>
      <c r="F156" s="267"/>
      <c r="G156" s="267"/>
      <c r="H156" s="267"/>
      <c r="I156" s="269"/>
      <c r="J156" s="269"/>
      <c r="K156" s="269"/>
      <c r="L156" s="269"/>
      <c r="M156" s="269"/>
      <c r="N156" s="269"/>
      <c r="O156" s="267"/>
      <c r="P156" s="267"/>
      <c r="Q156" s="267"/>
      <c r="R156" s="267"/>
      <c r="S156" s="267"/>
      <c r="T156" s="267"/>
      <c r="U156" s="269"/>
      <c r="V156" s="40"/>
    </row>
    <row r="157" spans="1:22" ht="12" customHeight="1">
      <c r="A157" s="26" t="s">
        <v>193</v>
      </c>
      <c r="C157" s="273">
        <v>845.7</v>
      </c>
      <c r="D157" s="273">
        <v>832.4</v>
      </c>
      <c r="E157" s="273">
        <v>690.1</v>
      </c>
      <c r="F157" s="273">
        <v>877.4</v>
      </c>
      <c r="G157" s="273">
        <v>933.9</v>
      </c>
      <c r="H157" s="277">
        <f>'2012 E'!O79</f>
        <v>992.13164638052501</v>
      </c>
      <c r="I157" s="269"/>
      <c r="J157" s="269"/>
      <c r="K157" s="269"/>
      <c r="L157" s="269"/>
      <c r="M157" s="269"/>
      <c r="N157" s="269"/>
      <c r="O157" s="277">
        <f>SUM(O145,O149,O151,O155)</f>
        <v>1059.7672983613177</v>
      </c>
      <c r="P157" s="277">
        <f t="shared" ref="P157:U157" si="61">SUM(P145,P149,P151,P155)</f>
        <v>1133.9510092466103</v>
      </c>
      <c r="Q157" s="277">
        <f t="shared" si="61"/>
        <v>1201.9880698014069</v>
      </c>
      <c r="R157" s="277">
        <f t="shared" si="61"/>
        <v>1262.0874732914774</v>
      </c>
      <c r="S157" s="277">
        <f t="shared" si="61"/>
        <v>1312.5709722231363</v>
      </c>
      <c r="T157" s="277">
        <f t="shared" si="61"/>
        <v>1103.0235592791184</v>
      </c>
      <c r="U157" s="277">
        <f t="shared" si="61"/>
        <v>1158.1747372430746</v>
      </c>
      <c r="V157" s="40"/>
    </row>
    <row r="158" spans="1:22" ht="12" customHeight="1">
      <c r="A158" s="24"/>
      <c r="C158" s="267"/>
      <c r="D158" s="267"/>
      <c r="E158" s="267"/>
      <c r="F158" s="267"/>
      <c r="G158" s="267"/>
      <c r="H158" s="267"/>
      <c r="I158" s="269"/>
      <c r="J158" s="269"/>
      <c r="K158" s="269"/>
      <c r="L158" s="269"/>
      <c r="M158" s="269"/>
      <c r="N158" s="269"/>
      <c r="O158" s="267"/>
      <c r="P158" s="267"/>
      <c r="Q158" s="267"/>
      <c r="R158" s="267"/>
      <c r="S158" s="267"/>
      <c r="T158" s="267"/>
      <c r="U158" s="269"/>
      <c r="V158" s="40"/>
    </row>
    <row r="159" spans="1:22" ht="12" customHeight="1">
      <c r="A159" s="50" t="s">
        <v>91</v>
      </c>
      <c r="C159" s="278">
        <v>2157.6999999999998</v>
      </c>
      <c r="D159" s="278">
        <v>1255.9000000000001</v>
      </c>
      <c r="E159" s="278">
        <v>1334.3</v>
      </c>
      <c r="F159" s="278">
        <v>1529.4</v>
      </c>
      <c r="G159" s="278">
        <v>1671.6</v>
      </c>
      <c r="H159" s="553">
        <f>G159*(1+L159)</f>
        <v>1838.7589366678963</v>
      </c>
      <c r="I159" s="269"/>
      <c r="J159" s="269"/>
      <c r="K159" s="269"/>
      <c r="L159" s="171">
        <f>((G159/D159)^(1/3))-1</f>
        <v>9.9999363883642278E-2</v>
      </c>
      <c r="M159" s="269"/>
      <c r="N159" s="269"/>
      <c r="O159" s="553">
        <f>O161-O160</f>
        <v>2081.2073943435475</v>
      </c>
      <c r="P159" s="553">
        <f t="shared" ref="P159:S159" si="62">P161-P160</f>
        <v>2321.5812577436309</v>
      </c>
      <c r="Q159" s="553">
        <f t="shared" si="62"/>
        <v>2567.9136845181388</v>
      </c>
      <c r="R159" s="553">
        <f t="shared" si="62"/>
        <v>2817.5063934117215</v>
      </c>
      <c r="S159" s="553">
        <f t="shared" si="62"/>
        <v>3067.4830910882165</v>
      </c>
      <c r="T159" s="270">
        <f t="shared" ref="T159:U159" si="63">T160+T161</f>
        <v>-1101.9405085512562</v>
      </c>
      <c r="U159" s="270">
        <f t="shared" si="63"/>
        <v>-1239.5284893288433</v>
      </c>
      <c r="V159" s="40"/>
    </row>
    <row r="160" spans="1:22" ht="12" customHeight="1">
      <c r="A160" s="50" t="s">
        <v>92</v>
      </c>
      <c r="C160" s="279">
        <f>C161-C159</f>
        <v>-1039.2999999999997</v>
      </c>
      <c r="D160" s="279">
        <f t="shared" ref="D160:H160" si="64">D161-D159</f>
        <v>-721.90000000000009</v>
      </c>
      <c r="E160" s="279">
        <f t="shared" si="64"/>
        <v>-784.8</v>
      </c>
      <c r="F160" s="279">
        <f t="shared" si="64"/>
        <v>-830.50000000000011</v>
      </c>
      <c r="G160" s="279">
        <f t="shared" si="64"/>
        <v>-922.39999999999986</v>
      </c>
      <c r="H160" s="279">
        <f t="shared" si="64"/>
        <v>-1065.5431827939001</v>
      </c>
      <c r="I160" s="269"/>
      <c r="J160" s="269"/>
      <c r="K160" s="269"/>
      <c r="L160" s="269"/>
      <c r="M160" s="269"/>
      <c r="N160" s="269"/>
      <c r="O160" s="279">
        <f>H160-O43</f>
        <v>-1234.820551385508</v>
      </c>
      <c r="P160" s="279">
        <f>O160-P43</f>
        <v>-1415.9473357785284</v>
      </c>
      <c r="Q160" s="279">
        <f t="shared" ref="Q160:U160" si="65">P160-Q43</f>
        <v>-1607.9417272351302</v>
      </c>
      <c r="R160" s="279">
        <f t="shared" si="65"/>
        <v>-1809.535838264562</v>
      </c>
      <c r="S160" s="279">
        <f t="shared" si="65"/>
        <v>-2019.1937137351711</v>
      </c>
      <c r="T160" s="279">
        <f>S160-T43</f>
        <v>-2202.6443547719541</v>
      </c>
      <c r="U160" s="279">
        <f t="shared" si="65"/>
        <v>-2395.2675278605761</v>
      </c>
      <c r="V160" s="40"/>
    </row>
    <row r="161" spans="1:22" ht="12" customHeight="1">
      <c r="A161" s="51" t="s">
        <v>93</v>
      </c>
      <c r="C161" s="277">
        <v>1118.4000000000001</v>
      </c>
      <c r="D161" s="273">
        <v>534</v>
      </c>
      <c r="E161" s="273">
        <v>549.5</v>
      </c>
      <c r="F161" s="273">
        <v>698.9</v>
      </c>
      <c r="G161" s="273">
        <v>749.2</v>
      </c>
      <c r="H161" s="160">
        <f>'2012 E'!O83</f>
        <v>773.21575387399605</v>
      </c>
      <c r="I161" s="269"/>
      <c r="J161" s="269"/>
      <c r="K161" s="269"/>
      <c r="L161" s="269"/>
      <c r="M161" s="269"/>
      <c r="N161" s="269"/>
      <c r="O161" s="275">
        <f t="shared" ref="O161:U161" si="66">O138*O22</f>
        <v>846.38684295803967</v>
      </c>
      <c r="P161" s="275">
        <f t="shared" si="66"/>
        <v>905.63392196510256</v>
      </c>
      <c r="Q161" s="275">
        <f t="shared" si="66"/>
        <v>959.97195728300869</v>
      </c>
      <c r="R161" s="275">
        <f t="shared" si="66"/>
        <v>1007.9705551471593</v>
      </c>
      <c r="S161" s="275">
        <f t="shared" si="66"/>
        <v>1048.2893773530457</v>
      </c>
      <c r="T161" s="275">
        <f t="shared" si="66"/>
        <v>1100.7038462206979</v>
      </c>
      <c r="U161" s="275">
        <f t="shared" si="66"/>
        <v>1155.7390385317328</v>
      </c>
      <c r="V161" s="40"/>
    </row>
    <row r="162" spans="1:22" ht="12" customHeight="1">
      <c r="A162" s="25"/>
      <c r="C162" s="267"/>
      <c r="D162" s="267"/>
      <c r="E162" s="267"/>
      <c r="F162" s="267"/>
      <c r="G162" s="267"/>
      <c r="H162" s="267"/>
      <c r="I162" s="269"/>
      <c r="J162" s="269"/>
      <c r="K162" s="269"/>
      <c r="L162" s="269"/>
      <c r="M162" s="269"/>
      <c r="N162" s="269"/>
      <c r="O162" s="267"/>
      <c r="P162" s="267"/>
      <c r="Q162" s="267"/>
      <c r="R162" s="267"/>
      <c r="S162" s="267"/>
      <c r="T162" s="267"/>
      <c r="U162" s="269"/>
      <c r="V162" s="40"/>
    </row>
    <row r="163" spans="1:22" ht="12" customHeight="1">
      <c r="A163" s="50" t="s">
        <v>94</v>
      </c>
      <c r="C163" s="267">
        <v>67</v>
      </c>
      <c r="D163" s="267">
        <v>56.6</v>
      </c>
      <c r="E163" s="267">
        <v>56.3</v>
      </c>
      <c r="F163" s="267">
        <v>41.1</v>
      </c>
      <c r="G163" s="267">
        <v>21.7</v>
      </c>
      <c r="H163" s="270">
        <f>'2012 E'!O85</f>
        <v>0</v>
      </c>
      <c r="I163" s="269"/>
      <c r="J163" s="269"/>
      <c r="K163" s="269"/>
      <c r="L163" s="269"/>
      <c r="M163" s="269"/>
      <c r="N163" s="269"/>
      <c r="O163" s="270">
        <f t="shared" ref="O163:U163" si="67">O22*O139</f>
        <v>42.319342147901978</v>
      </c>
      <c r="P163" s="270">
        <f t="shared" si="67"/>
        <v>45.281696098255125</v>
      </c>
      <c r="Q163" s="270">
        <f t="shared" si="67"/>
        <v>47.998597864150433</v>
      </c>
      <c r="R163" s="270">
        <f t="shared" si="67"/>
        <v>50.398527757357961</v>
      </c>
      <c r="S163" s="270">
        <f t="shared" si="67"/>
        <v>52.414468867652275</v>
      </c>
      <c r="T163" s="270">
        <f t="shared" si="67"/>
        <v>55.035192311034891</v>
      </c>
      <c r="U163" s="270">
        <f t="shared" si="67"/>
        <v>57.786951926586639</v>
      </c>
      <c r="V163" s="40"/>
    </row>
    <row r="164" spans="1:22" ht="12" customHeight="1">
      <c r="A164" s="50" t="s">
        <v>95</v>
      </c>
      <c r="C164" s="267">
        <v>141.30000000000001</v>
      </c>
      <c r="D164" s="267">
        <v>139.6</v>
      </c>
      <c r="E164" s="267">
        <v>213.7</v>
      </c>
      <c r="F164" s="267">
        <v>244.3</v>
      </c>
      <c r="G164" s="267">
        <v>231.4</v>
      </c>
      <c r="H164" s="270">
        <f>'2012 E'!O86</f>
        <v>231.840402392605</v>
      </c>
      <c r="I164" s="269"/>
      <c r="J164" s="269"/>
      <c r="K164" s="269"/>
      <c r="L164" s="269"/>
      <c r="M164" s="269"/>
      <c r="N164" s="269"/>
      <c r="O164" s="611">
        <v>242</v>
      </c>
      <c r="P164" s="611">
        <v>242</v>
      </c>
      <c r="Q164" s="611">
        <v>242</v>
      </c>
      <c r="R164" s="611">
        <v>242</v>
      </c>
      <c r="S164" s="611">
        <v>242</v>
      </c>
      <c r="T164" s="280">
        <v>242</v>
      </c>
      <c r="U164" s="280">
        <v>242</v>
      </c>
      <c r="V164" s="40"/>
    </row>
    <row r="165" spans="1:22" ht="12" customHeight="1">
      <c r="A165" s="50" t="s">
        <v>96</v>
      </c>
      <c r="C165" s="267">
        <v>25.5</v>
      </c>
      <c r="D165" s="267">
        <v>21.1</v>
      </c>
      <c r="E165" s="267">
        <v>69.400000000000006</v>
      </c>
      <c r="F165" s="267">
        <v>83.2</v>
      </c>
      <c r="G165" s="267">
        <v>63.8</v>
      </c>
      <c r="H165" s="270">
        <f>'2012 E'!O87</f>
        <v>52.413066576240503</v>
      </c>
      <c r="I165" s="269"/>
      <c r="J165" s="269"/>
      <c r="K165" s="281"/>
      <c r="L165" s="269"/>
      <c r="M165" s="269"/>
      <c r="N165" s="269"/>
      <c r="O165" s="270">
        <f t="shared" ref="O165:U165" si="68">O22*O140</f>
        <v>67.710947436643167</v>
      </c>
      <c r="P165" s="270">
        <f t="shared" si="68"/>
        <v>72.450713757208206</v>
      </c>
      <c r="Q165" s="270">
        <f t="shared" si="68"/>
        <v>76.797756582640702</v>
      </c>
      <c r="R165" s="270">
        <f t="shared" si="68"/>
        <v>80.63764441177274</v>
      </c>
      <c r="S165" s="270">
        <f t="shared" si="68"/>
        <v>83.863150188243651</v>
      </c>
      <c r="T165" s="270">
        <f t="shared" si="68"/>
        <v>88.056307697655825</v>
      </c>
      <c r="U165" s="270">
        <f t="shared" si="68"/>
        <v>92.459123082538611</v>
      </c>
      <c r="V165" s="40"/>
    </row>
    <row r="166" spans="1:22" ht="12" customHeight="1">
      <c r="A166" s="50"/>
      <c r="C166" s="267"/>
      <c r="D166" s="267"/>
      <c r="E166" s="267"/>
      <c r="F166" s="267"/>
      <c r="G166" s="267"/>
      <c r="H166" s="267"/>
      <c r="I166" s="269"/>
      <c r="J166" s="269"/>
      <c r="K166" s="281"/>
      <c r="L166" s="269"/>
      <c r="M166" s="269"/>
      <c r="N166" s="269"/>
      <c r="O166" s="267"/>
      <c r="P166" s="267"/>
      <c r="Q166" s="267"/>
      <c r="R166" s="267"/>
      <c r="S166" s="267"/>
      <c r="T166" s="267"/>
      <c r="U166" s="269"/>
      <c r="V166" s="40"/>
    </row>
    <row r="167" spans="1:22" ht="12" hidden="1" customHeight="1" outlineLevel="1">
      <c r="A167" s="50" t="s">
        <v>97</v>
      </c>
      <c r="C167" s="267">
        <v>90.1</v>
      </c>
      <c r="D167" s="267">
        <v>202.6</v>
      </c>
      <c r="E167" s="267">
        <v>254.1</v>
      </c>
      <c r="F167" s="267">
        <v>276</v>
      </c>
      <c r="G167" s="267">
        <v>350.8</v>
      </c>
      <c r="H167" s="270">
        <f>'2012 E'!O88</f>
        <v>435.40493417413398</v>
      </c>
      <c r="I167" s="269"/>
      <c r="J167" s="269"/>
      <c r="K167" s="269"/>
      <c r="L167" s="269"/>
      <c r="M167" s="269"/>
      <c r="N167" s="269"/>
      <c r="O167" s="267"/>
      <c r="P167" s="267"/>
      <c r="Q167" s="267"/>
      <c r="R167" s="267"/>
      <c r="S167" s="267"/>
      <c r="T167" s="267"/>
      <c r="U167" s="269"/>
      <c r="V167" s="40"/>
    </row>
    <row r="168" spans="1:22" ht="12" hidden="1" customHeight="1" outlineLevel="1">
      <c r="A168" s="50" t="s">
        <v>98</v>
      </c>
      <c r="C168" s="267">
        <v>83.2</v>
      </c>
      <c r="D168" s="267">
        <v>0</v>
      </c>
      <c r="E168" s="267">
        <v>0</v>
      </c>
      <c r="F168" s="267">
        <v>0</v>
      </c>
      <c r="G168" s="267">
        <v>0</v>
      </c>
      <c r="H168" s="267">
        <v>0</v>
      </c>
      <c r="I168" s="269"/>
      <c r="J168" s="269"/>
      <c r="K168" s="269"/>
      <c r="L168" s="269"/>
      <c r="M168" s="269"/>
      <c r="N168" s="269"/>
      <c r="O168" s="267"/>
      <c r="P168" s="267"/>
      <c r="Q168" s="267"/>
      <c r="R168" s="267"/>
      <c r="S168" s="267"/>
      <c r="T168" s="267"/>
      <c r="U168" s="269"/>
      <c r="V168" s="40"/>
    </row>
    <row r="169" spans="1:22" ht="12" hidden="1" customHeight="1" outlineLevel="1">
      <c r="A169" s="50" t="s">
        <v>99</v>
      </c>
      <c r="C169" s="267">
        <v>23.1</v>
      </c>
      <c r="D169" s="267">
        <v>29.5</v>
      </c>
      <c r="E169" s="267">
        <v>46.7</v>
      </c>
      <c r="F169" s="267">
        <v>49.6</v>
      </c>
      <c r="G169" s="267">
        <v>55.4</v>
      </c>
      <c r="H169" s="270">
        <f>'2012 E'!O89</f>
        <v>55.453734238603303</v>
      </c>
      <c r="I169" s="269"/>
      <c r="J169" s="269"/>
      <c r="K169" s="269"/>
      <c r="L169" s="269"/>
      <c r="M169" s="269"/>
      <c r="N169" s="269"/>
      <c r="O169" s="267"/>
      <c r="P169" s="267"/>
      <c r="Q169" s="267"/>
      <c r="R169" s="267"/>
      <c r="S169" s="267"/>
      <c r="T169" s="267"/>
      <c r="U169" s="269"/>
      <c r="V169" s="40"/>
    </row>
    <row r="170" spans="1:22" ht="12" customHeight="1" collapsed="1">
      <c r="A170" s="51" t="s">
        <v>207</v>
      </c>
      <c r="C170" s="273">
        <f>SUM(C167:C169)</f>
        <v>196.4</v>
      </c>
      <c r="D170" s="273">
        <f>SUM(D167:D169)</f>
        <v>232.1</v>
      </c>
      <c r="E170" s="273">
        <f t="shared" ref="E170:G170" si="69">SUM(E167:E169)</f>
        <v>300.8</v>
      </c>
      <c r="F170" s="273">
        <f t="shared" si="69"/>
        <v>325.60000000000002</v>
      </c>
      <c r="G170" s="273">
        <f t="shared" si="69"/>
        <v>406.2</v>
      </c>
      <c r="H170" s="160">
        <f>SUM(H167:H169)</f>
        <v>490.8586684127373</v>
      </c>
      <c r="I170" s="269"/>
      <c r="J170" s="269"/>
      <c r="K170" s="269"/>
      <c r="L170" s="269"/>
      <c r="M170" s="269"/>
      <c r="N170" s="269"/>
      <c r="O170" s="160">
        <f t="shared" ref="O170:U170" si="70">O22*O141</f>
        <v>423.19342147901983</v>
      </c>
      <c r="P170" s="160">
        <f t="shared" si="70"/>
        <v>452.81696098255128</v>
      </c>
      <c r="Q170" s="160">
        <f t="shared" si="70"/>
        <v>479.98597864150435</v>
      </c>
      <c r="R170" s="160">
        <f t="shared" si="70"/>
        <v>503.98527757357965</v>
      </c>
      <c r="S170" s="160">
        <f t="shared" si="70"/>
        <v>524.14468867652283</v>
      </c>
      <c r="T170" s="160">
        <f t="shared" si="70"/>
        <v>550.35192311034893</v>
      </c>
      <c r="U170" s="160">
        <f t="shared" si="70"/>
        <v>577.86951926586642</v>
      </c>
      <c r="V170" s="40"/>
    </row>
    <row r="171" spans="1:22" ht="12" customHeight="1">
      <c r="A171" s="25"/>
      <c r="C171" s="267"/>
      <c r="D171" s="267"/>
      <c r="E171" s="267"/>
      <c r="F171" s="267"/>
      <c r="G171" s="267"/>
      <c r="H171" s="267"/>
      <c r="I171" s="269"/>
      <c r="J171" s="269"/>
      <c r="K171" s="269"/>
      <c r="L171" s="269"/>
      <c r="M171" s="269"/>
      <c r="N171" s="269"/>
      <c r="O171" s="267"/>
      <c r="P171" s="267"/>
      <c r="Q171" s="267"/>
      <c r="R171" s="267"/>
      <c r="S171" s="267"/>
      <c r="T171" s="267"/>
      <c r="U171" s="269"/>
      <c r="V171" s="40"/>
    </row>
    <row r="172" spans="1:22" ht="12" customHeight="1" thickBot="1">
      <c r="A172" s="26" t="s">
        <v>100</v>
      </c>
      <c r="C172" s="282">
        <v>2394.3000000000002</v>
      </c>
      <c r="D172" s="282">
        <v>1815.8</v>
      </c>
      <c r="E172" s="282">
        <v>1879.8</v>
      </c>
      <c r="F172" s="282">
        <v>2270.5</v>
      </c>
      <c r="G172" s="282">
        <v>2406.1999999999998</v>
      </c>
      <c r="H172" s="282">
        <f>'2012 E'!O90</f>
        <v>2544.5595166205499</v>
      </c>
      <c r="I172" s="269"/>
      <c r="J172" s="281"/>
      <c r="K172" s="269"/>
      <c r="L172" s="269"/>
      <c r="M172" s="269"/>
      <c r="N172" s="269"/>
      <c r="O172" s="282">
        <f>SUM(O157,O161,O163,O164,O165,O170,)</f>
        <v>2681.3778523829219</v>
      </c>
      <c r="P172" s="282">
        <f t="shared" ref="P172:U172" si="71">SUM(P157,P161,P163,P164,P165,P170,)</f>
        <v>2852.1343020497275</v>
      </c>
      <c r="Q172" s="282">
        <f t="shared" si="71"/>
        <v>3008.7423601727114</v>
      </c>
      <c r="R172" s="282">
        <f t="shared" si="71"/>
        <v>3147.0794781813474</v>
      </c>
      <c r="S172" s="282">
        <f t="shared" si="71"/>
        <v>3263.2826573086008</v>
      </c>
      <c r="T172" s="282">
        <f t="shared" si="71"/>
        <v>3139.1708286188559</v>
      </c>
      <c r="U172" s="282">
        <f t="shared" si="71"/>
        <v>3284.0293700497991</v>
      </c>
      <c r="V172" s="40"/>
    </row>
    <row r="173" spans="1:22" ht="12" customHeight="1">
      <c r="A173" s="26"/>
      <c r="C173" s="283"/>
      <c r="D173" s="283"/>
      <c r="E173" s="283"/>
      <c r="F173" s="283"/>
      <c r="G173" s="283"/>
      <c r="H173" s="283"/>
      <c r="I173" s="269"/>
      <c r="J173" s="281"/>
      <c r="K173" s="269"/>
      <c r="L173" s="269"/>
      <c r="M173" s="269"/>
      <c r="N173" s="269"/>
      <c r="O173" s="283"/>
      <c r="P173" s="283"/>
      <c r="Q173" s="283"/>
      <c r="R173" s="283"/>
      <c r="S173" s="283"/>
      <c r="T173" s="283"/>
      <c r="U173" s="283"/>
      <c r="V173" s="40"/>
    </row>
    <row r="174" spans="1:22" ht="12" customHeight="1">
      <c r="A174" s="24"/>
      <c r="C174" s="267"/>
      <c r="D174" s="267"/>
      <c r="E174" s="267"/>
      <c r="F174" s="267"/>
      <c r="G174" s="267"/>
      <c r="H174" s="267"/>
      <c r="I174" s="269"/>
      <c r="J174" s="269"/>
      <c r="K174" s="269"/>
      <c r="L174" s="269"/>
      <c r="M174" s="269"/>
      <c r="N174" s="269"/>
      <c r="O174" s="267"/>
      <c r="P174" s="267"/>
      <c r="Q174" s="267"/>
      <c r="R174" s="267"/>
      <c r="S174" s="267"/>
      <c r="T174" s="267"/>
      <c r="U174" s="269"/>
      <c r="V174" s="40"/>
    </row>
    <row r="175" spans="1:22" ht="12" customHeight="1">
      <c r="A175" s="62" t="s">
        <v>219</v>
      </c>
      <c r="B175" s="60"/>
      <c r="C175" s="267"/>
      <c r="D175" s="267"/>
      <c r="E175" s="267"/>
      <c r="F175" s="267"/>
      <c r="G175" s="267"/>
      <c r="H175" s="267"/>
      <c r="I175" s="269"/>
      <c r="J175" s="269"/>
      <c r="K175" s="269"/>
      <c r="L175" s="269"/>
      <c r="M175" s="269"/>
      <c r="N175" s="269"/>
      <c r="O175" s="267"/>
      <c r="P175" s="267"/>
      <c r="Q175" s="267"/>
      <c r="R175" s="267"/>
      <c r="S175" s="267"/>
      <c r="T175" s="267"/>
      <c r="U175" s="269"/>
      <c r="V175" s="40"/>
    </row>
    <row r="176" spans="1:22" ht="12" customHeight="1">
      <c r="A176" s="63" t="s">
        <v>209</v>
      </c>
      <c r="C176" s="284">
        <f>(C189/C25)*365</f>
        <v>28.586040366303703</v>
      </c>
      <c r="D176" s="284">
        <f>(D189/D25)*365</f>
        <v>20.077841203943954</v>
      </c>
      <c r="E176" s="284">
        <f>(E189/E25)*365</f>
        <v>18.318405997238113</v>
      </c>
      <c r="F176" s="284">
        <f>(F189/F25)*365</f>
        <v>20.362521684276928</v>
      </c>
      <c r="G176" s="284">
        <f>(G189/G25)*365</f>
        <v>18.340263995211544</v>
      </c>
      <c r="H176" s="267"/>
      <c r="I176" s="269"/>
      <c r="J176" s="285">
        <f>AVERAGE(C176:G176)</f>
        <v>21.13701464939485</v>
      </c>
      <c r="K176" s="285">
        <f>STDEV(C176:G176)</f>
        <v>4.2713007628655353</v>
      </c>
      <c r="L176" s="269"/>
      <c r="M176" s="269"/>
      <c r="N176" s="269"/>
      <c r="O176" s="286">
        <v>20</v>
      </c>
      <c r="P176" s="286">
        <v>20</v>
      </c>
      <c r="Q176" s="286">
        <v>20</v>
      </c>
      <c r="R176" s="286">
        <v>20</v>
      </c>
      <c r="S176" s="286">
        <v>20</v>
      </c>
      <c r="T176" s="286">
        <v>20</v>
      </c>
      <c r="U176" s="286">
        <v>20</v>
      </c>
      <c r="V176" s="40"/>
    </row>
    <row r="177" spans="1:22" ht="12" customHeight="1">
      <c r="A177" s="63" t="s">
        <v>210</v>
      </c>
      <c r="C177" s="287">
        <f>C190/C22</f>
        <v>0.14265340451985667</v>
      </c>
      <c r="D177" s="287">
        <f>D190/D22</f>
        <v>0.11395606132448238</v>
      </c>
      <c r="E177" s="287">
        <f>E190/E22</f>
        <v>0.11620414673046252</v>
      </c>
      <c r="F177" s="287">
        <f>F190/F22</f>
        <v>0.13240429280794491</v>
      </c>
      <c r="G177" s="287">
        <f>G190/G22</f>
        <v>0.11548063312315017</v>
      </c>
      <c r="H177" s="267"/>
      <c r="I177" s="269"/>
      <c r="J177" s="288">
        <f>AVERAGE(C177:G177)</f>
        <v>0.12413970770117935</v>
      </c>
      <c r="K177" s="288">
        <f>STDEV(C177:G177)</f>
        <v>1.2774189708884892E-2</v>
      </c>
      <c r="L177" s="269"/>
      <c r="M177" s="269"/>
      <c r="N177" s="269"/>
      <c r="O177" s="289">
        <v>0.12</v>
      </c>
      <c r="P177" s="289">
        <v>0.12</v>
      </c>
      <c r="Q177" s="289">
        <v>0.12</v>
      </c>
      <c r="R177" s="289">
        <v>0.12</v>
      </c>
      <c r="S177" s="289">
        <v>0.12</v>
      </c>
      <c r="T177" s="289">
        <v>0.12</v>
      </c>
      <c r="U177" s="289">
        <v>0.12</v>
      </c>
      <c r="V177" s="40"/>
    </row>
    <row r="178" spans="1:22" ht="12" customHeight="1">
      <c r="A178" s="63" t="s">
        <v>218</v>
      </c>
      <c r="C178" s="287">
        <f>C197/O22</f>
        <v>3.5208486814199405E-3</v>
      </c>
      <c r="D178" s="287">
        <f>D197/P22</f>
        <v>4.6818034275922177E-3</v>
      </c>
      <c r="E178" s="287">
        <f>E197/Q22</f>
        <v>1.1458668054359735E-3</v>
      </c>
      <c r="F178" s="287">
        <f>F197/R22</f>
        <v>3.4127981045019465E-3</v>
      </c>
      <c r="G178" s="287">
        <f>G197/S22</f>
        <v>2.8045691042139212E-3</v>
      </c>
      <c r="H178" s="267"/>
      <c r="I178" s="269"/>
      <c r="J178" s="288">
        <f>AVERAGE(C178:G178)</f>
        <v>3.1131772246328002E-3</v>
      </c>
      <c r="K178" s="288">
        <f>STDEV(C178:G178)</f>
        <v>1.2924885019229627E-3</v>
      </c>
      <c r="L178" s="269"/>
      <c r="M178" s="269"/>
      <c r="N178" s="269"/>
      <c r="O178" s="289">
        <v>2.5000000000000001E-3</v>
      </c>
      <c r="P178" s="289">
        <v>2.5000000000000001E-3</v>
      </c>
      <c r="Q178" s="289">
        <v>2.5000000000000001E-3</v>
      </c>
      <c r="R178" s="289">
        <v>2.5000000000000001E-3</v>
      </c>
      <c r="S178" s="289">
        <v>2.5000000000000001E-3</v>
      </c>
      <c r="T178" s="289">
        <v>2.5000000000000001E-3</v>
      </c>
      <c r="U178" s="289">
        <v>2.5000000000000001E-3</v>
      </c>
      <c r="V178" s="40"/>
    </row>
    <row r="179" spans="1:22" ht="12" customHeight="1">
      <c r="A179" s="63" t="s">
        <v>213</v>
      </c>
      <c r="C179" s="287">
        <f>C199/C22</f>
        <v>0</v>
      </c>
      <c r="D179" s="287">
        <f>D199/D22</f>
        <v>0</v>
      </c>
      <c r="E179" s="287">
        <f>E199/E22</f>
        <v>0</v>
      </c>
      <c r="F179" s="287">
        <f>F199/F22</f>
        <v>1.233381387153612E-2</v>
      </c>
      <c r="G179" s="287">
        <f>G199/G22</f>
        <v>6.4599150688457087E-3</v>
      </c>
      <c r="H179" s="267"/>
      <c r="I179" s="269"/>
      <c r="J179" s="288">
        <f>AVERAGE(F179:G179)</f>
        <v>9.3968644701909153E-3</v>
      </c>
      <c r="K179" s="288">
        <f>STDEV(F179:G179)</f>
        <v>4.1534736753859264E-3</v>
      </c>
      <c r="L179" s="269"/>
      <c r="M179" s="269"/>
      <c r="N179" s="269"/>
      <c r="O179" s="289">
        <v>0.01</v>
      </c>
      <c r="P179" s="289">
        <v>0.01</v>
      </c>
      <c r="Q179" s="289">
        <v>0.01</v>
      </c>
      <c r="R179" s="289">
        <v>0.01</v>
      </c>
      <c r="S179" s="289">
        <v>0.01</v>
      </c>
      <c r="T179" s="289">
        <v>0.01</v>
      </c>
      <c r="U179" s="289">
        <v>0.01</v>
      </c>
      <c r="V179" s="40"/>
    </row>
    <row r="180" spans="1:22" ht="12" customHeight="1">
      <c r="A180" s="63" t="s">
        <v>214</v>
      </c>
      <c r="C180" s="287">
        <f>C195/C205</f>
        <v>0.31075697211155379</v>
      </c>
      <c r="D180" s="287">
        <f>D195/D205</f>
        <v>9.0173410404624288E-2</v>
      </c>
      <c r="E180" s="287">
        <f>E195/E205</f>
        <v>0.13522925130586186</v>
      </c>
      <c r="F180" s="287">
        <f>F195/F205</f>
        <v>0.20234785295026259</v>
      </c>
      <c r="G180" s="287">
        <f>G195/G205</f>
        <v>0.20688336520076483</v>
      </c>
      <c r="H180" s="267"/>
      <c r="I180" s="269"/>
      <c r="J180" s="288">
        <f>AVERAGE(C180:G180)</f>
        <v>0.18907817039461347</v>
      </c>
      <c r="K180" s="288">
        <f>STDEV(C180:G180)</f>
        <v>8.3637159594565746E-2</v>
      </c>
      <c r="L180" s="269"/>
      <c r="M180" s="269"/>
      <c r="N180" s="269"/>
      <c r="O180" s="289">
        <v>0.2</v>
      </c>
      <c r="P180" s="289">
        <v>0.19500000000000001</v>
      </c>
      <c r="Q180" s="289">
        <v>0.19</v>
      </c>
      <c r="R180" s="289">
        <v>0.185</v>
      </c>
      <c r="S180" s="289">
        <v>0.18</v>
      </c>
      <c r="T180" s="289">
        <v>0.2</v>
      </c>
      <c r="U180" s="289">
        <v>0.2</v>
      </c>
      <c r="V180" s="40"/>
    </row>
    <row r="181" spans="1:22" ht="12" customHeight="1">
      <c r="A181" s="63" t="s">
        <v>215</v>
      </c>
      <c r="C181" s="287">
        <f>C206/C172</f>
        <v>4.1222904397945112E-2</v>
      </c>
      <c r="D181" s="287">
        <f>D206/D172</f>
        <v>0.10386606454455337</v>
      </c>
      <c r="E181" s="287">
        <f>E206/E172</f>
        <v>0.10405362272582191</v>
      </c>
      <c r="F181" s="287">
        <f>F206/F172</f>
        <v>0.17141598766791455</v>
      </c>
      <c r="G181" s="287">
        <f>G206/G172</f>
        <v>0.13116116698528801</v>
      </c>
      <c r="H181" s="267"/>
      <c r="I181" s="269"/>
      <c r="J181" s="288">
        <f>AVERAGE(C181:G181)</f>
        <v>0.1103439492643046</v>
      </c>
      <c r="K181" s="288">
        <f>STDEV(C181:G181)</f>
        <v>4.7493158639522054E-2</v>
      </c>
      <c r="L181" s="269"/>
      <c r="M181" s="269"/>
      <c r="N181" s="269"/>
      <c r="O181" s="289">
        <v>0.14499999999999999</v>
      </c>
      <c r="P181" s="289">
        <v>0.13375000000000001</v>
      </c>
      <c r="Q181" s="289">
        <v>0.1225</v>
      </c>
      <c r="R181" s="289">
        <v>0.11125</v>
      </c>
      <c r="S181" s="289">
        <v>0.1</v>
      </c>
      <c r="T181" s="289">
        <v>0.12</v>
      </c>
      <c r="U181" s="289">
        <v>0.12</v>
      </c>
      <c r="V181" s="40"/>
    </row>
    <row r="182" spans="1:22" ht="12" customHeight="1">
      <c r="A182" s="63" t="s">
        <v>217</v>
      </c>
      <c r="C182" s="287">
        <f>C213/C22</f>
        <v>6.5823155123235583E-2</v>
      </c>
      <c r="D182" s="287">
        <f>D213/D22</f>
        <v>4.98182392919235E-2</v>
      </c>
      <c r="E182" s="287">
        <f>E213/E22</f>
        <v>5.4385964912280704E-2</v>
      </c>
      <c r="F182" s="287">
        <f>F213/F22</f>
        <v>5.5005606279032511E-2</v>
      </c>
      <c r="G182" s="287">
        <f>G213/G22</f>
        <v>4.5914296744305756E-2</v>
      </c>
      <c r="H182" s="267"/>
      <c r="I182" s="269"/>
      <c r="J182" s="288">
        <f>AVERAGE(C182:G182)</f>
        <v>5.4189452470155608E-2</v>
      </c>
      <c r="K182" s="288">
        <f>STDEV(C182:G182)</f>
        <v>7.4771897885594473E-3</v>
      </c>
      <c r="L182" s="269"/>
      <c r="M182" s="269"/>
      <c r="N182" s="269"/>
      <c r="O182" s="289">
        <v>4.4450859715184803E-2</v>
      </c>
      <c r="P182" s="289">
        <v>4.1665156855543499E-2</v>
      </c>
      <c r="Q182" s="289">
        <v>4.7114953983209001E-2</v>
      </c>
      <c r="R182" s="289">
        <v>4.9196751278433502E-2</v>
      </c>
      <c r="S182" s="289">
        <v>4.8010643467216903E-2</v>
      </c>
      <c r="T182" s="289">
        <v>0.05</v>
      </c>
      <c r="U182" s="289">
        <v>0.05</v>
      </c>
      <c r="V182" s="40"/>
    </row>
    <row r="183" spans="1:22" ht="12" customHeight="1">
      <c r="A183" s="63"/>
      <c r="C183" s="267"/>
      <c r="D183" s="267"/>
      <c r="E183" s="267"/>
      <c r="F183" s="267"/>
      <c r="G183" s="267"/>
      <c r="H183" s="267"/>
      <c r="I183" s="269"/>
      <c r="J183" s="269"/>
      <c r="K183" s="269"/>
      <c r="L183" s="269"/>
      <c r="M183" s="269"/>
      <c r="N183" s="269"/>
      <c r="O183" s="267"/>
      <c r="P183" s="267"/>
      <c r="Q183" s="267"/>
      <c r="R183" s="267"/>
      <c r="S183" s="267"/>
      <c r="T183" s="267"/>
      <c r="U183" s="269"/>
      <c r="V183" s="40"/>
    </row>
    <row r="184" spans="1:22" ht="12" customHeight="1">
      <c r="A184" s="62" t="s">
        <v>220</v>
      </c>
      <c r="C184" s="267"/>
      <c r="D184" s="267"/>
      <c r="E184" s="267"/>
      <c r="F184" s="267"/>
      <c r="G184" s="267"/>
      <c r="H184" s="267"/>
      <c r="I184" s="269"/>
      <c r="J184" s="269"/>
      <c r="K184" s="269"/>
      <c r="L184" s="269"/>
      <c r="M184" s="269"/>
      <c r="N184" s="269"/>
      <c r="O184" s="267"/>
      <c r="P184" s="267"/>
      <c r="Q184" s="267"/>
      <c r="R184" s="267"/>
      <c r="S184" s="267"/>
      <c r="T184" s="267"/>
      <c r="U184" s="269"/>
      <c r="V184" s="40"/>
    </row>
    <row r="185" spans="1:22" ht="12" customHeight="1">
      <c r="A185" s="63"/>
      <c r="C185" s="267"/>
      <c r="D185" s="267"/>
      <c r="E185" s="267"/>
      <c r="F185" s="267"/>
      <c r="G185" s="267"/>
      <c r="H185" s="267"/>
      <c r="I185" s="269"/>
      <c r="J185" s="269"/>
      <c r="K185" s="269"/>
      <c r="L185" s="269"/>
      <c r="M185" s="269"/>
      <c r="N185" s="269"/>
      <c r="O185" s="267"/>
      <c r="P185" s="267"/>
      <c r="Q185" s="267"/>
      <c r="R185" s="267"/>
      <c r="S185" s="267"/>
      <c r="T185" s="267"/>
      <c r="U185" s="269"/>
      <c r="V185" s="40"/>
    </row>
    <row r="186" spans="1:22" ht="12" customHeight="1">
      <c r="A186" s="24"/>
      <c r="C186" s="267"/>
      <c r="D186" s="267"/>
      <c r="E186" s="267"/>
      <c r="F186" s="267"/>
      <c r="G186" s="267"/>
      <c r="H186" s="267"/>
      <c r="I186" s="269"/>
      <c r="J186" s="269"/>
      <c r="K186" s="269"/>
      <c r="L186" s="269"/>
      <c r="M186" s="269"/>
      <c r="N186" s="269"/>
      <c r="O186" s="267"/>
      <c r="P186" s="267"/>
      <c r="Q186" s="267"/>
      <c r="R186" s="267"/>
      <c r="S186" s="267"/>
      <c r="T186" s="267"/>
      <c r="U186" s="269"/>
      <c r="V186" s="40"/>
    </row>
    <row r="187" spans="1:22" ht="12" customHeight="1">
      <c r="A187" s="59" t="s">
        <v>221</v>
      </c>
      <c r="B187" s="60"/>
      <c r="C187" s="267"/>
      <c r="D187" s="267"/>
      <c r="E187" s="267"/>
      <c r="F187" s="267"/>
      <c r="G187" s="267"/>
      <c r="H187" s="267"/>
      <c r="I187" s="269"/>
      <c r="J187" s="269"/>
      <c r="K187" s="269"/>
      <c r="L187" s="269"/>
      <c r="M187" s="269"/>
      <c r="N187" s="269"/>
      <c r="O187" s="267"/>
      <c r="P187" s="267"/>
      <c r="Q187" s="267"/>
      <c r="R187" s="267"/>
      <c r="S187" s="267"/>
      <c r="T187" s="267"/>
      <c r="U187" s="269"/>
      <c r="V187" s="40"/>
    </row>
    <row r="188" spans="1:22" ht="12" customHeight="1">
      <c r="A188" s="24"/>
      <c r="C188" s="267"/>
      <c r="D188" s="267"/>
      <c r="E188" s="267"/>
      <c r="F188" s="267"/>
      <c r="G188" s="267"/>
      <c r="H188" s="267"/>
      <c r="I188" s="269"/>
      <c r="J188" s="269"/>
      <c r="K188" s="269"/>
      <c r="L188" s="269"/>
      <c r="M188" s="269"/>
      <c r="N188" s="269"/>
      <c r="O188" s="267"/>
      <c r="P188" s="267"/>
      <c r="Q188" s="267"/>
      <c r="R188" s="267"/>
      <c r="S188" s="267"/>
      <c r="T188" s="267"/>
      <c r="U188" s="269"/>
      <c r="V188" s="40"/>
    </row>
    <row r="189" spans="1:22" ht="12" customHeight="1">
      <c r="A189" s="25" t="s">
        <v>101</v>
      </c>
      <c r="C189" s="267">
        <v>171.9</v>
      </c>
      <c r="D189" s="267">
        <v>137.80000000000001</v>
      </c>
      <c r="E189" s="267">
        <v>127.2</v>
      </c>
      <c r="F189" s="267">
        <v>141.5</v>
      </c>
      <c r="G189" s="267">
        <v>159.5</v>
      </c>
      <c r="H189" s="270">
        <f>'2012 E'!O93</f>
        <v>167.07659947414501</v>
      </c>
      <c r="I189" s="269"/>
      <c r="J189" s="269"/>
      <c r="K189" s="269"/>
      <c r="L189" s="269"/>
      <c r="M189" s="269"/>
      <c r="N189" s="269"/>
      <c r="O189" s="276">
        <f t="shared" ref="O189:U189" si="72">(O176*O25)/365</f>
        <v>188.45440747178051</v>
      </c>
      <c r="P189" s="276">
        <f t="shared" si="72"/>
        <v>201.64621599480515</v>
      </c>
      <c r="Q189" s="276">
        <f t="shared" si="72"/>
        <v>213.74498895449346</v>
      </c>
      <c r="R189" s="276">
        <f t="shared" si="72"/>
        <v>224.43223840221819</v>
      </c>
      <c r="S189" s="276">
        <f t="shared" si="72"/>
        <v>233.40952793830689</v>
      </c>
      <c r="T189" s="276">
        <f t="shared" si="72"/>
        <v>244.26578505171651</v>
      </c>
      <c r="U189" s="276">
        <f t="shared" si="72"/>
        <v>256.47907430430229</v>
      </c>
      <c r="V189" s="40"/>
    </row>
    <row r="190" spans="1:22" ht="12" customHeight="1">
      <c r="A190" s="25" t="s">
        <v>102</v>
      </c>
      <c r="C190" s="267">
        <v>390.1</v>
      </c>
      <c r="D190" s="267">
        <v>360.5</v>
      </c>
      <c r="E190" s="267">
        <v>364.3</v>
      </c>
      <c r="F190" s="267">
        <v>413.3</v>
      </c>
      <c r="G190" s="267">
        <v>448.7</v>
      </c>
      <c r="H190" s="270">
        <f>'2012 E'!O94</f>
        <v>471.83619027949902</v>
      </c>
      <c r="I190" s="269"/>
      <c r="J190" s="269"/>
      <c r="K190" s="269"/>
      <c r="L190" s="269"/>
      <c r="M190" s="269"/>
      <c r="N190" s="269"/>
      <c r="O190" s="290">
        <f t="shared" ref="O190:U190" si="73">O177*O22</f>
        <v>507.83210577482373</v>
      </c>
      <c r="P190" s="290">
        <f t="shared" si="73"/>
        <v>543.38035317906144</v>
      </c>
      <c r="Q190" s="290">
        <f t="shared" si="73"/>
        <v>575.98317436980517</v>
      </c>
      <c r="R190" s="290">
        <f t="shared" si="73"/>
        <v>604.78233308829556</v>
      </c>
      <c r="S190" s="290">
        <f t="shared" si="73"/>
        <v>628.97362641182724</v>
      </c>
      <c r="T190" s="290">
        <f t="shared" si="73"/>
        <v>660.42230773241863</v>
      </c>
      <c r="U190" s="290">
        <f t="shared" si="73"/>
        <v>693.44342311903961</v>
      </c>
      <c r="V190" s="40"/>
    </row>
    <row r="191" spans="1:22" ht="12" customHeight="1">
      <c r="A191" s="25"/>
      <c r="C191" s="267"/>
      <c r="D191" s="267"/>
      <c r="E191" s="267"/>
      <c r="F191" s="267"/>
      <c r="G191" s="267"/>
      <c r="H191" s="267"/>
      <c r="I191" s="269"/>
      <c r="J191" s="269"/>
      <c r="K191" s="269"/>
      <c r="L191" s="269"/>
      <c r="M191" s="269"/>
      <c r="N191" s="269"/>
      <c r="O191" s="276"/>
      <c r="P191" s="276"/>
      <c r="Q191" s="276"/>
      <c r="R191" s="276"/>
      <c r="S191" s="276"/>
      <c r="T191" s="276"/>
      <c r="U191" s="291"/>
      <c r="V191" s="40"/>
    </row>
    <row r="192" spans="1:22" ht="12" customHeight="1" outlineLevel="1">
      <c r="A192" s="25" t="s">
        <v>103</v>
      </c>
      <c r="C192" s="267">
        <v>12.4</v>
      </c>
      <c r="D192" s="267">
        <v>7.2</v>
      </c>
      <c r="E192" s="267">
        <v>7.2</v>
      </c>
      <c r="F192" s="267">
        <v>36.5</v>
      </c>
      <c r="G192" s="267">
        <v>25.4</v>
      </c>
      <c r="H192" s="270">
        <f>'2012 E'!O95</f>
        <v>25.0834261469106</v>
      </c>
      <c r="I192" s="269"/>
      <c r="J192" s="269"/>
      <c r="K192" s="269"/>
      <c r="L192" s="269"/>
      <c r="M192" s="269"/>
      <c r="N192" s="269"/>
      <c r="O192" s="276"/>
      <c r="P192" s="276"/>
      <c r="Q192" s="276"/>
      <c r="R192" s="276"/>
      <c r="S192" s="276"/>
      <c r="T192" s="276"/>
      <c r="U192" s="291"/>
      <c r="V192" s="40"/>
    </row>
    <row r="193" spans="1:22" ht="12" customHeight="1" outlineLevel="1">
      <c r="A193" s="25" t="s">
        <v>104</v>
      </c>
      <c r="C193" s="267">
        <v>3.4</v>
      </c>
      <c r="D193" s="267">
        <v>8.4</v>
      </c>
      <c r="E193" s="267">
        <v>16.100000000000001</v>
      </c>
      <c r="F193" s="267">
        <v>29</v>
      </c>
      <c r="G193" s="267">
        <v>7.1</v>
      </c>
      <c r="H193" s="270">
        <f>'2012 E'!O96</f>
        <v>9.7457294028722607</v>
      </c>
      <c r="I193" s="269"/>
      <c r="J193" s="269"/>
      <c r="K193" s="269"/>
      <c r="L193" s="269"/>
      <c r="M193" s="269"/>
      <c r="N193" s="269"/>
      <c r="O193" s="276"/>
      <c r="P193" s="276"/>
      <c r="Q193" s="276"/>
      <c r="R193" s="276"/>
      <c r="S193" s="276"/>
      <c r="T193" s="276"/>
      <c r="U193" s="291"/>
      <c r="V193" s="40"/>
    </row>
    <row r="194" spans="1:22" ht="12" customHeight="1" outlineLevel="1">
      <c r="A194" s="25" t="s">
        <v>105</v>
      </c>
      <c r="C194" s="267">
        <v>7.6</v>
      </c>
      <c r="D194" s="267">
        <v>0</v>
      </c>
      <c r="E194" s="267">
        <v>0</v>
      </c>
      <c r="F194" s="267">
        <v>0</v>
      </c>
      <c r="G194" s="267">
        <v>21.6</v>
      </c>
      <c r="H194" s="270">
        <f>'2012 E'!O97</f>
        <v>0</v>
      </c>
      <c r="I194" s="269"/>
      <c r="J194" s="269"/>
      <c r="K194" s="269"/>
      <c r="L194" s="269"/>
      <c r="M194" s="269"/>
      <c r="N194" s="269"/>
      <c r="O194" s="276"/>
      <c r="P194" s="276"/>
      <c r="Q194" s="276"/>
      <c r="R194" s="276"/>
      <c r="S194" s="276"/>
      <c r="T194" s="276"/>
      <c r="U194" s="291"/>
      <c r="V194" s="40"/>
    </row>
    <row r="195" spans="1:22" ht="12" customHeight="1">
      <c r="A195" s="64" t="s">
        <v>211</v>
      </c>
      <c r="C195" s="273">
        <f>SUM(C192:C194)</f>
        <v>23.4</v>
      </c>
      <c r="D195" s="273">
        <f t="shared" ref="D195:G195" si="74">SUM(D192:D194)</f>
        <v>15.600000000000001</v>
      </c>
      <c r="E195" s="273">
        <f t="shared" si="74"/>
        <v>23.3</v>
      </c>
      <c r="F195" s="273">
        <f t="shared" si="74"/>
        <v>65.5</v>
      </c>
      <c r="G195" s="273">
        <f t="shared" si="74"/>
        <v>54.1</v>
      </c>
      <c r="H195" s="160">
        <f>SUM(H192:H194)</f>
        <v>34.829155549782861</v>
      </c>
      <c r="I195" s="269"/>
      <c r="J195" s="269"/>
      <c r="K195" s="269"/>
      <c r="L195" s="269"/>
      <c r="M195" s="269"/>
      <c r="N195" s="269"/>
      <c r="O195" s="275">
        <f>O180*O206</f>
        <v>77.759957719104733</v>
      </c>
      <c r="P195" s="275">
        <f t="shared" ref="P195:U195" si="75">P180*P206</f>
        <v>74.387227765334458</v>
      </c>
      <c r="Q195" s="275">
        <f t="shared" si="75"/>
        <v>70.028478433019856</v>
      </c>
      <c r="R195" s="275">
        <f t="shared" si="75"/>
        <v>64.770829510319857</v>
      </c>
      <c r="S195" s="275">
        <f t="shared" si="75"/>
        <v>58.739087831554812</v>
      </c>
      <c r="T195" s="275">
        <f t="shared" si="75"/>
        <v>75.340099886852542</v>
      </c>
      <c r="U195" s="275">
        <f t="shared" si="75"/>
        <v>78.816704881195179</v>
      </c>
      <c r="V195" s="40"/>
    </row>
    <row r="196" spans="1:22" ht="12" customHeight="1">
      <c r="A196" s="25"/>
      <c r="C196" s="267"/>
      <c r="D196" s="267"/>
      <c r="E196" s="267"/>
      <c r="F196" s="267"/>
      <c r="G196" s="267"/>
      <c r="H196" s="267"/>
      <c r="I196" s="269"/>
      <c r="J196" s="269"/>
      <c r="K196" s="269"/>
      <c r="L196" s="269"/>
      <c r="M196" s="269"/>
      <c r="N196" s="269"/>
      <c r="O196" s="276"/>
      <c r="P196" s="276"/>
      <c r="Q196" s="276"/>
      <c r="R196" s="276"/>
      <c r="S196" s="276"/>
      <c r="T196" s="276"/>
      <c r="U196" s="291"/>
      <c r="V196" s="40"/>
    </row>
    <row r="197" spans="1:22" ht="12" customHeight="1">
      <c r="A197" s="63" t="s">
        <v>106</v>
      </c>
      <c r="C197" s="267">
        <v>14.9</v>
      </c>
      <c r="D197" s="267">
        <v>21.2</v>
      </c>
      <c r="E197" s="267">
        <v>5.5</v>
      </c>
      <c r="F197" s="267">
        <v>17.2</v>
      </c>
      <c r="G197" s="267">
        <v>14.7</v>
      </c>
      <c r="H197" s="267">
        <v>0</v>
      </c>
      <c r="I197" s="269"/>
      <c r="J197" s="269"/>
      <c r="K197" s="269"/>
      <c r="L197" s="269"/>
      <c r="M197" s="269"/>
      <c r="N197" s="269"/>
      <c r="O197" s="276">
        <f t="shared" ref="O197:U197" si="76">O178*O22</f>
        <v>10.579835536975494</v>
      </c>
      <c r="P197" s="276">
        <f t="shared" si="76"/>
        <v>11.320424024563781</v>
      </c>
      <c r="Q197" s="276">
        <f t="shared" si="76"/>
        <v>11.999649466037608</v>
      </c>
      <c r="R197" s="276">
        <f t="shared" si="76"/>
        <v>12.59963193933949</v>
      </c>
      <c r="S197" s="276">
        <f t="shared" si="76"/>
        <v>13.103617216913069</v>
      </c>
      <c r="T197" s="276">
        <f t="shared" si="76"/>
        <v>13.758798077758723</v>
      </c>
      <c r="U197" s="276">
        <f t="shared" si="76"/>
        <v>14.44673798164666</v>
      </c>
      <c r="V197" s="40"/>
    </row>
    <row r="198" spans="1:22" ht="12" customHeight="1">
      <c r="A198" s="25" t="s">
        <v>107</v>
      </c>
      <c r="C198" s="267">
        <v>39.6</v>
      </c>
      <c r="D198" s="267">
        <v>0</v>
      </c>
      <c r="E198" s="267">
        <v>0</v>
      </c>
      <c r="F198" s="267">
        <v>0</v>
      </c>
      <c r="G198" s="267">
        <v>0</v>
      </c>
      <c r="H198" s="267">
        <v>0</v>
      </c>
      <c r="I198" s="269"/>
      <c r="J198" s="269"/>
      <c r="K198" s="269"/>
      <c r="L198" s="269"/>
      <c r="M198" s="269"/>
      <c r="N198" s="269"/>
      <c r="O198" s="292">
        <v>0</v>
      </c>
      <c r="P198" s="292">
        <v>0</v>
      </c>
      <c r="Q198" s="292">
        <v>0</v>
      </c>
      <c r="R198" s="292">
        <v>0</v>
      </c>
      <c r="S198" s="292">
        <v>0</v>
      </c>
      <c r="T198" s="292">
        <v>0</v>
      </c>
      <c r="U198" s="292">
        <v>0</v>
      </c>
      <c r="V198" s="40"/>
    </row>
    <row r="199" spans="1:22" ht="12" customHeight="1">
      <c r="A199" s="25" t="s">
        <v>108</v>
      </c>
      <c r="C199" s="267">
        <v>0</v>
      </c>
      <c r="D199" s="267">
        <v>0</v>
      </c>
      <c r="E199" s="267">
        <v>0</v>
      </c>
      <c r="F199" s="267">
        <v>38.5</v>
      </c>
      <c r="G199" s="267">
        <v>25.1</v>
      </c>
      <c r="H199" s="270">
        <f>'2012 E'!O99</f>
        <v>1.16744186046512</v>
      </c>
      <c r="I199" s="269"/>
      <c r="J199" s="269"/>
      <c r="K199" s="269"/>
      <c r="L199" s="269"/>
      <c r="M199" s="269"/>
      <c r="N199" s="269"/>
      <c r="O199" s="276">
        <f t="shared" ref="O199:U199" si="77">O179*O22</f>
        <v>42.319342147901978</v>
      </c>
      <c r="P199" s="276">
        <f t="shared" si="77"/>
        <v>45.281696098255125</v>
      </c>
      <c r="Q199" s="276">
        <f t="shared" si="77"/>
        <v>47.998597864150433</v>
      </c>
      <c r="R199" s="276">
        <f t="shared" si="77"/>
        <v>50.398527757357961</v>
      </c>
      <c r="S199" s="276">
        <f t="shared" si="77"/>
        <v>52.414468867652275</v>
      </c>
      <c r="T199" s="276">
        <f t="shared" si="77"/>
        <v>55.035192311034891</v>
      </c>
      <c r="U199" s="276">
        <f t="shared" si="77"/>
        <v>57.786951926586639</v>
      </c>
      <c r="V199" s="40"/>
    </row>
    <row r="200" spans="1:22" ht="12" customHeight="1">
      <c r="A200" s="64" t="s">
        <v>212</v>
      </c>
      <c r="C200" s="273">
        <f>SUM(C197:C199)</f>
        <v>54.5</v>
      </c>
      <c r="D200" s="273">
        <f t="shared" ref="D200:H200" si="78">SUM(D197:D199)</f>
        <v>21.2</v>
      </c>
      <c r="E200" s="273">
        <f t="shared" si="78"/>
        <v>5.5</v>
      </c>
      <c r="F200" s="273">
        <f t="shared" si="78"/>
        <v>55.7</v>
      </c>
      <c r="G200" s="273">
        <f t="shared" si="78"/>
        <v>39.799999999999997</v>
      </c>
      <c r="H200" s="275">
        <f t="shared" si="78"/>
        <v>1.16744186046512</v>
      </c>
      <c r="I200" s="269"/>
      <c r="J200" s="269"/>
      <c r="K200" s="269"/>
      <c r="L200" s="269"/>
      <c r="M200" s="269"/>
      <c r="N200" s="269"/>
      <c r="O200" s="275">
        <f>SUM(O197:O199)</f>
        <v>52.899177684877472</v>
      </c>
      <c r="P200" s="275">
        <f t="shared" ref="P200:U200" si="79">SUM(P197:P199)</f>
        <v>56.602120122818903</v>
      </c>
      <c r="Q200" s="275">
        <f t="shared" si="79"/>
        <v>59.998247330188043</v>
      </c>
      <c r="R200" s="275">
        <f t="shared" si="79"/>
        <v>62.998159696697449</v>
      </c>
      <c r="S200" s="275">
        <f t="shared" si="79"/>
        <v>65.51808608456534</v>
      </c>
      <c r="T200" s="275">
        <f t="shared" si="79"/>
        <v>68.793990388793617</v>
      </c>
      <c r="U200" s="275">
        <f t="shared" si="79"/>
        <v>72.233689908233302</v>
      </c>
      <c r="V200" s="40"/>
    </row>
    <row r="201" spans="1:22" ht="12" customHeight="1">
      <c r="A201" s="25"/>
      <c r="C201" s="267"/>
      <c r="D201" s="267"/>
      <c r="E201" s="267"/>
      <c r="F201" s="267"/>
      <c r="G201" s="267"/>
      <c r="H201" s="267"/>
      <c r="I201" s="269"/>
      <c r="J201" s="269"/>
      <c r="K201" s="269"/>
      <c r="L201" s="269"/>
      <c r="M201" s="269"/>
      <c r="N201" s="269"/>
      <c r="O201" s="276"/>
      <c r="P201" s="276"/>
      <c r="Q201" s="276"/>
      <c r="R201" s="276"/>
      <c r="S201" s="276"/>
      <c r="T201" s="276"/>
      <c r="U201" s="291"/>
      <c r="V201" s="40"/>
    </row>
    <row r="202" spans="1:22" ht="12" customHeight="1">
      <c r="A202" s="26" t="s">
        <v>109</v>
      </c>
      <c r="C202" s="273">
        <v>639.9</v>
      </c>
      <c r="D202" s="273">
        <v>535.1</v>
      </c>
      <c r="E202" s="273">
        <v>520.29999999999995</v>
      </c>
      <c r="F202" s="273">
        <v>676</v>
      </c>
      <c r="G202" s="273">
        <v>702.1</v>
      </c>
      <c r="H202" s="275">
        <f>'2012 E'!O100</f>
        <v>726.56027976382995</v>
      </c>
      <c r="I202" s="269"/>
      <c r="J202" s="269"/>
      <c r="K202" s="269"/>
      <c r="L202" s="269"/>
      <c r="M202" s="269"/>
      <c r="N202" s="269"/>
      <c r="O202" s="275">
        <f>SUM(O189,O190,O195,O200)</f>
        <v>826.94564865058646</v>
      </c>
      <c r="P202" s="275">
        <f t="shared" ref="P202:U202" si="80">SUM(P189,P190,P195,P200)</f>
        <v>876.01591706201998</v>
      </c>
      <c r="Q202" s="275">
        <f t="shared" si="80"/>
        <v>919.75488908750651</v>
      </c>
      <c r="R202" s="275">
        <f t="shared" si="80"/>
        <v>956.98356069753117</v>
      </c>
      <c r="S202" s="275">
        <f t="shared" si="80"/>
        <v>986.6403282662543</v>
      </c>
      <c r="T202" s="275">
        <f t="shared" si="80"/>
        <v>1048.8221830597813</v>
      </c>
      <c r="U202" s="275">
        <f t="shared" si="80"/>
        <v>1100.9728922127704</v>
      </c>
      <c r="V202" s="40"/>
    </row>
    <row r="203" spans="1:22" ht="12" customHeight="1">
      <c r="A203" s="593" t="s">
        <v>7</v>
      </c>
      <c r="C203" s="592" t="s">
        <v>8</v>
      </c>
      <c r="D203" s="307">
        <f>(D202-C202)/C202</f>
        <v>-0.16377558993592742</v>
      </c>
      <c r="E203" s="307">
        <f t="shared" ref="E203:H203" si="81">(E202-D202)/D202</f>
        <v>-2.7658381610913975E-2</v>
      </c>
      <c r="F203" s="307">
        <f t="shared" si="81"/>
        <v>0.29925043244282157</v>
      </c>
      <c r="G203" s="307">
        <f t="shared" si="81"/>
        <v>3.8609467455621334E-2</v>
      </c>
      <c r="H203" s="307">
        <f t="shared" si="81"/>
        <v>3.4838740583720169E-2</v>
      </c>
      <c r="I203" s="269"/>
      <c r="J203" s="269"/>
      <c r="K203" s="269"/>
      <c r="L203" s="269"/>
      <c r="M203" s="269"/>
      <c r="N203" s="269"/>
      <c r="O203" s="591"/>
      <c r="P203" s="591"/>
      <c r="Q203" s="591"/>
      <c r="R203" s="591"/>
      <c r="S203" s="591"/>
      <c r="T203" s="591"/>
      <c r="U203" s="591"/>
      <c r="V203" s="40"/>
    </row>
    <row r="204" spans="1:22" ht="12" customHeight="1">
      <c r="A204" s="24"/>
      <c r="C204" s="267"/>
      <c r="D204" s="267"/>
      <c r="E204" s="267"/>
      <c r="F204" s="267"/>
      <c r="G204" s="267"/>
      <c r="H204" s="267"/>
      <c r="I204" s="269"/>
      <c r="J204" s="269"/>
      <c r="K204" s="269"/>
      <c r="L204" s="269"/>
      <c r="M204" s="269"/>
      <c r="N204" s="269"/>
      <c r="O204" s="276"/>
      <c r="P204" s="276"/>
      <c r="Q204" s="276"/>
      <c r="R204" s="276"/>
      <c r="S204" s="276"/>
      <c r="T204" s="276"/>
      <c r="U204" s="291"/>
      <c r="V204" s="40"/>
    </row>
    <row r="205" spans="1:22" ht="12" customHeight="1">
      <c r="A205" s="25" t="s">
        <v>110</v>
      </c>
      <c r="C205" s="293">
        <v>75.3</v>
      </c>
      <c r="D205" s="293">
        <v>173</v>
      </c>
      <c r="E205" s="293">
        <v>172.3</v>
      </c>
      <c r="F205" s="293">
        <v>323.7</v>
      </c>
      <c r="G205" s="293">
        <v>261.5</v>
      </c>
      <c r="H205" s="294">
        <f>'2012 E'!O102</f>
        <v>293.34217024041601</v>
      </c>
      <c r="I205" s="269"/>
      <c r="J205" s="269"/>
      <c r="K205" s="269"/>
      <c r="L205" s="269"/>
      <c r="M205" s="269"/>
      <c r="N205" s="269"/>
      <c r="O205" s="295">
        <f t="shared" ref="O205:U205" si="82">O206-O195</f>
        <v>311.03983087641893</v>
      </c>
      <c r="P205" s="295">
        <f t="shared" si="82"/>
        <v>307.08573513381663</v>
      </c>
      <c r="Q205" s="295">
        <f t="shared" si="82"/>
        <v>298.54246068813728</v>
      </c>
      <c r="R205" s="295">
        <f t="shared" si="82"/>
        <v>285.34176243735504</v>
      </c>
      <c r="S205" s="295">
        <f t="shared" si="82"/>
        <v>267.5891778993053</v>
      </c>
      <c r="T205" s="295">
        <f t="shared" si="82"/>
        <v>301.36039954741017</v>
      </c>
      <c r="U205" s="295">
        <f t="shared" si="82"/>
        <v>315.26681952478071</v>
      </c>
      <c r="V205" s="40"/>
    </row>
    <row r="206" spans="1:22" ht="12" customHeight="1">
      <c r="A206" s="65" t="s">
        <v>129</v>
      </c>
      <c r="C206" s="296">
        <f t="shared" ref="C206:H206" si="83">SUM(C192:C194,C205)</f>
        <v>98.699999999999989</v>
      </c>
      <c r="D206" s="296">
        <f t="shared" si="83"/>
        <v>188.6</v>
      </c>
      <c r="E206" s="296">
        <f t="shared" si="83"/>
        <v>195.60000000000002</v>
      </c>
      <c r="F206" s="296">
        <f t="shared" si="83"/>
        <v>389.2</v>
      </c>
      <c r="G206" s="296">
        <f t="shared" si="83"/>
        <v>315.60000000000002</v>
      </c>
      <c r="H206" s="297">
        <f t="shared" si="83"/>
        <v>328.17132579019886</v>
      </c>
      <c r="I206" s="269"/>
      <c r="J206" s="269"/>
      <c r="K206" s="269"/>
      <c r="L206" s="269"/>
      <c r="M206" s="269"/>
      <c r="N206" s="269"/>
      <c r="O206" s="297">
        <f>O181*O172</f>
        <v>388.79978859552364</v>
      </c>
      <c r="P206" s="297">
        <f t="shared" ref="P206:U206" si="84">P181*P172</f>
        <v>381.47296289915107</v>
      </c>
      <c r="Q206" s="297">
        <f t="shared" si="84"/>
        <v>368.57093912115715</v>
      </c>
      <c r="R206" s="297">
        <f t="shared" si="84"/>
        <v>350.1125919476749</v>
      </c>
      <c r="S206" s="297">
        <f t="shared" si="84"/>
        <v>326.3282657308601</v>
      </c>
      <c r="T206" s="297">
        <f t="shared" si="84"/>
        <v>376.70049943426272</v>
      </c>
      <c r="U206" s="297">
        <f t="shared" si="84"/>
        <v>394.08352440597588</v>
      </c>
      <c r="V206" s="40"/>
    </row>
    <row r="207" spans="1:22" ht="12" customHeight="1">
      <c r="A207" s="593" t="s">
        <v>7</v>
      </c>
      <c r="C207" s="592" t="s">
        <v>8</v>
      </c>
      <c r="D207" s="307">
        <f>(D206-C206)/C206</f>
        <v>0.91084093211752803</v>
      </c>
      <c r="E207" s="307">
        <f t="shared" ref="E207:H207" si="85">(E206-D206)/D206</f>
        <v>3.7115588547189972E-2</v>
      </c>
      <c r="F207" s="307">
        <f t="shared" si="85"/>
        <v>0.98977505112474407</v>
      </c>
      <c r="G207" s="307">
        <f t="shared" si="85"/>
        <v>-0.18910585817060629</v>
      </c>
      <c r="H207" s="307">
        <f t="shared" si="85"/>
        <v>3.983309819454639E-2</v>
      </c>
      <c r="I207" s="269"/>
      <c r="J207" s="269"/>
      <c r="K207" s="269"/>
      <c r="L207" s="269"/>
      <c r="M207" s="269"/>
      <c r="N207" s="269"/>
      <c r="O207" s="591"/>
      <c r="P207" s="591"/>
      <c r="Q207" s="591"/>
      <c r="R207" s="591"/>
      <c r="S207" s="591"/>
      <c r="T207" s="591"/>
      <c r="U207" s="591"/>
      <c r="V207" s="40"/>
    </row>
    <row r="208" spans="1:22" ht="12" customHeight="1">
      <c r="A208" s="25"/>
      <c r="C208" s="267"/>
      <c r="D208" s="267"/>
      <c r="E208" s="267"/>
      <c r="F208" s="267"/>
      <c r="G208" s="267"/>
      <c r="H208" s="267"/>
      <c r="I208" s="269"/>
      <c r="J208" s="269"/>
      <c r="K208" s="269"/>
      <c r="L208" s="269"/>
      <c r="M208" s="269"/>
      <c r="N208" s="269"/>
      <c r="O208" s="276"/>
      <c r="P208" s="276"/>
      <c r="Q208" s="276"/>
      <c r="R208" s="276"/>
      <c r="S208" s="276"/>
      <c r="T208" s="276"/>
      <c r="U208" s="291"/>
      <c r="V208" s="40"/>
    </row>
    <row r="209" spans="1:22" ht="12" customHeight="1">
      <c r="A209" s="25" t="s">
        <v>111</v>
      </c>
      <c r="C209" s="267">
        <v>13.9</v>
      </c>
      <c r="D209" s="267">
        <v>0</v>
      </c>
      <c r="E209" s="267">
        <v>0</v>
      </c>
      <c r="F209" s="267">
        <v>0</v>
      </c>
      <c r="G209" s="267">
        <v>73.8</v>
      </c>
      <c r="H209" s="270">
        <f>'2012 E'!O103</f>
        <v>0</v>
      </c>
      <c r="I209" s="269"/>
      <c r="J209" s="269"/>
      <c r="K209" s="269"/>
      <c r="L209" s="269"/>
      <c r="M209" s="269"/>
      <c r="N209" s="269"/>
      <c r="O209" s="292">
        <v>0</v>
      </c>
      <c r="P209" s="292">
        <v>0</v>
      </c>
      <c r="Q209" s="292">
        <v>0</v>
      </c>
      <c r="R209" s="292">
        <v>0</v>
      </c>
      <c r="S209" s="292">
        <v>0</v>
      </c>
      <c r="T209" s="292">
        <v>0</v>
      </c>
      <c r="U209" s="292">
        <v>0</v>
      </c>
      <c r="V209" s="40"/>
    </row>
    <row r="210" spans="1:22" ht="12" customHeight="1">
      <c r="A210" s="25" t="s">
        <v>112</v>
      </c>
      <c r="C210" s="267">
        <v>178.6</v>
      </c>
      <c r="D210" s="267">
        <v>0</v>
      </c>
      <c r="E210" s="267">
        <v>0</v>
      </c>
      <c r="F210" s="267">
        <v>0</v>
      </c>
      <c r="G210" s="267">
        <v>0</v>
      </c>
      <c r="H210" s="267">
        <v>0</v>
      </c>
      <c r="I210" s="269"/>
      <c r="J210" s="269"/>
      <c r="K210" s="269"/>
      <c r="L210" s="269"/>
      <c r="M210" s="269"/>
      <c r="N210" s="269"/>
      <c r="O210" s="292">
        <v>0</v>
      </c>
      <c r="P210" s="292">
        <v>0</v>
      </c>
      <c r="Q210" s="292">
        <v>0</v>
      </c>
      <c r="R210" s="292">
        <v>0</v>
      </c>
      <c r="S210" s="292">
        <v>0</v>
      </c>
      <c r="T210" s="292">
        <v>0</v>
      </c>
      <c r="U210" s="292">
        <v>0</v>
      </c>
      <c r="V210" s="40"/>
    </row>
    <row r="211" spans="1:22" s="40" customFormat="1" ht="12" customHeight="1">
      <c r="A211" s="545" t="s">
        <v>113</v>
      </c>
      <c r="C211" s="267">
        <v>162.30000000000001</v>
      </c>
      <c r="D211" s="267">
        <v>623.29999999999995</v>
      </c>
      <c r="E211" s="267">
        <v>390.4</v>
      </c>
      <c r="F211" s="267">
        <v>485.4</v>
      </c>
      <c r="G211" s="267">
        <v>685</v>
      </c>
      <c r="H211" s="270">
        <f>'Valuation ---&gt;'!H64</f>
        <v>617.5</v>
      </c>
      <c r="I211" s="269"/>
      <c r="J211" s="269"/>
      <c r="K211" s="269"/>
      <c r="L211" s="269"/>
      <c r="M211" s="269"/>
      <c r="N211" s="269"/>
      <c r="O211" s="292">
        <f>'Valuation ---&gt;'!I64</f>
        <v>555.79999999999995</v>
      </c>
      <c r="P211" s="292">
        <f>'Valuation ---&gt;'!J64</f>
        <v>481.8</v>
      </c>
      <c r="Q211" s="292">
        <f>'Valuation ---&gt;'!K64</f>
        <v>407.1</v>
      </c>
      <c r="R211" s="292">
        <f>'Valuation ---&gt;'!L64</f>
        <v>332.1</v>
      </c>
      <c r="S211" s="292">
        <f>'Valuation ---&gt;'!M64</f>
        <v>281</v>
      </c>
      <c r="T211" s="292">
        <f>'Valuation ---&gt;'!N64</f>
        <v>0</v>
      </c>
      <c r="U211" s="292">
        <f>'Valuation ---&gt;'!O64</f>
        <v>0</v>
      </c>
    </row>
    <row r="212" spans="1:22" ht="12" customHeight="1">
      <c r="A212" s="25" t="s">
        <v>114</v>
      </c>
      <c r="C212" s="267">
        <v>29.8</v>
      </c>
      <c r="D212" s="267">
        <v>21.5</v>
      </c>
      <c r="E212" s="267">
        <v>30.5</v>
      </c>
      <c r="F212" s="267">
        <v>30.6</v>
      </c>
      <c r="G212" s="267">
        <v>23</v>
      </c>
      <c r="H212" s="270">
        <f>'2012 E'!O105</f>
        <v>21.878190548395199</v>
      </c>
      <c r="I212" s="269"/>
      <c r="J212" s="269"/>
      <c r="K212" s="269"/>
      <c r="L212" s="269"/>
      <c r="M212" s="269"/>
      <c r="N212" s="269"/>
      <c r="O212" s="292">
        <v>31</v>
      </c>
      <c r="P212" s="292">
        <v>31</v>
      </c>
      <c r="Q212" s="292">
        <v>31</v>
      </c>
      <c r="R212" s="292">
        <v>31</v>
      </c>
      <c r="S212" s="292">
        <v>31</v>
      </c>
      <c r="T212" s="292">
        <v>31</v>
      </c>
      <c r="U212" s="292">
        <v>31</v>
      </c>
      <c r="V212" s="40"/>
    </row>
    <row r="213" spans="1:22" ht="12" customHeight="1">
      <c r="A213" s="25" t="s">
        <v>216</v>
      </c>
      <c r="C213" s="267">
        <v>180</v>
      </c>
      <c r="D213" s="267">
        <v>157.6</v>
      </c>
      <c r="E213" s="267">
        <v>170.5</v>
      </c>
      <c r="F213" s="267">
        <v>171.7</v>
      </c>
      <c r="G213" s="267">
        <v>178.4</v>
      </c>
      <c r="H213" s="270">
        <f>'2012 E'!O106</f>
        <v>183.42535211267599</v>
      </c>
      <c r="I213" s="269"/>
      <c r="J213" s="269"/>
      <c r="K213" s="269"/>
      <c r="L213" s="269"/>
      <c r="M213" s="269"/>
      <c r="N213" s="269"/>
      <c r="O213" s="276">
        <f t="shared" ref="O213:U213" si="86">O182*O22</f>
        <v>188.11311410552983</v>
      </c>
      <c r="P213" s="276">
        <f t="shared" si="86"/>
        <v>188.66689706188518</v>
      </c>
      <c r="Q213" s="276">
        <f t="shared" si="86"/>
        <v>226.14517296280016</v>
      </c>
      <c r="R213" s="276">
        <f t="shared" si="86"/>
        <v>247.94438348779667</v>
      </c>
      <c r="S213" s="276">
        <f t="shared" si="86"/>
        <v>251.64523773283935</v>
      </c>
      <c r="T213" s="276">
        <f t="shared" si="86"/>
        <v>275.17596155517447</v>
      </c>
      <c r="U213" s="276">
        <f t="shared" si="86"/>
        <v>288.93475963293321</v>
      </c>
      <c r="V213" s="40"/>
    </row>
    <row r="214" spans="1:22" ht="12" customHeight="1">
      <c r="A214" s="26" t="s">
        <v>115</v>
      </c>
      <c r="C214" s="273">
        <v>1279.8</v>
      </c>
      <c r="D214" s="273">
        <v>1510.5</v>
      </c>
      <c r="E214" s="273">
        <v>1284</v>
      </c>
      <c r="F214" s="273">
        <v>1687.4</v>
      </c>
      <c r="G214" s="273">
        <v>1923.8</v>
      </c>
      <c r="H214" s="275">
        <f>'2012 E'!O107</f>
        <v>2130.8339100215999</v>
      </c>
      <c r="I214" s="269"/>
      <c r="J214" s="269"/>
      <c r="K214" s="269"/>
      <c r="L214" s="269"/>
      <c r="M214" s="269"/>
      <c r="N214" s="269"/>
      <c r="O214" s="275">
        <f t="shared" ref="O214:U214" si="87">SUM(O202,O205,O209,O210,O211,O212,O213)</f>
        <v>1912.898593632535</v>
      </c>
      <c r="P214" s="275">
        <f t="shared" si="87"/>
        <v>1884.5685492577218</v>
      </c>
      <c r="Q214" s="275">
        <f t="shared" si="87"/>
        <v>1882.5425227384439</v>
      </c>
      <c r="R214" s="275">
        <f t="shared" si="87"/>
        <v>1853.3697066226828</v>
      </c>
      <c r="S214" s="275">
        <f t="shared" si="87"/>
        <v>1817.8747438983989</v>
      </c>
      <c r="T214" s="275">
        <f t="shared" si="87"/>
        <v>1656.3585441623659</v>
      </c>
      <c r="U214" s="275">
        <f t="shared" si="87"/>
        <v>1736.1744713704843</v>
      </c>
      <c r="V214" s="40"/>
    </row>
    <row r="215" spans="1:22" ht="12" customHeight="1">
      <c r="A215" s="593" t="s">
        <v>7</v>
      </c>
      <c r="C215" s="592" t="s">
        <v>8</v>
      </c>
      <c r="D215" s="307">
        <f>(D214-C214)/C214</f>
        <v>0.18026254102203473</v>
      </c>
      <c r="E215" s="307">
        <f t="shared" ref="E215:H215" si="88">(E214-D214)/D214</f>
        <v>-0.1499503475670308</v>
      </c>
      <c r="F215" s="307">
        <f t="shared" si="88"/>
        <v>0.31417445482866052</v>
      </c>
      <c r="G215" s="307">
        <f t="shared" si="88"/>
        <v>0.14009719094464848</v>
      </c>
      <c r="H215" s="307">
        <f t="shared" si="88"/>
        <v>0.10761716915562945</v>
      </c>
      <c r="I215" s="269"/>
      <c r="J215" s="269"/>
      <c r="K215" s="269"/>
      <c r="L215" s="269"/>
      <c r="M215" s="269"/>
      <c r="N215" s="269"/>
      <c r="O215" s="591"/>
      <c r="P215" s="591"/>
      <c r="Q215" s="591"/>
      <c r="R215" s="591"/>
      <c r="S215" s="591"/>
      <c r="T215" s="591"/>
      <c r="U215" s="591"/>
      <c r="V215" s="40"/>
    </row>
    <row r="216" spans="1:22" ht="12" customHeight="1">
      <c r="A216" s="24"/>
      <c r="C216" s="267"/>
      <c r="D216" s="267"/>
      <c r="E216" s="267"/>
      <c r="F216" s="267"/>
      <c r="G216" s="267"/>
      <c r="H216" s="267"/>
      <c r="I216" s="269"/>
      <c r="J216" s="269"/>
      <c r="K216" s="269"/>
      <c r="L216" s="269"/>
      <c r="M216" s="269"/>
      <c r="N216" s="269"/>
      <c r="O216" s="276"/>
      <c r="P216" s="276"/>
      <c r="Q216" s="276"/>
      <c r="R216" s="276"/>
      <c r="S216" s="276"/>
      <c r="T216" s="276"/>
      <c r="U216" s="291"/>
      <c r="V216" s="40"/>
    </row>
    <row r="217" spans="1:22" ht="12" customHeight="1">
      <c r="A217" s="25" t="s">
        <v>116</v>
      </c>
      <c r="C217" s="267">
        <v>48.4</v>
      </c>
      <c r="D217" s="267">
        <v>45.7</v>
      </c>
      <c r="E217" s="267">
        <v>47.9</v>
      </c>
      <c r="F217" s="267">
        <v>46.4</v>
      </c>
      <c r="G217" s="267">
        <v>46.9</v>
      </c>
      <c r="H217" s="270">
        <f>'2012 E'!O109</f>
        <v>47.719286987522302</v>
      </c>
      <c r="I217" s="269"/>
      <c r="J217" s="269"/>
      <c r="K217" s="269"/>
      <c r="L217" s="269"/>
      <c r="M217" s="269"/>
      <c r="N217" s="269"/>
      <c r="O217" s="292">
        <v>48</v>
      </c>
      <c r="P217" s="292">
        <v>48</v>
      </c>
      <c r="Q217" s="292">
        <v>48</v>
      </c>
      <c r="R217" s="292">
        <v>48</v>
      </c>
      <c r="S217" s="292">
        <v>48</v>
      </c>
      <c r="T217" s="292">
        <v>48</v>
      </c>
      <c r="U217" s="292">
        <v>48</v>
      </c>
      <c r="V217" s="40"/>
    </row>
    <row r="218" spans="1:22" ht="12" customHeight="1">
      <c r="A218" s="25" t="s">
        <v>117</v>
      </c>
      <c r="C218" s="267">
        <v>452.6</v>
      </c>
      <c r="D218" s="267">
        <v>486.3</v>
      </c>
      <c r="E218" s="267">
        <v>550.20000000000005</v>
      </c>
      <c r="F218" s="267">
        <v>542.6</v>
      </c>
      <c r="G218" s="267">
        <v>559.5</v>
      </c>
      <c r="H218" s="270">
        <f>'2012 E'!O110</f>
        <v>574.06584992343005</v>
      </c>
      <c r="I218" s="269"/>
      <c r="J218" s="269"/>
      <c r="K218" s="269"/>
      <c r="L218" s="269"/>
      <c r="M218" s="269"/>
      <c r="N218" s="269"/>
      <c r="O218" s="292">
        <v>568.29999999999995</v>
      </c>
      <c r="P218" s="292">
        <v>568.29999999999995</v>
      </c>
      <c r="Q218" s="292">
        <v>568.29999999999995</v>
      </c>
      <c r="R218" s="292">
        <v>568.29999999999995</v>
      </c>
      <c r="S218" s="292">
        <v>568.29999999999995</v>
      </c>
      <c r="T218" s="292">
        <v>568.29999999999995</v>
      </c>
      <c r="U218" s="292">
        <v>568.29999999999995</v>
      </c>
      <c r="V218" s="40"/>
    </row>
    <row r="219" spans="1:22" ht="12" customHeight="1">
      <c r="A219" s="25" t="s">
        <v>118</v>
      </c>
      <c r="C219" s="267">
        <v>675.8</v>
      </c>
      <c r="D219" s="267">
        <v>310</v>
      </c>
      <c r="E219" s="267">
        <v>514.79999999999995</v>
      </c>
      <c r="F219" s="267">
        <v>537.5</v>
      </c>
      <c r="G219" s="267">
        <v>589.5</v>
      </c>
      <c r="H219" s="270">
        <f>'2012 E'!O111</f>
        <v>645.85187469709695</v>
      </c>
      <c r="I219" s="269"/>
      <c r="J219" s="269"/>
      <c r="K219" s="269"/>
      <c r="L219" s="269"/>
      <c r="M219" s="269"/>
      <c r="N219" s="269"/>
      <c r="O219" s="276">
        <f>H219+O262+O307</f>
        <v>712.0238522144391</v>
      </c>
      <c r="P219" s="276">
        <f t="shared" ref="P219:U219" si="89">O219+P262+P307</f>
        <v>787.11034625605907</v>
      </c>
      <c r="Q219" s="276">
        <f t="shared" si="89"/>
        <v>871.04443089831716</v>
      </c>
      <c r="R219" s="276">
        <f t="shared" si="89"/>
        <v>963.55436502271573</v>
      </c>
      <c r="S219" s="276">
        <f t="shared" si="89"/>
        <v>1064.1525068742537</v>
      </c>
      <c r="T219" s="276">
        <f t="shared" si="89"/>
        <v>1241.2608003347586</v>
      </c>
      <c r="U219" s="276">
        <f t="shared" si="89"/>
        <v>1428.094511569911</v>
      </c>
      <c r="V219" s="40"/>
    </row>
    <row r="220" spans="1:22" ht="12" customHeight="1">
      <c r="A220" s="25" t="s">
        <v>119</v>
      </c>
      <c r="C220" s="267">
        <v>-130.5</v>
      </c>
      <c r="D220" s="267">
        <v>-628</v>
      </c>
      <c r="E220" s="267">
        <v>-578</v>
      </c>
      <c r="F220" s="267">
        <v>-610.29999999999995</v>
      </c>
      <c r="G220" s="267">
        <v>-787.9</v>
      </c>
      <c r="H220" s="270">
        <f>'2012 E'!O113</f>
        <v>-948.73459346405195</v>
      </c>
      <c r="I220" s="269"/>
      <c r="J220" s="269"/>
      <c r="K220" s="269"/>
      <c r="L220" s="269"/>
      <c r="M220" s="269"/>
      <c r="N220" s="269"/>
      <c r="O220" s="292">
        <f>H220+313.99</f>
        <v>-634.74459346405195</v>
      </c>
      <c r="P220" s="292">
        <f>O220+50+74</f>
        <v>-510.74459346405195</v>
      </c>
      <c r="Q220" s="292">
        <f>P220+74.7</f>
        <v>-436.04459346405196</v>
      </c>
      <c r="R220" s="292">
        <f>Q220+75</f>
        <v>-361.04459346405196</v>
      </c>
      <c r="S220" s="292">
        <f>R220+51.1</f>
        <v>-309.94459346405193</v>
      </c>
      <c r="T220" s="292">
        <v>-763.6</v>
      </c>
      <c r="U220" s="292">
        <v>-763.6</v>
      </c>
      <c r="V220" s="40"/>
    </row>
    <row r="221" spans="1:22" ht="12" customHeight="1">
      <c r="A221" s="26" t="s">
        <v>120</v>
      </c>
      <c r="C221" s="273">
        <v>1046.3</v>
      </c>
      <c r="D221" s="273">
        <v>214</v>
      </c>
      <c r="E221" s="273">
        <v>534.9</v>
      </c>
      <c r="F221" s="273">
        <v>516.20000000000005</v>
      </c>
      <c r="G221" s="273">
        <v>408</v>
      </c>
      <c r="H221" s="275">
        <f>'2012 E'!O114</f>
        <v>361.48159292867598</v>
      </c>
      <c r="I221" s="269"/>
      <c r="J221" s="269"/>
      <c r="K221" s="269"/>
      <c r="L221" s="269"/>
      <c r="M221" s="269"/>
      <c r="N221" s="269"/>
      <c r="O221" s="275">
        <f t="shared" ref="O221:U221" si="90">SUM(O217:O220)</f>
        <v>693.57925875038711</v>
      </c>
      <c r="P221" s="275">
        <f t="shared" si="90"/>
        <v>892.66575279200708</v>
      </c>
      <c r="Q221" s="275">
        <f>SUM(Q217:Q220)</f>
        <v>1051.2998374342651</v>
      </c>
      <c r="R221" s="275">
        <f t="shared" si="90"/>
        <v>1218.8097715586637</v>
      </c>
      <c r="S221" s="275">
        <f t="shared" si="90"/>
        <v>1370.5079134102018</v>
      </c>
      <c r="T221" s="275">
        <f t="shared" si="90"/>
        <v>1093.9608003347585</v>
      </c>
      <c r="U221" s="275">
        <f t="shared" si="90"/>
        <v>1280.7945115699108</v>
      </c>
      <c r="V221" s="40"/>
    </row>
    <row r="222" spans="1:22" ht="12" customHeight="1">
      <c r="A222" s="26"/>
      <c r="C222" s="278"/>
      <c r="D222" s="267"/>
      <c r="E222" s="267"/>
      <c r="F222" s="267"/>
      <c r="G222" s="267"/>
      <c r="H222" s="267"/>
      <c r="I222" s="269"/>
      <c r="J222" s="269"/>
      <c r="K222" s="269"/>
      <c r="L222" s="269"/>
      <c r="M222" s="269"/>
      <c r="N222" s="269"/>
      <c r="O222" s="276"/>
      <c r="P222" s="276"/>
      <c r="Q222" s="276"/>
      <c r="R222" s="276"/>
      <c r="S222" s="276"/>
      <c r="T222" s="276"/>
      <c r="U222" s="291"/>
      <c r="V222" s="40"/>
    </row>
    <row r="223" spans="1:22" s="40" customFormat="1" ht="12" customHeight="1">
      <c r="A223" s="545" t="s">
        <v>121</v>
      </c>
      <c r="C223" s="267">
        <v>68.2</v>
      </c>
      <c r="D223" s="267">
        <v>91.3</v>
      </c>
      <c r="E223" s="267">
        <v>60.9</v>
      </c>
      <c r="F223" s="267">
        <v>66.900000000000006</v>
      </c>
      <c r="G223" s="267">
        <v>74.400000000000006</v>
      </c>
      <c r="H223" s="270">
        <f>'2012 E'!O116</f>
        <v>81.086447931526394</v>
      </c>
      <c r="I223" s="269"/>
      <c r="J223" s="269"/>
      <c r="K223" s="269"/>
      <c r="L223" s="269"/>
      <c r="M223" s="269"/>
      <c r="N223" s="269"/>
      <c r="O223" s="292">
        <v>74.900000000000006</v>
      </c>
      <c r="P223" s="292">
        <v>74.900000000000006</v>
      </c>
      <c r="Q223" s="292">
        <v>74.900000000000006</v>
      </c>
      <c r="R223" s="292">
        <v>74.900000000000006</v>
      </c>
      <c r="S223" s="292">
        <v>74.900000000000006</v>
      </c>
      <c r="T223" s="292">
        <v>74.900000000000006</v>
      </c>
      <c r="U223" s="292">
        <v>74.900000000000006</v>
      </c>
    </row>
    <row r="224" spans="1:22" ht="12" customHeight="1">
      <c r="A224" s="24"/>
      <c r="C224" s="267"/>
      <c r="D224" s="267"/>
      <c r="E224" s="267"/>
      <c r="F224" s="267"/>
      <c r="G224" s="267"/>
      <c r="H224" s="267"/>
      <c r="I224" s="269"/>
      <c r="J224" s="269"/>
      <c r="K224" s="269"/>
      <c r="L224" s="269"/>
      <c r="M224" s="269"/>
      <c r="N224" s="269"/>
      <c r="O224" s="276"/>
      <c r="P224" s="276"/>
      <c r="Q224" s="276"/>
      <c r="R224" s="276"/>
      <c r="S224" s="276"/>
      <c r="T224" s="276"/>
      <c r="U224" s="291"/>
      <c r="V224" s="40"/>
    </row>
    <row r="225" spans="1:22" ht="12" customHeight="1">
      <c r="A225" s="26" t="s">
        <v>122</v>
      </c>
      <c r="C225" s="273">
        <v>1114.5</v>
      </c>
      <c r="D225" s="273">
        <v>305.3</v>
      </c>
      <c r="E225" s="273">
        <v>595.79999999999995</v>
      </c>
      <c r="F225" s="273">
        <v>583.1</v>
      </c>
      <c r="G225" s="273">
        <v>482.4</v>
      </c>
      <c r="H225" s="275">
        <f>'2012 E'!O118</f>
        <v>438.855148922029</v>
      </c>
      <c r="I225" s="269"/>
      <c r="J225" s="269"/>
      <c r="K225" s="269"/>
      <c r="L225" s="281"/>
      <c r="M225" s="269"/>
      <c r="N225" s="269"/>
      <c r="O225" s="275">
        <f>O221+O223</f>
        <v>768.47925875038709</v>
      </c>
      <c r="P225" s="275">
        <f t="shared" ref="P225:U225" si="91">P221+P223</f>
        <v>967.56575279200706</v>
      </c>
      <c r="Q225" s="275">
        <f t="shared" si="91"/>
        <v>1126.1998374342652</v>
      </c>
      <c r="R225" s="275">
        <f t="shared" si="91"/>
        <v>1293.7097715586638</v>
      </c>
      <c r="S225" s="275">
        <f t="shared" si="91"/>
        <v>1445.4079134102019</v>
      </c>
      <c r="T225" s="275">
        <f t="shared" si="91"/>
        <v>1168.8608003347586</v>
      </c>
      <c r="U225" s="275">
        <f t="shared" si="91"/>
        <v>1355.6945115699109</v>
      </c>
      <c r="V225" s="40"/>
    </row>
    <row r="226" spans="1:22" ht="12" customHeight="1">
      <c r="A226" s="24"/>
      <c r="C226" s="267"/>
      <c r="D226" s="267"/>
      <c r="E226" s="267"/>
      <c r="F226" s="267"/>
      <c r="G226" s="267"/>
      <c r="H226" s="267"/>
      <c r="I226" s="269"/>
      <c r="J226" s="269"/>
      <c r="K226" s="269"/>
      <c r="L226" s="269"/>
      <c r="M226" s="269"/>
      <c r="N226" s="269"/>
      <c r="O226" s="276"/>
      <c r="P226" s="276"/>
      <c r="Q226" s="276"/>
      <c r="R226" s="276"/>
      <c r="S226" s="276"/>
      <c r="T226" s="276"/>
      <c r="U226" s="291"/>
      <c r="V226" s="40"/>
    </row>
    <row r="227" spans="1:22" ht="12" customHeight="1">
      <c r="A227" s="26" t="s">
        <v>123</v>
      </c>
      <c r="C227" s="273">
        <v>2394.3000000000002</v>
      </c>
      <c r="D227" s="273">
        <v>1815.8</v>
      </c>
      <c r="E227" s="273">
        <v>1879.8</v>
      </c>
      <c r="F227" s="273">
        <v>2270.5</v>
      </c>
      <c r="G227" s="273">
        <v>2406.1999999999998</v>
      </c>
      <c r="H227" s="275">
        <f>'2012 E'!O120</f>
        <v>2544.5595166205499</v>
      </c>
      <c r="I227" s="269"/>
      <c r="J227" s="269"/>
      <c r="K227" s="269"/>
      <c r="L227" s="269"/>
      <c r="M227" s="269"/>
      <c r="N227" s="269"/>
      <c r="O227" s="275">
        <f>O214+O225</f>
        <v>2681.3778523829224</v>
      </c>
      <c r="P227" s="275">
        <f t="shared" ref="P227:U227" si="92">P214+P225</f>
        <v>2852.1343020497288</v>
      </c>
      <c r="Q227" s="275">
        <f t="shared" si="92"/>
        <v>3008.7423601727091</v>
      </c>
      <c r="R227" s="275">
        <f t="shared" si="92"/>
        <v>3147.0794781813465</v>
      </c>
      <c r="S227" s="275">
        <f t="shared" si="92"/>
        <v>3263.2826573086008</v>
      </c>
      <c r="T227" s="275">
        <f t="shared" si="92"/>
        <v>2825.2193444971244</v>
      </c>
      <c r="U227" s="275">
        <f t="shared" si="92"/>
        <v>3091.8689829403952</v>
      </c>
      <c r="V227" s="40"/>
    </row>
    <row r="228" spans="1:22" ht="13.5" customHeight="1">
      <c r="A228" s="23"/>
      <c r="B228" s="552" t="s">
        <v>285</v>
      </c>
      <c r="C228" s="550">
        <f t="shared" ref="C228:H228" si="93">C172-C227</f>
        <v>0</v>
      </c>
      <c r="D228" s="550">
        <f t="shared" si="93"/>
        <v>0</v>
      </c>
      <c r="E228" s="550">
        <f t="shared" si="93"/>
        <v>0</v>
      </c>
      <c r="F228" s="550">
        <f t="shared" si="93"/>
        <v>0</v>
      </c>
      <c r="G228" s="550">
        <f t="shared" si="93"/>
        <v>0</v>
      </c>
      <c r="H228" s="550">
        <f t="shared" si="93"/>
        <v>0</v>
      </c>
      <c r="I228" s="551"/>
      <c r="J228" s="551"/>
      <c r="K228" s="551"/>
      <c r="L228" s="551"/>
      <c r="M228" s="551"/>
      <c r="N228" s="551"/>
      <c r="O228" s="550">
        <f t="shared" ref="O228:U228" si="94">O172-O227</f>
        <v>0</v>
      </c>
      <c r="P228" s="550">
        <f t="shared" si="94"/>
        <v>0</v>
      </c>
      <c r="Q228" s="688">
        <f t="shared" si="94"/>
        <v>0</v>
      </c>
      <c r="R228" s="550">
        <f t="shared" si="94"/>
        <v>0</v>
      </c>
      <c r="S228" s="550">
        <f t="shared" si="94"/>
        <v>0</v>
      </c>
      <c r="T228" s="550">
        <f t="shared" si="94"/>
        <v>313.95148412173148</v>
      </c>
      <c r="U228" s="550">
        <f t="shared" si="94"/>
        <v>192.16038710940393</v>
      </c>
      <c r="V228" s="40"/>
    </row>
    <row r="229" spans="1:22" ht="15.75" customHeight="1">
      <c r="A229" s="28" t="s">
        <v>51</v>
      </c>
      <c r="C229" s="268"/>
      <c r="D229" s="268"/>
      <c r="E229" s="268"/>
      <c r="F229" s="268"/>
      <c r="G229" s="268"/>
      <c r="H229" s="40"/>
      <c r="I229" s="40"/>
      <c r="J229" s="40"/>
      <c r="K229" s="40"/>
      <c r="L229" s="40"/>
      <c r="M229" s="40"/>
      <c r="N229" s="40"/>
      <c r="O229" s="267"/>
      <c r="P229" s="267"/>
      <c r="Q229" s="267"/>
      <c r="R229" s="267"/>
      <c r="S229" s="267"/>
      <c r="T229" s="267"/>
      <c r="U229" s="40"/>
      <c r="V229" s="40"/>
    </row>
    <row r="230" spans="1:22" ht="12" hidden="1" customHeight="1" outlineLevel="1">
      <c r="A230" s="24" t="s">
        <v>124</v>
      </c>
      <c r="C230" s="267">
        <v>48.1</v>
      </c>
      <c r="D230" s="267">
        <v>45.5</v>
      </c>
      <c r="E230" s="267">
        <v>47.9</v>
      </c>
      <c r="F230" s="267">
        <v>46.4</v>
      </c>
      <c r="G230" s="267">
        <v>46.9</v>
      </c>
      <c r="H230" s="267">
        <v>47.8</v>
      </c>
      <c r="I230" s="269"/>
      <c r="J230" s="269"/>
      <c r="K230" s="269"/>
      <c r="L230" s="269"/>
      <c r="M230" s="269"/>
      <c r="N230" s="40"/>
      <c r="O230" s="267"/>
      <c r="P230" s="267"/>
      <c r="Q230" s="267"/>
      <c r="R230" s="267"/>
      <c r="S230" s="267"/>
      <c r="T230" s="267"/>
      <c r="U230" s="40"/>
      <c r="V230" s="40"/>
    </row>
    <row r="231" spans="1:22" ht="12" hidden="1" customHeight="1" outlineLevel="1">
      <c r="A231" s="24" t="s">
        <v>125</v>
      </c>
      <c r="C231" s="267">
        <v>46.7</v>
      </c>
      <c r="D231" s="267">
        <v>45.7</v>
      </c>
      <c r="E231" s="267">
        <v>47.9</v>
      </c>
      <c r="F231" s="267">
        <v>46.4</v>
      </c>
      <c r="G231" s="267">
        <v>46.9</v>
      </c>
      <c r="H231" s="267">
        <v>47.8</v>
      </c>
      <c r="I231" s="269"/>
      <c r="J231" s="269"/>
      <c r="K231" s="269"/>
      <c r="L231" s="269"/>
      <c r="M231" s="269"/>
      <c r="N231" s="40"/>
      <c r="O231" s="267"/>
      <c r="P231" s="267"/>
      <c r="Q231" s="267"/>
      <c r="R231" s="267"/>
      <c r="S231" s="267"/>
      <c r="T231" s="267"/>
      <c r="U231" s="40"/>
      <c r="V231" s="40"/>
    </row>
    <row r="232" spans="1:22" ht="12" hidden="1" customHeight="1" outlineLevel="1">
      <c r="A232" s="24" t="s">
        <v>126</v>
      </c>
      <c r="C232" s="298">
        <v>22.4</v>
      </c>
      <c r="D232" s="298">
        <v>4.68</v>
      </c>
      <c r="E232" s="298">
        <v>11.17</v>
      </c>
      <c r="F232" s="298">
        <v>11.13</v>
      </c>
      <c r="G232" s="298">
        <v>8.6999999999999993</v>
      </c>
      <c r="H232" s="298">
        <v>10.220000000000001</v>
      </c>
      <c r="I232" s="269"/>
      <c r="J232" s="269"/>
      <c r="K232" s="269"/>
      <c r="L232" s="269"/>
      <c r="M232" s="269"/>
      <c r="N232" s="40"/>
      <c r="O232" s="267"/>
      <c r="P232" s="267"/>
      <c r="Q232" s="267"/>
      <c r="R232" s="267"/>
      <c r="S232" s="267"/>
      <c r="T232" s="267"/>
      <c r="U232" s="40"/>
      <c r="V232" s="40"/>
    </row>
    <row r="233" spans="1:22" ht="12" hidden="1" customHeight="1" outlineLevel="1">
      <c r="A233" s="24" t="s">
        <v>127</v>
      </c>
      <c r="C233" s="267">
        <v>879.5</v>
      </c>
      <c r="D233" s="267">
        <v>53.3</v>
      </c>
      <c r="E233" s="267">
        <v>251.8</v>
      </c>
      <c r="F233" s="267">
        <v>188.7</v>
      </c>
      <c r="G233" s="267">
        <v>112.8</v>
      </c>
      <c r="H233" s="267">
        <v>186.8</v>
      </c>
      <c r="I233" s="269"/>
      <c r="J233" s="269"/>
      <c r="K233" s="269"/>
      <c r="L233" s="269"/>
      <c r="M233" s="269"/>
      <c r="N233" s="40"/>
      <c r="O233" s="267"/>
      <c r="P233" s="267"/>
      <c r="Q233" s="267"/>
      <c r="R233" s="267"/>
      <c r="S233" s="267"/>
      <c r="T233" s="267"/>
      <c r="U233" s="40"/>
      <c r="V233" s="40"/>
    </row>
    <row r="234" spans="1:22" ht="12" hidden="1" customHeight="1" outlineLevel="1">
      <c r="A234" s="24" t="s">
        <v>128</v>
      </c>
      <c r="C234" s="298">
        <v>18.829999999999998</v>
      </c>
      <c r="D234" s="298">
        <v>1.17</v>
      </c>
      <c r="E234" s="298">
        <v>5.26</v>
      </c>
      <c r="F234" s="298">
        <v>4.07</v>
      </c>
      <c r="G234" s="298">
        <v>2.41</v>
      </c>
      <c r="H234" s="298">
        <v>3.91</v>
      </c>
      <c r="I234" s="269"/>
      <c r="J234" s="269"/>
      <c r="K234" s="269"/>
      <c r="L234" s="269"/>
      <c r="M234" s="269"/>
      <c r="N234" s="40"/>
      <c r="O234" s="267"/>
      <c r="P234" s="267"/>
      <c r="Q234" s="267"/>
      <c r="R234" s="267"/>
      <c r="S234" s="267"/>
      <c r="T234" s="267"/>
      <c r="U234" s="40"/>
      <c r="V234" s="40"/>
    </row>
    <row r="235" spans="1:22" ht="12" hidden="1" customHeight="1" outlineLevel="1">
      <c r="A235" s="24" t="s">
        <v>129</v>
      </c>
      <c r="C235" s="267">
        <v>112.6</v>
      </c>
      <c r="D235" s="267">
        <v>188.6</v>
      </c>
      <c r="E235" s="267">
        <v>195.6</v>
      </c>
      <c r="F235" s="267">
        <v>389.2</v>
      </c>
      <c r="G235" s="267">
        <v>389.4</v>
      </c>
      <c r="H235" s="267">
        <v>425.2</v>
      </c>
      <c r="I235" s="269"/>
      <c r="J235" s="269"/>
      <c r="K235" s="269"/>
      <c r="L235" s="269"/>
      <c r="M235" s="269"/>
      <c r="N235" s="40"/>
      <c r="O235" s="267"/>
      <c r="P235" s="267"/>
      <c r="Q235" s="267"/>
      <c r="R235" s="267"/>
      <c r="S235" s="267"/>
      <c r="T235" s="267"/>
      <c r="U235" s="40"/>
      <c r="V235" s="40"/>
    </row>
    <row r="236" spans="1:22" ht="12" hidden="1" customHeight="1" outlineLevel="1">
      <c r="A236" s="24" t="s">
        <v>130</v>
      </c>
      <c r="C236" s="267">
        <v>-83.8</v>
      </c>
      <c r="D236" s="267">
        <v>-62.3</v>
      </c>
      <c r="E236" s="267">
        <v>52.6</v>
      </c>
      <c r="F236" s="267">
        <v>206.2</v>
      </c>
      <c r="G236" s="267">
        <v>206.5</v>
      </c>
      <c r="H236" s="267">
        <v>222.5</v>
      </c>
      <c r="I236" s="269"/>
      <c r="J236" s="269"/>
      <c r="K236" s="269"/>
      <c r="L236" s="269"/>
      <c r="M236" s="269"/>
      <c r="N236" s="40"/>
      <c r="O236" s="267"/>
      <c r="P236" s="267"/>
      <c r="Q236" s="267"/>
      <c r="R236" s="267"/>
      <c r="S236" s="267"/>
      <c r="T236" s="267"/>
      <c r="U236" s="40"/>
      <c r="V236" s="40"/>
    </row>
    <row r="237" spans="1:22" ht="12" hidden="1" customHeight="1" outlineLevel="1">
      <c r="A237" s="24" t="s">
        <v>131</v>
      </c>
      <c r="C237" s="267">
        <v>58.9</v>
      </c>
      <c r="D237" s="267">
        <v>377.6</v>
      </c>
      <c r="E237" s="267">
        <v>186.8</v>
      </c>
      <c r="F237" s="267">
        <v>262.7</v>
      </c>
      <c r="G237" s="267">
        <v>381.7</v>
      </c>
      <c r="H237" s="267" t="s">
        <v>55</v>
      </c>
      <c r="I237" s="269"/>
      <c r="J237" s="269"/>
      <c r="K237" s="269"/>
      <c r="L237" s="269"/>
      <c r="M237" s="269"/>
      <c r="N237" s="40"/>
      <c r="O237" s="267"/>
      <c r="P237" s="267"/>
      <c r="Q237" s="267"/>
      <c r="R237" s="267"/>
      <c r="S237" s="267"/>
      <c r="T237" s="267"/>
      <c r="U237" s="40"/>
      <c r="V237" s="40"/>
    </row>
    <row r="238" spans="1:22" ht="12" hidden="1" customHeight="1" outlineLevel="1">
      <c r="A238" s="24" t="s">
        <v>132</v>
      </c>
      <c r="C238" s="267">
        <v>698.4</v>
      </c>
      <c r="D238" s="267">
        <v>777.6</v>
      </c>
      <c r="E238" s="267">
        <v>811.2</v>
      </c>
      <c r="F238" s="267">
        <v>837.6</v>
      </c>
      <c r="G238" s="267">
        <v>900.8</v>
      </c>
      <c r="H238" s="267" t="s">
        <v>55</v>
      </c>
      <c r="I238" s="269"/>
      <c r="J238" s="269"/>
      <c r="K238" s="269"/>
      <c r="L238" s="269"/>
      <c r="M238" s="269"/>
      <c r="N238" s="40"/>
      <c r="O238" s="267"/>
      <c r="P238" s="267"/>
      <c r="Q238" s="267"/>
      <c r="R238" s="267"/>
      <c r="S238" s="267"/>
      <c r="T238" s="267"/>
      <c r="U238" s="40"/>
      <c r="V238" s="40"/>
    </row>
    <row r="239" spans="1:22" ht="12" hidden="1" customHeight="1" outlineLevel="1">
      <c r="A239" s="24" t="s">
        <v>133</v>
      </c>
      <c r="C239" s="267">
        <v>68.2</v>
      </c>
      <c r="D239" s="267">
        <v>91.3</v>
      </c>
      <c r="E239" s="267">
        <v>60.9</v>
      </c>
      <c r="F239" s="267">
        <v>66.900000000000006</v>
      </c>
      <c r="G239" s="267">
        <v>74.400000000000006</v>
      </c>
      <c r="H239" s="267">
        <v>74.900000000000006</v>
      </c>
      <c r="I239" s="269"/>
      <c r="J239" s="269"/>
      <c r="K239" s="269"/>
      <c r="L239" s="269"/>
      <c r="M239" s="269"/>
      <c r="N239" s="40"/>
      <c r="O239" s="267"/>
      <c r="P239" s="267"/>
      <c r="Q239" s="267"/>
      <c r="R239" s="267"/>
      <c r="S239" s="267"/>
      <c r="T239" s="267"/>
      <c r="U239" s="40"/>
      <c r="V239" s="40"/>
    </row>
    <row r="240" spans="1:22" ht="12" hidden="1" customHeight="1" outlineLevel="1">
      <c r="A240" s="24" t="s">
        <v>134</v>
      </c>
      <c r="C240" s="267">
        <v>17.3</v>
      </c>
      <c r="D240" s="267">
        <v>13.1</v>
      </c>
      <c r="E240" s="267">
        <v>10.199999999999999</v>
      </c>
      <c r="F240" s="267">
        <v>11.5</v>
      </c>
      <c r="G240" s="267">
        <v>12.8</v>
      </c>
      <c r="H240" s="267" t="s">
        <v>55</v>
      </c>
      <c r="I240" s="269"/>
      <c r="J240" s="269"/>
      <c r="K240" s="269"/>
      <c r="L240" s="269"/>
      <c r="M240" s="269"/>
      <c r="N240" s="40"/>
      <c r="O240" s="267"/>
      <c r="P240" s="267"/>
      <c r="Q240" s="267"/>
      <c r="R240" s="267"/>
      <c r="S240" s="267"/>
      <c r="T240" s="267"/>
      <c r="U240" s="40"/>
      <c r="V240" s="40"/>
    </row>
    <row r="241" spans="1:22" ht="12" hidden="1" customHeight="1" outlineLevel="1">
      <c r="A241" s="24" t="s">
        <v>135</v>
      </c>
      <c r="C241" s="267" t="s">
        <v>55</v>
      </c>
      <c r="D241" s="267" t="s">
        <v>55</v>
      </c>
      <c r="E241" s="267" t="s">
        <v>55</v>
      </c>
      <c r="F241" s="267" t="s">
        <v>55</v>
      </c>
      <c r="G241" s="267" t="s">
        <v>55</v>
      </c>
      <c r="H241" s="267" t="s">
        <v>55</v>
      </c>
      <c r="I241" s="269"/>
      <c r="J241" s="269"/>
      <c r="K241" s="269"/>
      <c r="L241" s="269"/>
      <c r="M241" s="269"/>
      <c r="N241" s="40"/>
      <c r="O241" s="267"/>
      <c r="P241" s="267"/>
      <c r="Q241" s="267"/>
      <c r="R241" s="267"/>
      <c r="S241" s="267"/>
      <c r="T241" s="267"/>
      <c r="U241" s="40"/>
      <c r="V241" s="40"/>
    </row>
    <row r="242" spans="1:22" ht="12" hidden="1" customHeight="1" outlineLevel="1">
      <c r="A242" s="24" t="s">
        <v>136</v>
      </c>
      <c r="C242" s="267">
        <v>36.5</v>
      </c>
      <c r="D242" s="267">
        <v>33.4</v>
      </c>
      <c r="E242" s="267">
        <v>32.4</v>
      </c>
      <c r="F242" s="267">
        <v>76.099999999999994</v>
      </c>
      <c r="G242" s="267">
        <v>69.5</v>
      </c>
      <c r="H242" s="267" t="s">
        <v>55</v>
      </c>
      <c r="I242" s="269"/>
      <c r="J242" s="269"/>
      <c r="K242" s="269"/>
      <c r="L242" s="269"/>
      <c r="M242" s="269"/>
      <c r="N242" s="40"/>
      <c r="O242" s="267"/>
      <c r="P242" s="267"/>
      <c r="Q242" s="267"/>
      <c r="R242" s="267"/>
      <c r="S242" s="267"/>
      <c r="T242" s="267"/>
      <c r="U242" s="40"/>
      <c r="V242" s="40"/>
    </row>
    <row r="243" spans="1:22" ht="12" hidden="1" customHeight="1" outlineLevel="1">
      <c r="A243" s="24" t="s">
        <v>137</v>
      </c>
      <c r="C243" s="267">
        <v>174.2</v>
      </c>
      <c r="D243" s="267">
        <v>180.6</v>
      </c>
      <c r="E243" s="267">
        <v>163.69999999999999</v>
      </c>
      <c r="F243" s="267">
        <v>201.8</v>
      </c>
      <c r="G243" s="267">
        <v>226.8</v>
      </c>
      <c r="H243" s="267" t="s">
        <v>55</v>
      </c>
      <c r="I243" s="269"/>
      <c r="J243" s="269"/>
      <c r="K243" s="269"/>
      <c r="L243" s="269"/>
      <c r="M243" s="269"/>
      <c r="N243" s="40"/>
      <c r="O243" s="267"/>
      <c r="P243" s="267"/>
      <c r="Q243" s="267"/>
      <c r="R243" s="267"/>
      <c r="S243" s="267"/>
      <c r="T243" s="267"/>
      <c r="U243" s="40"/>
      <c r="V243" s="40"/>
    </row>
    <row r="244" spans="1:22" ht="12" hidden="1" customHeight="1" outlineLevel="1">
      <c r="A244" s="24" t="s">
        <v>138</v>
      </c>
      <c r="C244" s="278">
        <v>1586.2</v>
      </c>
      <c r="D244" s="267">
        <v>713.3</v>
      </c>
      <c r="E244" s="267">
        <v>783.4</v>
      </c>
      <c r="F244" s="267">
        <v>849.9</v>
      </c>
      <c r="G244" s="267">
        <v>890.6</v>
      </c>
      <c r="H244" s="267" t="s">
        <v>55</v>
      </c>
      <c r="I244" s="269"/>
      <c r="J244" s="269"/>
      <c r="K244" s="269"/>
      <c r="L244" s="269"/>
      <c r="M244" s="269"/>
      <c r="N244" s="40"/>
      <c r="O244" s="267"/>
      <c r="P244" s="267"/>
      <c r="Q244" s="267"/>
      <c r="R244" s="267"/>
      <c r="S244" s="267"/>
      <c r="T244" s="267"/>
      <c r="U244" s="40"/>
      <c r="V244" s="40"/>
    </row>
    <row r="245" spans="1:22" ht="12" hidden="1" customHeight="1" outlineLevel="1">
      <c r="A245" s="24" t="s">
        <v>139</v>
      </c>
      <c r="C245" s="267">
        <v>175.1</v>
      </c>
      <c r="D245" s="267">
        <v>168.9</v>
      </c>
      <c r="E245" s="267">
        <v>181.8</v>
      </c>
      <c r="F245" s="267">
        <v>196.4</v>
      </c>
      <c r="G245" s="267">
        <v>203.7</v>
      </c>
      <c r="H245" s="267" t="s">
        <v>8</v>
      </c>
      <c r="I245" s="269"/>
      <c r="J245" s="269"/>
      <c r="K245" s="269"/>
      <c r="L245" s="269"/>
      <c r="M245" s="269"/>
      <c r="N245" s="40"/>
      <c r="O245" s="267"/>
      <c r="P245" s="267"/>
      <c r="Q245" s="267"/>
      <c r="R245" s="267"/>
      <c r="S245" s="267"/>
      <c r="T245" s="267"/>
      <c r="U245" s="40"/>
      <c r="V245" s="40"/>
    </row>
    <row r="246" spans="1:22" ht="12" hidden="1" customHeight="1" outlineLevel="1">
      <c r="A246" s="24" t="s">
        <v>140</v>
      </c>
      <c r="C246" s="299">
        <v>52100</v>
      </c>
      <c r="D246" s="299">
        <v>55100</v>
      </c>
      <c r="E246" s="299">
        <v>57600</v>
      </c>
      <c r="F246" s="299">
        <v>70000</v>
      </c>
      <c r="G246" s="299">
        <v>70200</v>
      </c>
      <c r="H246" s="267" t="s">
        <v>55</v>
      </c>
      <c r="I246" s="269"/>
      <c r="J246" s="269"/>
      <c r="K246" s="269"/>
      <c r="L246" s="269"/>
      <c r="M246" s="269"/>
      <c r="N246" s="40"/>
      <c r="O246" s="267"/>
      <c r="P246" s="267"/>
      <c r="Q246" s="267"/>
      <c r="R246" s="267"/>
      <c r="S246" s="267"/>
      <c r="T246" s="267"/>
      <c r="U246" s="40"/>
      <c r="V246" s="40"/>
    </row>
    <row r="247" spans="1:22" ht="12" hidden="1" customHeight="1" outlineLevel="1">
      <c r="A247" s="24" t="s">
        <v>141</v>
      </c>
      <c r="C247" s="299">
        <v>1800</v>
      </c>
      <c r="D247" s="299">
        <v>1800</v>
      </c>
      <c r="E247" s="299">
        <v>1800</v>
      </c>
      <c r="F247" s="299">
        <v>1000</v>
      </c>
      <c r="G247" s="267">
        <v>800</v>
      </c>
      <c r="H247" s="267" t="s">
        <v>55</v>
      </c>
      <c r="I247" s="269"/>
      <c r="J247" s="269"/>
      <c r="K247" s="269"/>
      <c r="L247" s="269"/>
      <c r="M247" s="269"/>
      <c r="N247" s="40"/>
      <c r="O247" s="267"/>
      <c r="P247" s="267"/>
      <c r="Q247" s="267"/>
      <c r="R247" s="267"/>
      <c r="S247" s="267"/>
      <c r="T247" s="267"/>
      <c r="U247" s="40"/>
      <c r="V247" s="40"/>
    </row>
    <row r="248" spans="1:22" ht="12" hidden="1" customHeight="1" outlineLevel="1">
      <c r="A248" s="24" t="s">
        <v>142</v>
      </c>
      <c r="C248" s="267">
        <v>64.099999999999994</v>
      </c>
      <c r="D248" s="267">
        <v>54.2</v>
      </c>
      <c r="E248" s="267">
        <v>64</v>
      </c>
      <c r="F248" s="267">
        <v>88.9</v>
      </c>
      <c r="G248" s="267">
        <v>133.19999999999999</v>
      </c>
      <c r="H248" s="267" t="s">
        <v>55</v>
      </c>
      <c r="I248" s="269"/>
      <c r="J248" s="269"/>
      <c r="K248" s="269"/>
      <c r="L248" s="269"/>
      <c r="M248" s="269"/>
      <c r="N248" s="40"/>
      <c r="O248" s="267"/>
      <c r="P248" s="267"/>
      <c r="Q248" s="267"/>
      <c r="R248" s="267"/>
      <c r="S248" s="267"/>
      <c r="T248" s="267"/>
      <c r="U248" s="40"/>
      <c r="V248" s="40"/>
    </row>
    <row r="249" spans="1:22" ht="12" hidden="1" customHeight="1" outlineLevel="1">
      <c r="A249" s="24" t="s">
        <v>143</v>
      </c>
      <c r="C249" s="267">
        <v>-35.299999999999997</v>
      </c>
      <c r="D249" s="267">
        <v>-29.1</v>
      </c>
      <c r="E249" s="267">
        <v>-23.1</v>
      </c>
      <c r="F249" s="267">
        <v>-21.7</v>
      </c>
      <c r="G249" s="267">
        <v>-30</v>
      </c>
      <c r="H249" s="267" t="s">
        <v>55</v>
      </c>
      <c r="I249" s="269"/>
      <c r="J249" s="269"/>
      <c r="K249" s="269"/>
      <c r="L249" s="269"/>
      <c r="M249" s="269"/>
      <c r="N249" s="40"/>
      <c r="O249" s="267"/>
      <c r="P249" s="267"/>
      <c r="Q249" s="267"/>
      <c r="R249" s="267"/>
      <c r="S249" s="267"/>
      <c r="T249" s="267"/>
      <c r="U249" s="40"/>
      <c r="V249" s="40"/>
    </row>
    <row r="250" spans="1:22" ht="12" hidden="1" customHeight="1" outlineLevel="1">
      <c r="A250" s="24" t="s">
        <v>144</v>
      </c>
      <c r="C250" s="267">
        <v>10.8</v>
      </c>
      <c r="D250" s="267">
        <v>6.8</v>
      </c>
      <c r="E250" s="267">
        <v>7.1</v>
      </c>
      <c r="F250" s="267">
        <v>7.2</v>
      </c>
      <c r="G250" s="267">
        <v>8.9</v>
      </c>
      <c r="H250" s="267" t="s">
        <v>55</v>
      </c>
      <c r="I250" s="269"/>
      <c r="J250" s="269"/>
      <c r="K250" s="269"/>
      <c r="L250" s="269"/>
      <c r="M250" s="269"/>
      <c r="N250" s="40"/>
      <c r="O250" s="267"/>
      <c r="P250" s="267"/>
      <c r="Q250" s="267"/>
      <c r="R250" s="267"/>
      <c r="S250" s="267"/>
      <c r="T250" s="267"/>
      <c r="U250" s="40"/>
      <c r="V250" s="40"/>
    </row>
    <row r="251" spans="1:22" ht="12" hidden="1" customHeight="1" outlineLevel="1">
      <c r="A251" s="24" t="s">
        <v>66</v>
      </c>
      <c r="C251" s="267" t="s">
        <v>145</v>
      </c>
      <c r="D251" s="267" t="s">
        <v>146</v>
      </c>
      <c r="E251" s="267" t="s">
        <v>147</v>
      </c>
      <c r="F251" s="267" t="s">
        <v>147</v>
      </c>
      <c r="G251" s="267" t="s">
        <v>147</v>
      </c>
      <c r="H251" s="267" t="s">
        <v>148</v>
      </c>
      <c r="I251" s="269"/>
      <c r="J251" s="269"/>
      <c r="K251" s="269"/>
      <c r="L251" s="269"/>
      <c r="M251" s="269"/>
      <c r="N251" s="40"/>
      <c r="O251" s="267"/>
      <c r="P251" s="267"/>
      <c r="Q251" s="267"/>
      <c r="R251" s="267"/>
      <c r="S251" s="267"/>
      <c r="T251" s="267"/>
      <c r="U251" s="40"/>
      <c r="V251" s="40"/>
    </row>
    <row r="252" spans="1:22" ht="12" hidden="1" customHeight="1" outlineLevel="1">
      <c r="A252" s="24" t="s">
        <v>67</v>
      </c>
      <c r="C252" s="267" t="s">
        <v>70</v>
      </c>
      <c r="D252" s="267" t="s">
        <v>70</v>
      </c>
      <c r="E252" s="267" t="s">
        <v>70</v>
      </c>
      <c r="F252" s="267" t="s">
        <v>70</v>
      </c>
      <c r="G252" s="267" t="s">
        <v>71</v>
      </c>
      <c r="H252" s="267" t="s">
        <v>71</v>
      </c>
      <c r="I252" s="269"/>
      <c r="J252" s="269"/>
      <c r="K252" s="269"/>
      <c r="L252" s="269"/>
      <c r="M252" s="269"/>
      <c r="N252" s="40"/>
      <c r="O252" s="267"/>
      <c r="P252" s="267"/>
      <c r="Q252" s="267"/>
      <c r="R252" s="267"/>
      <c r="S252" s="267"/>
      <c r="T252" s="267"/>
      <c r="U252" s="40"/>
      <c r="V252" s="40"/>
    </row>
    <row r="253" spans="1:22" ht="12" hidden="1" customHeight="1" outlineLevel="1">
      <c r="A253" s="24" t="s">
        <v>72</v>
      </c>
      <c r="C253" s="267" t="s">
        <v>149</v>
      </c>
      <c r="D253" s="267" t="s">
        <v>149</v>
      </c>
      <c r="E253" s="267" t="s">
        <v>149</v>
      </c>
      <c r="F253" s="267" t="s">
        <v>73</v>
      </c>
      <c r="G253" s="267" t="s">
        <v>73</v>
      </c>
      <c r="H253" s="267" t="s">
        <v>73</v>
      </c>
      <c r="I253" s="269"/>
      <c r="J253" s="269"/>
      <c r="K253" s="269"/>
      <c r="L253" s="269"/>
      <c r="M253" s="269"/>
      <c r="N253" s="40"/>
      <c r="O253" s="267"/>
      <c r="P253" s="267"/>
      <c r="Q253" s="267"/>
      <c r="R253" s="267"/>
      <c r="S253" s="267"/>
      <c r="T253" s="267"/>
      <c r="U253" s="40"/>
      <c r="V253" s="40"/>
    </row>
    <row r="254" spans="1:22" ht="12" customHeight="1" collapsed="1">
      <c r="B254" s="38"/>
      <c r="C254" s="40"/>
      <c r="D254" s="40"/>
      <c r="E254" s="40"/>
      <c r="F254" s="40"/>
      <c r="G254" s="40"/>
      <c r="H254" s="40"/>
      <c r="I254" s="40"/>
      <c r="J254" s="40"/>
      <c r="K254" s="40"/>
      <c r="L254" s="40"/>
      <c r="M254" s="40"/>
      <c r="N254" s="40"/>
      <c r="O254" s="267"/>
      <c r="P254" s="267"/>
      <c r="Q254" s="267"/>
      <c r="R254" s="267"/>
      <c r="S254" s="267"/>
      <c r="T254" s="267"/>
      <c r="U254" s="40"/>
      <c r="V254" s="170"/>
    </row>
    <row r="255" spans="1:22" ht="12" customHeight="1" thickBot="1">
      <c r="A255" s="21"/>
      <c r="C255" s="255"/>
      <c r="D255" s="255"/>
      <c r="E255" s="255"/>
      <c r="F255" s="255"/>
      <c r="G255" s="255"/>
      <c r="H255" s="255"/>
      <c r="I255" s="255"/>
      <c r="J255" s="255"/>
      <c r="K255" s="255"/>
      <c r="L255" s="255"/>
      <c r="M255" s="255"/>
      <c r="N255" s="255"/>
      <c r="O255" s="300"/>
      <c r="P255" s="300"/>
      <c r="Q255" s="300"/>
      <c r="R255" s="300"/>
      <c r="S255" s="300"/>
      <c r="T255" s="300"/>
      <c r="U255" s="255"/>
      <c r="V255" s="255"/>
    </row>
    <row r="256" spans="1:22" ht="15" customHeight="1">
      <c r="A256" s="643" t="s">
        <v>150</v>
      </c>
      <c r="B256" s="44"/>
      <c r="C256" s="639"/>
      <c r="D256" s="639"/>
      <c r="E256" s="639"/>
      <c r="F256" s="639"/>
      <c r="G256" s="639"/>
      <c r="H256" s="639"/>
      <c r="I256" s="639"/>
      <c r="J256" s="639"/>
      <c r="K256" s="639"/>
      <c r="L256" s="639"/>
      <c r="M256" s="639"/>
      <c r="N256" s="640"/>
      <c r="O256" s="639"/>
      <c r="P256" s="641"/>
      <c r="Q256" s="639"/>
      <c r="R256" s="641"/>
      <c r="S256" s="639"/>
      <c r="T256" s="642"/>
      <c r="U256" s="22"/>
      <c r="V256" s="640"/>
    </row>
    <row r="257" spans="1:22" ht="12" customHeight="1">
      <c r="C257" s="40"/>
      <c r="D257" s="40"/>
      <c r="E257" s="40"/>
      <c r="F257" s="40"/>
      <c r="G257" s="40"/>
      <c r="H257" s="40"/>
      <c r="I257" s="40"/>
      <c r="J257" s="40"/>
      <c r="K257" s="40"/>
      <c r="L257" s="40"/>
      <c r="M257" s="40"/>
      <c r="N257" s="40"/>
      <c r="O257" s="267"/>
      <c r="P257" s="267"/>
      <c r="Q257" s="267"/>
      <c r="R257" s="267"/>
      <c r="S257" s="267"/>
      <c r="T257" s="267"/>
      <c r="U257" s="40"/>
      <c r="V257" s="40"/>
    </row>
    <row r="258" spans="1:22" ht="12" customHeight="1">
      <c r="A258" s="81" t="s">
        <v>255</v>
      </c>
      <c r="C258" s="287">
        <f t="shared" ref="C258:H258" si="95">-C285/C161</f>
        <v>0.12678826895565093</v>
      </c>
      <c r="D258" s="287">
        <f t="shared" si="95"/>
        <v>0.30955056179775281</v>
      </c>
      <c r="E258" s="287">
        <f t="shared" si="95"/>
        <v>0.31046405823475887</v>
      </c>
      <c r="F258" s="287">
        <f t="shared" si="95"/>
        <v>0.21290599513521249</v>
      </c>
      <c r="G258" s="287">
        <f t="shared" si="95"/>
        <v>0.26187933796049118</v>
      </c>
      <c r="H258" s="287">
        <f t="shared" si="95"/>
        <v>0.25620274678506172</v>
      </c>
      <c r="I258" s="269"/>
      <c r="J258" s="287">
        <f>AVERAGE(C258:G258)</f>
        <v>0.24431764441677326</v>
      </c>
      <c r="K258" s="287">
        <f>STDEV(D258:I258)</f>
        <v>4.0979935961571817E-2</v>
      </c>
      <c r="L258" s="40"/>
      <c r="M258" s="40"/>
      <c r="N258" s="40"/>
      <c r="O258" s="301">
        <v>0.25</v>
      </c>
      <c r="P258" s="301">
        <v>0.25</v>
      </c>
      <c r="Q258" s="301">
        <v>0.25</v>
      </c>
      <c r="R258" s="301">
        <v>0.25</v>
      </c>
      <c r="S258" s="301">
        <v>0.25</v>
      </c>
      <c r="T258" s="301">
        <v>0.25</v>
      </c>
      <c r="U258" s="301">
        <v>0.25</v>
      </c>
      <c r="V258" s="40"/>
    </row>
    <row r="259" spans="1:22" ht="12" customHeight="1">
      <c r="C259" s="40"/>
      <c r="D259" s="40"/>
      <c r="E259" s="40"/>
      <c r="F259" s="40"/>
      <c r="G259" s="40"/>
      <c r="H259" s="40"/>
      <c r="I259" s="40"/>
      <c r="J259" s="40"/>
      <c r="K259" s="40"/>
      <c r="L259" s="40"/>
      <c r="M259" s="40"/>
      <c r="N259" s="40"/>
      <c r="O259" s="267"/>
      <c r="P259" s="267"/>
      <c r="Q259" s="267"/>
      <c r="R259" s="267"/>
      <c r="S259" s="267"/>
      <c r="T259" s="267"/>
      <c r="U259" s="40"/>
      <c r="V259" s="40"/>
    </row>
    <row r="260" spans="1:22" ht="12" customHeight="1">
      <c r="C260" s="40"/>
      <c r="D260" s="40"/>
      <c r="E260" s="40"/>
      <c r="F260" s="40"/>
      <c r="G260" s="40"/>
      <c r="H260" s="40"/>
      <c r="I260" s="40"/>
      <c r="J260" s="40"/>
      <c r="K260" s="40"/>
      <c r="L260" s="40"/>
      <c r="M260" s="40"/>
      <c r="N260" s="40"/>
      <c r="O260" s="267"/>
      <c r="P260" s="267"/>
      <c r="Q260" s="267"/>
      <c r="R260" s="267"/>
      <c r="S260" s="267"/>
      <c r="T260" s="267"/>
      <c r="U260" s="40"/>
      <c r="V260" s="40"/>
    </row>
    <row r="261" spans="1:22" ht="12" customHeight="1">
      <c r="C261" s="40"/>
      <c r="D261" s="40"/>
      <c r="E261" s="40"/>
      <c r="F261" s="40"/>
      <c r="G261" s="40"/>
      <c r="H261" s="40"/>
      <c r="I261" s="40"/>
      <c r="J261" s="40"/>
      <c r="K261" s="40"/>
      <c r="L261" s="40"/>
      <c r="M261" s="40"/>
      <c r="N261" s="40"/>
      <c r="O261" s="267"/>
      <c r="P261" s="267"/>
      <c r="Q261" s="267"/>
      <c r="R261" s="267"/>
      <c r="S261" s="267"/>
      <c r="T261" s="267"/>
      <c r="U261" s="40"/>
      <c r="V261" s="40"/>
    </row>
    <row r="262" spans="1:22" ht="12" customHeight="1">
      <c r="A262" s="26" t="s">
        <v>40</v>
      </c>
      <c r="C262" s="302">
        <v>137.30000000000001</v>
      </c>
      <c r="D262" s="302">
        <v>183.3</v>
      </c>
      <c r="E262" s="302">
        <v>200.2</v>
      </c>
      <c r="F262" s="302">
        <v>57.1</v>
      </c>
      <c r="G262" s="302">
        <v>74.5</v>
      </c>
      <c r="H262" s="303">
        <f>'2012 E'!O124</f>
        <v>77.419080068143103</v>
      </c>
      <c r="I262" s="269"/>
      <c r="J262" s="40"/>
      <c r="K262" s="40"/>
      <c r="L262" s="40"/>
      <c r="M262" s="40"/>
      <c r="N262" s="40"/>
      <c r="O262" s="304">
        <f t="shared" ref="O262:U262" si="96">O82</f>
        <v>88.229303356456185</v>
      </c>
      <c r="P262" s="304">
        <f t="shared" si="96"/>
        <v>100.11532538882673</v>
      </c>
      <c r="Q262" s="304">
        <f t="shared" si="96"/>
        <v>111.91211285634414</v>
      </c>
      <c r="R262" s="304">
        <f t="shared" si="96"/>
        <v>123.34657883253145</v>
      </c>
      <c r="S262" s="304">
        <f t="shared" si="96"/>
        <v>134.13085580205086</v>
      </c>
      <c r="T262" s="304">
        <f t="shared" si="96"/>
        <v>221.38536682563117</v>
      </c>
      <c r="U262" s="304">
        <f t="shared" si="96"/>
        <v>233.54213904394047</v>
      </c>
      <c r="V262" s="40"/>
    </row>
    <row r="263" spans="1:22" ht="12" customHeight="1">
      <c r="A263" s="26"/>
      <c r="C263" s="302"/>
      <c r="D263" s="302"/>
      <c r="E263" s="302"/>
      <c r="F263" s="302"/>
      <c r="G263" s="302"/>
      <c r="H263" s="302"/>
      <c r="I263" s="269"/>
      <c r="J263" s="40"/>
      <c r="K263" s="40"/>
      <c r="L263" s="40"/>
      <c r="M263" s="40"/>
      <c r="N263" s="40"/>
      <c r="O263" s="304"/>
      <c r="P263" s="304"/>
      <c r="Q263" s="304"/>
      <c r="R263" s="304"/>
      <c r="S263" s="304"/>
      <c r="T263" s="304"/>
      <c r="U263" s="304"/>
      <c r="V263" s="40"/>
    </row>
    <row r="264" spans="1:22" ht="12" hidden="1" customHeight="1" outlineLevel="1">
      <c r="A264" s="25" t="s">
        <v>905</v>
      </c>
      <c r="C264" s="267">
        <v>90.9</v>
      </c>
      <c r="D264" s="267">
        <v>102.5</v>
      </c>
      <c r="E264" s="267">
        <v>111.5</v>
      </c>
      <c r="F264" s="267">
        <v>114.7</v>
      </c>
      <c r="G264" s="267">
        <v>135.6</v>
      </c>
      <c r="H264" s="267">
        <v>141.1</v>
      </c>
      <c r="I264" s="269"/>
      <c r="J264" s="40"/>
      <c r="K264" s="40"/>
      <c r="L264" s="40"/>
      <c r="M264" s="40"/>
      <c r="N264" s="40"/>
      <c r="O264" s="304">
        <f t="shared" ref="O264:U264" si="97">O43</f>
        <v>169.27736859160794</v>
      </c>
      <c r="P264" s="304">
        <f t="shared" si="97"/>
        <v>181.1267843930205</v>
      </c>
      <c r="Q264" s="304">
        <f t="shared" si="97"/>
        <v>191.99439145660173</v>
      </c>
      <c r="R264" s="304">
        <f t="shared" si="97"/>
        <v>201.59411102943187</v>
      </c>
      <c r="S264" s="304">
        <f t="shared" si="97"/>
        <v>209.65787547060913</v>
      </c>
      <c r="T264" s="304">
        <f t="shared" si="97"/>
        <v>183.45064103678297</v>
      </c>
      <c r="U264" s="304">
        <f t="shared" si="97"/>
        <v>192.62317308862214</v>
      </c>
      <c r="V264" s="304"/>
    </row>
    <row r="265" spans="1:22" ht="12" hidden="1" customHeight="1" outlineLevel="1">
      <c r="A265" s="25" t="s">
        <v>151</v>
      </c>
      <c r="C265" s="267">
        <v>5</v>
      </c>
      <c r="D265" s="267">
        <v>5.6</v>
      </c>
      <c r="E265" s="267">
        <v>10</v>
      </c>
      <c r="F265" s="267">
        <v>9.1</v>
      </c>
      <c r="G265" s="267">
        <v>10.9</v>
      </c>
      <c r="H265" s="267">
        <v>10.9</v>
      </c>
      <c r="I265" s="269"/>
      <c r="J265" s="40"/>
      <c r="K265" s="40"/>
      <c r="L265" s="40"/>
      <c r="M265" s="40"/>
      <c r="N265" s="40"/>
      <c r="O265" s="305">
        <v>10.9</v>
      </c>
      <c r="P265" s="305">
        <v>10.9</v>
      </c>
      <c r="Q265" s="305">
        <v>10.9</v>
      </c>
      <c r="R265" s="305">
        <v>10.9</v>
      </c>
      <c r="S265" s="305">
        <v>10.9</v>
      </c>
      <c r="T265" s="305">
        <v>10.9</v>
      </c>
      <c r="U265" s="305">
        <v>10.9</v>
      </c>
      <c r="V265" s="40"/>
    </row>
    <row r="266" spans="1:22" ht="12" customHeight="1" collapsed="1">
      <c r="A266" s="26" t="s">
        <v>152</v>
      </c>
      <c r="C266" s="273">
        <v>95.9</v>
      </c>
      <c r="D266" s="273">
        <v>108.1</v>
      </c>
      <c r="E266" s="273">
        <v>121.5</v>
      </c>
      <c r="F266" s="273">
        <v>123.8</v>
      </c>
      <c r="G266" s="273">
        <v>146.5</v>
      </c>
      <c r="H266" s="160">
        <f>'2012 E'!O127</f>
        <v>153.18672199170101</v>
      </c>
      <c r="I266" s="269"/>
      <c r="J266" s="40"/>
      <c r="K266" s="40"/>
      <c r="L266" s="40"/>
      <c r="M266" s="40"/>
      <c r="N266" s="40"/>
      <c r="O266" s="306">
        <f>SUM(O264:O265)</f>
        <v>180.17736859160794</v>
      </c>
      <c r="P266" s="306">
        <f t="shared" ref="P266:U266" si="98">SUM(P264:P265)</f>
        <v>192.02678439302051</v>
      </c>
      <c r="Q266" s="306">
        <f t="shared" si="98"/>
        <v>202.89439145660174</v>
      </c>
      <c r="R266" s="306">
        <f t="shared" si="98"/>
        <v>212.49411102943188</v>
      </c>
      <c r="S266" s="306">
        <f t="shared" si="98"/>
        <v>220.55787547060913</v>
      </c>
      <c r="T266" s="306">
        <f t="shared" si="98"/>
        <v>194.35064103678297</v>
      </c>
      <c r="U266" s="306">
        <f t="shared" si="98"/>
        <v>203.52317308862214</v>
      </c>
      <c r="V266" s="40"/>
    </row>
    <row r="267" spans="1:22" ht="12" customHeight="1">
      <c r="A267" s="24"/>
      <c r="C267" s="267"/>
      <c r="D267" s="267"/>
      <c r="E267" s="267"/>
      <c r="F267" s="267"/>
      <c r="G267" s="267"/>
      <c r="H267" s="267"/>
      <c r="I267" s="269"/>
      <c r="J267" s="40"/>
      <c r="K267" s="40"/>
      <c r="L267" s="40"/>
      <c r="M267" s="40"/>
      <c r="N267" s="40"/>
      <c r="O267" s="267"/>
      <c r="P267" s="267"/>
      <c r="Q267" s="267"/>
      <c r="R267" s="267"/>
      <c r="S267" s="267"/>
      <c r="T267" s="267"/>
      <c r="U267" s="40"/>
      <c r="V267" s="40"/>
    </row>
    <row r="268" spans="1:22" ht="12" customHeight="1">
      <c r="A268" s="25" t="s">
        <v>153</v>
      </c>
      <c r="C268" s="267">
        <v>14.1</v>
      </c>
      <c r="D268" s="267">
        <v>14.2</v>
      </c>
      <c r="E268" s="267">
        <v>13.6</v>
      </c>
      <c r="F268" s="267">
        <v>12.8</v>
      </c>
      <c r="G268" s="267">
        <v>15.9</v>
      </c>
      <c r="H268" s="267">
        <v>0</v>
      </c>
      <c r="I268" s="269"/>
      <c r="J268" s="40"/>
      <c r="K268" s="40"/>
      <c r="L268" s="40"/>
      <c r="M268" s="40"/>
      <c r="N268" s="40"/>
      <c r="O268" s="280">
        <v>15.9</v>
      </c>
      <c r="P268" s="280">
        <v>15.9</v>
      </c>
      <c r="Q268" s="280">
        <v>15.9</v>
      </c>
      <c r="R268" s="280">
        <v>15.9</v>
      </c>
      <c r="S268" s="280">
        <v>15.9</v>
      </c>
      <c r="T268" s="280">
        <v>15.9</v>
      </c>
      <c r="U268" s="280">
        <v>15.9</v>
      </c>
      <c r="V268" s="40"/>
    </row>
    <row r="269" spans="1:22" ht="12" customHeight="1">
      <c r="A269" s="25" t="s">
        <v>154</v>
      </c>
      <c r="C269" s="267">
        <v>-4.5999999999999996</v>
      </c>
      <c r="D269" s="267">
        <v>-13.1</v>
      </c>
      <c r="E269" s="267">
        <v>-9.4</v>
      </c>
      <c r="F269" s="267">
        <v>12.2</v>
      </c>
      <c r="G269" s="267">
        <v>-7.9</v>
      </c>
      <c r="H269" s="267">
        <v>-14.4</v>
      </c>
      <c r="I269" s="269"/>
      <c r="J269" s="276">
        <f>AVERAGE(C269:H269)</f>
        <v>-6.2</v>
      </c>
      <c r="K269" s="276">
        <f>STDEV(C269:H269)</f>
        <v>9.6860724754670304</v>
      </c>
      <c r="L269" s="40"/>
      <c r="M269" s="40"/>
      <c r="N269" s="40"/>
      <c r="O269" s="276">
        <f>$J269</f>
        <v>-6.2</v>
      </c>
      <c r="P269" s="276">
        <f t="shared" ref="P269:S269" si="99">$J269</f>
        <v>-6.2</v>
      </c>
      <c r="Q269" s="276">
        <f t="shared" si="99"/>
        <v>-6.2</v>
      </c>
      <c r="R269" s="276">
        <f t="shared" si="99"/>
        <v>-6.2</v>
      </c>
      <c r="S269" s="276">
        <f t="shared" si="99"/>
        <v>-6.2</v>
      </c>
      <c r="T269" s="267"/>
      <c r="U269" s="40"/>
      <c r="V269" s="40"/>
    </row>
    <row r="270" spans="1:22" ht="12" customHeight="1">
      <c r="A270" s="25" t="s">
        <v>155</v>
      </c>
      <c r="C270" s="267" t="s">
        <v>8</v>
      </c>
      <c r="D270" s="267">
        <v>7.1</v>
      </c>
      <c r="E270" s="267">
        <v>-14.9</v>
      </c>
      <c r="F270" s="267">
        <v>9.9</v>
      </c>
      <c r="G270" s="267">
        <v>-4.8</v>
      </c>
      <c r="H270" s="267">
        <v>-3.2</v>
      </c>
      <c r="I270" s="269"/>
      <c r="J270" s="276">
        <f t="shared" ref="J270:J277" si="100">AVERAGE(C270:H270)</f>
        <v>-1.1800000000000002</v>
      </c>
      <c r="K270" s="276">
        <f t="shared" ref="K270:K277" si="101">STDEV(C270:H270)</f>
        <v>9.9592670413037929</v>
      </c>
      <c r="L270" s="40"/>
      <c r="M270" s="40"/>
      <c r="N270" s="40"/>
      <c r="O270" s="276">
        <f t="shared" ref="O270:S277" si="102">$J270</f>
        <v>-1.1800000000000002</v>
      </c>
      <c r="P270" s="276">
        <f t="shared" si="102"/>
        <v>-1.1800000000000002</v>
      </c>
      <c r="Q270" s="276">
        <f t="shared" si="102"/>
        <v>-1.1800000000000002</v>
      </c>
      <c r="R270" s="276">
        <f t="shared" si="102"/>
        <v>-1.1800000000000002</v>
      </c>
      <c r="S270" s="276">
        <f t="shared" si="102"/>
        <v>-1.1800000000000002</v>
      </c>
      <c r="T270" s="267"/>
      <c r="U270" s="40"/>
      <c r="V270" s="40"/>
    </row>
    <row r="271" spans="1:22" ht="12" customHeight="1">
      <c r="A271" s="25" t="s">
        <v>156</v>
      </c>
      <c r="C271" s="267">
        <v>2.5</v>
      </c>
      <c r="D271" s="267">
        <v>1.9</v>
      </c>
      <c r="E271" s="267">
        <v>2.7</v>
      </c>
      <c r="F271" s="267">
        <v>-4.4000000000000004</v>
      </c>
      <c r="G271" s="267">
        <v>2.6</v>
      </c>
      <c r="H271" s="267">
        <v>17.100000000000001</v>
      </c>
      <c r="I271" s="269"/>
      <c r="J271" s="276">
        <f t="shared" si="100"/>
        <v>3.7333333333333338</v>
      </c>
      <c r="K271" s="276">
        <f t="shared" si="101"/>
        <v>7.1000469482015873</v>
      </c>
      <c r="L271" s="40"/>
      <c r="M271" s="40"/>
      <c r="N271" s="40"/>
      <c r="O271" s="276">
        <f t="shared" si="102"/>
        <v>3.7333333333333338</v>
      </c>
      <c r="P271" s="276">
        <f t="shared" si="102"/>
        <v>3.7333333333333338</v>
      </c>
      <c r="Q271" s="276">
        <f t="shared" si="102"/>
        <v>3.7333333333333338</v>
      </c>
      <c r="R271" s="276">
        <f t="shared" si="102"/>
        <v>3.7333333333333338</v>
      </c>
      <c r="S271" s="276">
        <f t="shared" si="102"/>
        <v>3.7333333333333338</v>
      </c>
      <c r="T271" s="267"/>
      <c r="U271" s="40"/>
      <c r="V271" s="40"/>
    </row>
    <row r="272" spans="1:22" ht="12" customHeight="1">
      <c r="A272" s="25" t="s">
        <v>157</v>
      </c>
      <c r="C272" s="267">
        <v>10.1</v>
      </c>
      <c r="D272" s="267">
        <v>7.8</v>
      </c>
      <c r="E272" s="267">
        <v>6.6</v>
      </c>
      <c r="F272" s="267">
        <v>6.2</v>
      </c>
      <c r="G272" s="267">
        <v>6.2</v>
      </c>
      <c r="H272" s="267">
        <v>8</v>
      </c>
      <c r="I272" s="269"/>
      <c r="J272" s="276">
        <f t="shared" si="100"/>
        <v>7.4833333333333334</v>
      </c>
      <c r="K272" s="276">
        <f t="shared" si="101"/>
        <v>1.5025533823018342</v>
      </c>
      <c r="L272" s="40"/>
      <c r="M272" s="40"/>
      <c r="N272" s="40"/>
      <c r="O272" s="276">
        <f t="shared" si="102"/>
        <v>7.4833333333333334</v>
      </c>
      <c r="P272" s="276">
        <f t="shared" si="102"/>
        <v>7.4833333333333334</v>
      </c>
      <c r="Q272" s="276">
        <f t="shared" si="102"/>
        <v>7.4833333333333334</v>
      </c>
      <c r="R272" s="276">
        <f t="shared" si="102"/>
        <v>7.4833333333333334</v>
      </c>
      <c r="S272" s="276">
        <f t="shared" si="102"/>
        <v>7.4833333333333334</v>
      </c>
      <c r="T272" s="267"/>
      <c r="U272" s="40"/>
      <c r="V272" s="40"/>
    </row>
    <row r="273" spans="1:22" ht="12" customHeight="1">
      <c r="A273" s="25" t="s">
        <v>158</v>
      </c>
      <c r="C273" s="267">
        <v>191.7</v>
      </c>
      <c r="D273" s="267">
        <v>172.7</v>
      </c>
      <c r="E273" s="267">
        <v>23.5</v>
      </c>
      <c r="F273" s="267">
        <v>-9.9</v>
      </c>
      <c r="G273" s="267">
        <v>1.4</v>
      </c>
      <c r="H273" s="267">
        <v>0</v>
      </c>
      <c r="I273" s="269"/>
      <c r="J273" s="276">
        <f t="shared" si="100"/>
        <v>63.233333333333327</v>
      </c>
      <c r="K273" s="276">
        <f t="shared" si="101"/>
        <v>92.989970785384514</v>
      </c>
      <c r="L273" s="40"/>
      <c r="M273" s="40"/>
      <c r="N273" s="40"/>
      <c r="O273" s="276">
        <v>5</v>
      </c>
      <c r="P273" s="276">
        <v>5</v>
      </c>
      <c r="Q273" s="276">
        <v>5</v>
      </c>
      <c r="R273" s="276">
        <v>5</v>
      </c>
      <c r="S273" s="276">
        <v>5</v>
      </c>
      <c r="T273" s="267"/>
      <c r="U273" s="40"/>
      <c r="V273" s="40"/>
    </row>
    <row r="274" spans="1:22" ht="12" customHeight="1">
      <c r="A274" s="25" t="s">
        <v>159</v>
      </c>
      <c r="C274" s="267">
        <v>-26.6</v>
      </c>
      <c r="D274" s="267">
        <v>-44</v>
      </c>
      <c r="E274" s="267">
        <v>-146.9</v>
      </c>
      <c r="F274" s="267">
        <v>33.1</v>
      </c>
      <c r="G274" s="267">
        <v>18.100000000000001</v>
      </c>
      <c r="H274" s="267">
        <v>-0.1</v>
      </c>
      <c r="I274" s="269"/>
      <c r="J274" s="276">
        <f t="shared" si="100"/>
        <v>-27.733333333333334</v>
      </c>
      <c r="K274" s="276">
        <f t="shared" si="101"/>
        <v>64.856107396810884</v>
      </c>
      <c r="L274" s="40"/>
      <c r="M274" s="40"/>
      <c r="N274" s="40"/>
      <c r="O274" s="276">
        <f t="shared" si="102"/>
        <v>-27.733333333333334</v>
      </c>
      <c r="P274" s="276">
        <f t="shared" si="102"/>
        <v>-27.733333333333334</v>
      </c>
      <c r="Q274" s="276">
        <f t="shared" si="102"/>
        <v>-27.733333333333334</v>
      </c>
      <c r="R274" s="276">
        <f t="shared" si="102"/>
        <v>-27.733333333333334</v>
      </c>
      <c r="S274" s="276">
        <f t="shared" si="102"/>
        <v>-27.733333333333334</v>
      </c>
      <c r="T274" s="267"/>
      <c r="U274" s="40"/>
      <c r="V274" s="40"/>
    </row>
    <row r="275" spans="1:22" ht="12" customHeight="1">
      <c r="A275" s="25" t="s">
        <v>160</v>
      </c>
      <c r="C275" s="267">
        <v>0.3</v>
      </c>
      <c r="D275" s="267">
        <v>-24.1</v>
      </c>
      <c r="E275" s="267">
        <v>8.9</v>
      </c>
      <c r="F275" s="267">
        <v>-37.700000000000003</v>
      </c>
      <c r="G275" s="267">
        <v>-50.9</v>
      </c>
      <c r="H275" s="267">
        <v>-117.9</v>
      </c>
      <c r="I275" s="269"/>
      <c r="J275" s="276">
        <f t="shared" si="100"/>
        <v>-36.9</v>
      </c>
      <c r="K275" s="276">
        <f t="shared" si="101"/>
        <v>45.613506771569327</v>
      </c>
      <c r="L275" s="40"/>
      <c r="M275" s="40"/>
      <c r="N275" s="40"/>
      <c r="O275" s="276">
        <f>H149-O149</f>
        <v>-57.930229022488106</v>
      </c>
      <c r="P275" s="276">
        <f t="shared" ref="P275:U275" si="103">O149-P149</f>
        <v>-45.574676159279193</v>
      </c>
      <c r="Q275" s="276">
        <f t="shared" si="103"/>
        <v>-41.798488706081685</v>
      </c>
      <c r="R275" s="276">
        <f t="shared" si="103"/>
        <v>-36.921998357038888</v>
      </c>
      <c r="S275" s="276">
        <f t="shared" si="103"/>
        <v>-31.014478619912552</v>
      </c>
      <c r="T275" s="276">
        <f t="shared" si="103"/>
        <v>-40.318822205886249</v>
      </c>
      <c r="U275" s="276">
        <f t="shared" si="103"/>
        <v>-42.334763316180783</v>
      </c>
      <c r="V275" s="40"/>
    </row>
    <row r="276" spans="1:22" ht="12" customHeight="1">
      <c r="A276" s="25" t="s">
        <v>161</v>
      </c>
      <c r="C276" s="267">
        <v>28.8</v>
      </c>
      <c r="D276" s="267">
        <v>40.799999999999997</v>
      </c>
      <c r="E276" s="267">
        <v>-16.399999999999999</v>
      </c>
      <c r="F276" s="267">
        <v>38.9</v>
      </c>
      <c r="G276" s="267">
        <v>49.4</v>
      </c>
      <c r="H276" s="267">
        <v>64.7</v>
      </c>
      <c r="I276" s="269"/>
      <c r="J276" s="276">
        <f t="shared" si="100"/>
        <v>34.366666666666667</v>
      </c>
      <c r="K276" s="276">
        <f t="shared" si="101"/>
        <v>27.627136418142705</v>
      </c>
      <c r="L276" s="40"/>
      <c r="M276" s="40"/>
      <c r="N276" s="40"/>
      <c r="O276" s="276">
        <f>H276</f>
        <v>64.7</v>
      </c>
      <c r="P276" s="276">
        <f t="shared" si="102"/>
        <v>34.366666666666667</v>
      </c>
      <c r="Q276" s="276">
        <f t="shared" si="102"/>
        <v>34.366666666666667</v>
      </c>
      <c r="R276" s="276">
        <f t="shared" si="102"/>
        <v>34.366666666666667</v>
      </c>
      <c r="S276" s="276">
        <f t="shared" si="102"/>
        <v>34.366666666666667</v>
      </c>
      <c r="T276" s="267"/>
      <c r="U276" s="40"/>
      <c r="V276" s="40"/>
    </row>
    <row r="277" spans="1:22" ht="12" customHeight="1">
      <c r="A277" s="25" t="s">
        <v>162</v>
      </c>
      <c r="C277" s="267">
        <v>4.2</v>
      </c>
      <c r="D277" s="267">
        <v>-27.6</v>
      </c>
      <c r="E277" s="267">
        <v>5.8</v>
      </c>
      <c r="F277" s="267">
        <v>-6.7</v>
      </c>
      <c r="G277" s="267">
        <v>-4</v>
      </c>
      <c r="H277" s="267">
        <v>7.4</v>
      </c>
      <c r="I277" s="269"/>
      <c r="J277" s="276">
        <f t="shared" si="100"/>
        <v>-3.4833333333333329</v>
      </c>
      <c r="K277" s="276">
        <f t="shared" si="101"/>
        <v>13.083488321799607</v>
      </c>
      <c r="L277" s="40"/>
      <c r="M277" s="40"/>
      <c r="N277" s="40"/>
      <c r="O277" s="276">
        <f t="shared" si="102"/>
        <v>-3.4833333333333329</v>
      </c>
      <c r="P277" s="276">
        <f t="shared" si="102"/>
        <v>-3.4833333333333329</v>
      </c>
      <c r="Q277" s="276">
        <f t="shared" si="102"/>
        <v>-3.4833333333333329</v>
      </c>
      <c r="R277" s="276">
        <f t="shared" si="102"/>
        <v>-3.4833333333333329</v>
      </c>
      <c r="S277" s="276">
        <f t="shared" si="102"/>
        <v>-3.4833333333333329</v>
      </c>
      <c r="T277" s="267"/>
      <c r="U277" s="40"/>
      <c r="V277" s="40"/>
    </row>
    <row r="278" spans="1:22" ht="12" customHeight="1">
      <c r="A278" s="25"/>
      <c r="C278" s="267"/>
      <c r="D278" s="267"/>
      <c r="E278" s="267"/>
      <c r="F278" s="267"/>
      <c r="G278" s="267"/>
      <c r="H278" s="267"/>
      <c r="I278" s="269"/>
      <c r="J278" s="267"/>
      <c r="K278" s="267"/>
      <c r="L278" s="40"/>
      <c r="M278" s="40"/>
      <c r="N278" s="40"/>
      <c r="O278" s="267"/>
      <c r="P278" s="267"/>
      <c r="Q278" s="267"/>
      <c r="R278" s="267"/>
      <c r="S278" s="267"/>
      <c r="T278" s="267"/>
      <c r="U278" s="40"/>
      <c r="V278" s="40"/>
    </row>
    <row r="279" spans="1:22" s="40" customFormat="1" ht="12" customHeight="1">
      <c r="A279" s="545" t="s">
        <v>254</v>
      </c>
      <c r="C279" s="267">
        <f t="shared" ref="C279:H279" si="104">C157-C202</f>
        <v>205.80000000000007</v>
      </c>
      <c r="D279" s="267">
        <f t="shared" si="104"/>
        <v>297.29999999999995</v>
      </c>
      <c r="E279" s="267">
        <f t="shared" si="104"/>
        <v>169.80000000000007</v>
      </c>
      <c r="F279" s="267">
        <f t="shared" si="104"/>
        <v>201.39999999999998</v>
      </c>
      <c r="G279" s="267">
        <f t="shared" si="104"/>
        <v>231.79999999999995</v>
      </c>
      <c r="H279" s="278">
        <f t="shared" si="104"/>
        <v>265.57136661669506</v>
      </c>
      <c r="I279" s="269"/>
      <c r="J279" s="276">
        <f>AVERAGE(C279:H279)</f>
        <v>228.61189443611582</v>
      </c>
      <c r="K279" s="994">
        <f>STDEV(C279:H279)</f>
        <v>46.505765450405065</v>
      </c>
      <c r="O279" s="276">
        <f>O157-O202</f>
        <v>232.82164971073121</v>
      </c>
      <c r="P279" s="276">
        <f>P157-P202</f>
        <v>257.9350921845903</v>
      </c>
      <c r="Q279" s="276">
        <f>Q157-Q202</f>
        <v>282.23318071390042</v>
      </c>
      <c r="R279" s="276">
        <f>R157-R202</f>
        <v>305.10391259394623</v>
      </c>
      <c r="S279" s="276">
        <f>S157-S202</f>
        <v>325.93064395688202</v>
      </c>
      <c r="T279" s="267"/>
    </row>
    <row r="280" spans="1:22" s="40" customFormat="1" ht="12" customHeight="1">
      <c r="A280" s="548" t="s">
        <v>223</v>
      </c>
      <c r="C280" s="549">
        <f>C279-144.1</f>
        <v>61.700000000000074</v>
      </c>
      <c r="D280" s="267">
        <f>D279-C279</f>
        <v>91.499999999999886</v>
      </c>
      <c r="E280" s="267">
        <f t="shared" ref="E280:G280" si="105">E279-D279</f>
        <v>-127.49999999999989</v>
      </c>
      <c r="F280" s="267">
        <f t="shared" si="105"/>
        <v>31.599999999999909</v>
      </c>
      <c r="G280" s="267">
        <f t="shared" si="105"/>
        <v>30.399999999999977</v>
      </c>
      <c r="H280" s="278">
        <f>H279-G279</f>
        <v>33.771366616695104</v>
      </c>
      <c r="I280" s="269"/>
      <c r="J280" s="276">
        <f>AVERAGE(C280:H280)</f>
        <v>20.245227769449176</v>
      </c>
      <c r="K280" s="994">
        <f>STDEV(C280:H280)</f>
        <v>76.209447863815313</v>
      </c>
      <c r="O280" s="276">
        <f>O279-H279</f>
        <v>-32.749716905963851</v>
      </c>
      <c r="P280" s="276">
        <f>P279-O279</f>
        <v>25.113442473859095</v>
      </c>
      <c r="Q280" s="276">
        <f t="shared" ref="Q280:S280" si="106">Q279-O279</f>
        <v>49.411531003169216</v>
      </c>
      <c r="R280" s="276">
        <f t="shared" si="106"/>
        <v>47.168820409355931</v>
      </c>
      <c r="S280" s="276">
        <f t="shared" si="106"/>
        <v>43.697463242981598</v>
      </c>
      <c r="T280" s="267"/>
    </row>
    <row r="281" spans="1:22" ht="12" customHeight="1">
      <c r="A281" s="64"/>
      <c r="C281" s="267"/>
      <c r="D281" s="267"/>
      <c r="E281" s="267"/>
      <c r="F281" s="267"/>
      <c r="G281" s="267"/>
      <c r="H281" s="267"/>
      <c r="I281" s="269"/>
      <c r="J281" s="267"/>
      <c r="K281" s="267"/>
      <c r="L281" s="40"/>
      <c r="M281" s="40"/>
      <c r="N281" s="40"/>
      <c r="O281" s="267"/>
      <c r="P281" s="267"/>
      <c r="Q281" s="267"/>
      <c r="R281" s="267"/>
      <c r="S281" s="267"/>
      <c r="T281" s="267"/>
      <c r="U281" s="40"/>
      <c r="V281" s="40"/>
    </row>
    <row r="282" spans="1:22" ht="12" customHeight="1">
      <c r="A282" s="26" t="s">
        <v>245</v>
      </c>
      <c r="C282" s="273">
        <v>453.7</v>
      </c>
      <c r="D282" s="273">
        <v>427.1</v>
      </c>
      <c r="E282" s="273">
        <v>195.2</v>
      </c>
      <c r="F282" s="273">
        <v>235.3</v>
      </c>
      <c r="G282" s="273">
        <v>247</v>
      </c>
      <c r="H282" s="273">
        <v>206.3</v>
      </c>
      <c r="I282" s="269"/>
      <c r="J282" s="270"/>
      <c r="K282" s="278"/>
      <c r="L282" s="40"/>
      <c r="M282" s="40"/>
      <c r="N282" s="40"/>
      <c r="O282" s="306">
        <f>SUM(O266:O277)+O280</f>
        <v>147.71742266315599</v>
      </c>
      <c r="P282" s="306">
        <f t="shared" ref="P282:S282" si="107">SUM(P266:P277)+P280</f>
        <v>199.45221737426706</v>
      </c>
      <c r="Q282" s="306">
        <f t="shared" si="107"/>
        <v>238.39410042035595</v>
      </c>
      <c r="R282" s="306">
        <f t="shared" si="107"/>
        <v>250.62759974841558</v>
      </c>
      <c r="S282" s="306">
        <f t="shared" si="107"/>
        <v>261.12752676034484</v>
      </c>
      <c r="T282" s="267"/>
      <c r="U282" s="40"/>
      <c r="V282" s="40"/>
    </row>
    <row r="283" spans="1:22" ht="12" customHeight="1">
      <c r="A283" s="63" t="s">
        <v>428</v>
      </c>
      <c r="C283" s="418" t="s">
        <v>8</v>
      </c>
      <c r="D283" s="418"/>
      <c r="E283" s="554">
        <f>(E282-D282)/D282</f>
        <v>-0.54296417700772659</v>
      </c>
      <c r="F283" s="418"/>
      <c r="G283" s="554">
        <f>(G282-C282)/C282</f>
        <v>-0.45558739255014324</v>
      </c>
      <c r="H283" s="418"/>
      <c r="I283" s="269"/>
      <c r="J283" s="270"/>
      <c r="K283" s="278"/>
      <c r="L283" s="40"/>
      <c r="M283" s="40"/>
      <c r="N283" s="40"/>
      <c r="O283" s="267"/>
      <c r="P283" s="267"/>
      <c r="Q283" s="267"/>
      <c r="R283" s="267"/>
      <c r="S283" s="267"/>
      <c r="T283" s="267"/>
      <c r="U283" s="40"/>
      <c r="V283" s="40"/>
    </row>
    <row r="284" spans="1:22" ht="12" customHeight="1">
      <c r="A284" s="24"/>
      <c r="C284" s="267"/>
      <c r="D284" s="267"/>
      <c r="E284" s="267"/>
      <c r="F284" s="267"/>
      <c r="G284" s="267"/>
      <c r="H284" s="267"/>
      <c r="I284" s="269"/>
      <c r="J284" s="267"/>
      <c r="K284" s="267"/>
      <c r="L284" s="40"/>
      <c r="M284" s="40"/>
      <c r="N284" s="40"/>
      <c r="O284" s="267"/>
      <c r="P284" s="267"/>
      <c r="Q284" s="267"/>
      <c r="R284" s="267"/>
      <c r="S284" s="267"/>
      <c r="T284" s="267"/>
      <c r="U284" s="40"/>
      <c r="V284" s="40"/>
    </row>
    <row r="285" spans="1:22" s="40" customFormat="1" ht="12" customHeight="1">
      <c r="A285" s="545" t="s">
        <v>163</v>
      </c>
      <c r="C285" s="267">
        <v>-141.80000000000001</v>
      </c>
      <c r="D285" s="267">
        <v>-165.3</v>
      </c>
      <c r="E285" s="267">
        <v>-170.6</v>
      </c>
      <c r="F285" s="267">
        <v>-148.80000000000001</v>
      </c>
      <c r="G285" s="267">
        <v>-196.2</v>
      </c>
      <c r="H285" s="267">
        <v>-198.1</v>
      </c>
      <c r="I285" s="269"/>
      <c r="J285" s="276">
        <f>AVERAGE(C285:H285)</f>
        <v>-170.13333333333335</v>
      </c>
      <c r="K285" s="994">
        <f>STDEV(C285:H285)</f>
        <v>23.422524771396034</v>
      </c>
      <c r="O285" s="276">
        <f>-(O161*O258)</f>
        <v>-211.59671073950992</v>
      </c>
      <c r="P285" s="276">
        <f>-(P161*P258)</f>
        <v>-226.40848049127564</v>
      </c>
      <c r="Q285" s="276">
        <f>-(Q161*Q258)</f>
        <v>-239.99298932075217</v>
      </c>
      <c r="R285" s="276">
        <f>-(R161*R258)</f>
        <v>-251.99263878678983</v>
      </c>
      <c r="S285" s="276">
        <f>-(S161*S258)</f>
        <v>-262.07234433826142</v>
      </c>
      <c r="T285" s="267"/>
    </row>
    <row r="286" spans="1:22" ht="12" customHeight="1">
      <c r="A286" s="25" t="s">
        <v>164</v>
      </c>
      <c r="C286" s="267">
        <v>14</v>
      </c>
      <c r="D286" s="267">
        <v>16.899999999999999</v>
      </c>
      <c r="E286" s="267">
        <v>10.5</v>
      </c>
      <c r="F286" s="267">
        <v>4.9000000000000004</v>
      </c>
      <c r="G286" s="267">
        <v>14.4</v>
      </c>
      <c r="H286" s="267">
        <v>13.7</v>
      </c>
      <c r="I286" s="269"/>
      <c r="J286" s="276">
        <f t="shared" ref="J286:J291" si="108">AVERAGE(C286:H286)</f>
        <v>12.399999999999999</v>
      </c>
      <c r="K286" s="994">
        <f t="shared" ref="K286:K291" si="109">STDEV(C286:H286)</f>
        <v>4.2038077976996053</v>
      </c>
      <c r="L286" s="40"/>
      <c r="M286" s="40"/>
      <c r="N286" s="40"/>
      <c r="O286" s="276">
        <f>$J286</f>
        <v>12.399999999999999</v>
      </c>
      <c r="P286" s="276">
        <f t="shared" ref="P286:S286" si="110">$J286</f>
        <v>12.399999999999999</v>
      </c>
      <c r="Q286" s="276">
        <f t="shared" si="110"/>
        <v>12.399999999999999</v>
      </c>
      <c r="R286" s="276">
        <f t="shared" si="110"/>
        <v>12.399999999999999</v>
      </c>
      <c r="S286" s="276">
        <f t="shared" si="110"/>
        <v>12.399999999999999</v>
      </c>
      <c r="T286" s="267"/>
      <c r="U286" s="40"/>
      <c r="V286" s="40"/>
    </row>
    <row r="287" spans="1:22" ht="12" customHeight="1">
      <c r="A287" s="25" t="s">
        <v>165</v>
      </c>
      <c r="C287" s="267">
        <v>-13.4</v>
      </c>
      <c r="D287" s="267">
        <v>-11.7</v>
      </c>
      <c r="E287" s="267">
        <v>-74.599999999999994</v>
      </c>
      <c r="F287" s="267">
        <v>-100.7</v>
      </c>
      <c r="G287" s="267">
        <v>-3</v>
      </c>
      <c r="H287" s="267">
        <v>-17.100000000000001</v>
      </c>
      <c r="I287" s="269"/>
      <c r="J287" s="276">
        <f t="shared" si="108"/>
        <v>-36.749999999999993</v>
      </c>
      <c r="K287" s="994">
        <f t="shared" si="109"/>
        <v>40.546602817005528</v>
      </c>
      <c r="L287" s="40"/>
      <c r="M287" s="40"/>
      <c r="N287" s="40"/>
      <c r="O287" s="276">
        <v>0</v>
      </c>
      <c r="P287" s="276">
        <v>0</v>
      </c>
      <c r="Q287" s="276">
        <v>0</v>
      </c>
      <c r="R287" s="276">
        <v>0</v>
      </c>
      <c r="S287" s="276">
        <v>0</v>
      </c>
      <c r="T287" s="267"/>
      <c r="U287" s="40"/>
      <c r="V287" s="40"/>
    </row>
    <row r="288" spans="1:22" ht="12" customHeight="1">
      <c r="A288" s="25" t="s">
        <v>166</v>
      </c>
      <c r="C288" s="267" t="s">
        <v>8</v>
      </c>
      <c r="D288" s="267" t="s">
        <v>8</v>
      </c>
      <c r="E288" s="267">
        <v>0</v>
      </c>
      <c r="F288" s="267">
        <v>0</v>
      </c>
      <c r="G288" s="267">
        <v>0</v>
      </c>
      <c r="H288" s="267">
        <v>0</v>
      </c>
      <c r="I288" s="269"/>
      <c r="J288" s="276">
        <f t="shared" si="108"/>
        <v>0</v>
      </c>
      <c r="K288" s="994">
        <f t="shared" si="109"/>
        <v>0</v>
      </c>
      <c r="L288" s="40"/>
      <c r="M288" s="40"/>
      <c r="N288" s="40"/>
      <c r="O288" s="276">
        <f t="shared" ref="O288:S290" si="111">$J288</f>
        <v>0</v>
      </c>
      <c r="P288" s="276">
        <f t="shared" si="111"/>
        <v>0</v>
      </c>
      <c r="Q288" s="276">
        <f t="shared" si="111"/>
        <v>0</v>
      </c>
      <c r="R288" s="276">
        <f t="shared" si="111"/>
        <v>0</v>
      </c>
      <c r="S288" s="276">
        <f t="shared" si="111"/>
        <v>0</v>
      </c>
      <c r="T288" s="267"/>
      <c r="U288" s="40"/>
      <c r="V288" s="40"/>
    </row>
    <row r="289" spans="1:22" ht="12" customHeight="1">
      <c r="A289" s="25" t="s">
        <v>167</v>
      </c>
      <c r="C289" s="267">
        <v>-0.5</v>
      </c>
      <c r="D289" s="267">
        <v>-1</v>
      </c>
      <c r="E289" s="267">
        <v>-6.4</v>
      </c>
      <c r="F289" s="267">
        <v>-1.7</v>
      </c>
      <c r="G289" s="267">
        <v>12.4</v>
      </c>
      <c r="H289" s="267">
        <v>15.3</v>
      </c>
      <c r="I289" s="269"/>
      <c r="J289" s="276">
        <f t="shared" si="108"/>
        <v>3.0166666666666671</v>
      </c>
      <c r="K289" s="994">
        <f t="shared" si="109"/>
        <v>8.6988313391320951</v>
      </c>
      <c r="L289" s="40"/>
      <c r="M289" s="40"/>
      <c r="N289" s="40"/>
      <c r="O289" s="276">
        <f t="shared" si="111"/>
        <v>3.0166666666666671</v>
      </c>
      <c r="P289" s="276">
        <f t="shared" si="111"/>
        <v>3.0166666666666671</v>
      </c>
      <c r="Q289" s="276">
        <f t="shared" si="111"/>
        <v>3.0166666666666671</v>
      </c>
      <c r="R289" s="276">
        <f t="shared" si="111"/>
        <v>3.0166666666666671</v>
      </c>
      <c r="S289" s="276">
        <f t="shared" si="111"/>
        <v>3.0166666666666671</v>
      </c>
      <c r="T289" s="267"/>
      <c r="U289" s="40"/>
      <c r="V289" s="40"/>
    </row>
    <row r="290" spans="1:22" ht="12" customHeight="1">
      <c r="A290" s="25" t="s">
        <v>168</v>
      </c>
      <c r="C290" s="267" t="s">
        <v>8</v>
      </c>
      <c r="D290" s="267" t="s">
        <v>8</v>
      </c>
      <c r="E290" s="267">
        <v>0</v>
      </c>
      <c r="F290" s="267">
        <v>0</v>
      </c>
      <c r="G290" s="267">
        <v>0</v>
      </c>
      <c r="H290" s="267">
        <v>0</v>
      </c>
      <c r="I290" s="269"/>
      <c r="J290" s="276">
        <f t="shared" si="108"/>
        <v>0</v>
      </c>
      <c r="K290" s="994">
        <f t="shared" si="109"/>
        <v>0</v>
      </c>
      <c r="L290" s="40"/>
      <c r="M290" s="40"/>
      <c r="N290" s="40"/>
      <c r="O290" s="276">
        <f t="shared" si="111"/>
        <v>0</v>
      </c>
      <c r="P290" s="276">
        <f t="shared" si="111"/>
        <v>0</v>
      </c>
      <c r="Q290" s="276">
        <f t="shared" si="111"/>
        <v>0</v>
      </c>
      <c r="R290" s="276">
        <f t="shared" si="111"/>
        <v>0</v>
      </c>
      <c r="S290" s="276">
        <f t="shared" si="111"/>
        <v>0</v>
      </c>
      <c r="T290" s="267"/>
      <c r="U290" s="40"/>
      <c r="V290" s="40"/>
    </row>
    <row r="291" spans="1:22" ht="12" customHeight="1">
      <c r="A291" s="25" t="s">
        <v>169</v>
      </c>
      <c r="C291" s="267">
        <v>-175.8</v>
      </c>
      <c r="D291" s="267">
        <v>-198.8</v>
      </c>
      <c r="E291" s="267">
        <v>0</v>
      </c>
      <c r="F291" s="267">
        <v>-9.1</v>
      </c>
      <c r="G291" s="267">
        <v>0.6</v>
      </c>
      <c r="H291" s="267">
        <v>11.5</v>
      </c>
      <c r="I291" s="269"/>
      <c r="J291" s="276">
        <f t="shared" si="108"/>
        <v>-61.933333333333337</v>
      </c>
      <c r="K291" s="994">
        <f t="shared" si="109"/>
        <v>97.599255461641036</v>
      </c>
      <c r="L291" s="40"/>
      <c r="M291" s="40"/>
      <c r="N291" s="40"/>
      <c r="O291" s="276">
        <v>0</v>
      </c>
      <c r="P291" s="276">
        <v>0</v>
      </c>
      <c r="Q291" s="276">
        <v>0</v>
      </c>
      <c r="R291" s="276">
        <v>0</v>
      </c>
      <c r="S291" s="276">
        <v>0</v>
      </c>
      <c r="T291" s="267"/>
      <c r="U291" s="40"/>
      <c r="V291" s="40"/>
    </row>
    <row r="292" spans="1:22" ht="12" customHeight="1">
      <c r="A292" s="25"/>
      <c r="C292" s="267"/>
      <c r="D292" s="267"/>
      <c r="E292" s="267"/>
      <c r="F292" s="267"/>
      <c r="G292" s="267"/>
      <c r="H292" s="267"/>
      <c r="I292" s="269"/>
      <c r="J292" s="40"/>
      <c r="K292" s="40"/>
      <c r="L292" s="40"/>
      <c r="M292" s="40"/>
      <c r="N292" s="40"/>
      <c r="O292" s="267"/>
      <c r="P292" s="267"/>
      <c r="Q292" s="267"/>
      <c r="R292" s="267"/>
      <c r="S292" s="267"/>
      <c r="T292" s="267"/>
      <c r="U292" s="40"/>
      <c r="V292" s="40"/>
    </row>
    <row r="293" spans="1:22" ht="12" customHeight="1">
      <c r="A293" s="26" t="s">
        <v>246</v>
      </c>
      <c r="C293" s="273">
        <v>-317.5</v>
      </c>
      <c r="D293" s="273">
        <v>-359.9</v>
      </c>
      <c r="E293" s="273">
        <v>-241.1</v>
      </c>
      <c r="F293" s="273">
        <v>-255.4</v>
      </c>
      <c r="G293" s="273">
        <v>-171.8</v>
      </c>
      <c r="H293" s="273">
        <v>-174.7</v>
      </c>
      <c r="I293" s="269"/>
      <c r="J293" s="40"/>
      <c r="K293" s="40"/>
      <c r="L293" s="40"/>
      <c r="M293" s="40"/>
      <c r="N293" s="40"/>
      <c r="O293" s="275">
        <f>SUM(O285:O291)</f>
        <v>-196.18004407284323</v>
      </c>
      <c r="P293" s="275">
        <f t="shared" ref="P293:S293" si="112">SUM(P285:P291)</f>
        <v>-210.99181382460895</v>
      </c>
      <c r="Q293" s="275">
        <f t="shared" si="112"/>
        <v>-224.57632265408549</v>
      </c>
      <c r="R293" s="275">
        <f t="shared" si="112"/>
        <v>-236.57597212012314</v>
      </c>
      <c r="S293" s="275">
        <f t="shared" si="112"/>
        <v>-246.65567767159473</v>
      </c>
      <c r="T293" s="267"/>
      <c r="U293" s="40"/>
      <c r="V293" s="40"/>
    </row>
    <row r="294" spans="1:22" ht="12" customHeight="1">
      <c r="A294" s="24"/>
      <c r="C294" s="267"/>
      <c r="D294" s="267"/>
      <c r="E294" s="267"/>
      <c r="F294" s="267"/>
      <c r="G294" s="267"/>
      <c r="H294" s="267"/>
      <c r="I294" s="269"/>
      <c r="J294" s="40"/>
      <c r="K294" s="40"/>
      <c r="L294" s="40"/>
      <c r="M294" s="40"/>
      <c r="N294" s="40"/>
      <c r="O294" s="267"/>
      <c r="P294" s="267"/>
      <c r="Q294" s="267"/>
      <c r="R294" s="267"/>
      <c r="S294" s="267"/>
      <c r="T294" s="267"/>
      <c r="U294" s="40"/>
      <c r="V294" s="40"/>
    </row>
    <row r="295" spans="1:22" ht="12" customHeight="1">
      <c r="A295" s="25" t="s">
        <v>170</v>
      </c>
      <c r="C295" s="267" t="s">
        <v>8</v>
      </c>
      <c r="D295" s="267" t="s">
        <v>8</v>
      </c>
      <c r="E295" s="267">
        <v>0</v>
      </c>
      <c r="F295" s="267">
        <v>27.1</v>
      </c>
      <c r="G295" s="267">
        <v>0</v>
      </c>
      <c r="H295" s="267">
        <v>0</v>
      </c>
      <c r="I295" s="269"/>
      <c r="J295" s="40"/>
      <c r="K295" s="40"/>
      <c r="L295" s="40"/>
      <c r="M295" s="40"/>
      <c r="N295" s="40"/>
      <c r="O295" s="267"/>
      <c r="P295" s="267"/>
      <c r="Q295" s="267"/>
      <c r="R295" s="267"/>
      <c r="S295" s="267"/>
      <c r="T295" s="267"/>
      <c r="U295" s="40"/>
      <c r="V295" s="40"/>
    </row>
    <row r="296" spans="1:22" ht="12" customHeight="1">
      <c r="A296" s="25" t="s">
        <v>171</v>
      </c>
      <c r="C296" s="267">
        <v>6.9</v>
      </c>
      <c r="D296" s="267">
        <v>93.5</v>
      </c>
      <c r="E296" s="267">
        <v>14.2</v>
      </c>
      <c r="F296" s="267">
        <v>126</v>
      </c>
      <c r="G296" s="267">
        <v>117.6</v>
      </c>
      <c r="H296" s="419">
        <v>0</v>
      </c>
      <c r="I296" s="269"/>
      <c r="J296" s="40"/>
      <c r="K296" s="40"/>
      <c r="L296" s="40"/>
      <c r="M296" s="40"/>
      <c r="N296" s="40"/>
      <c r="O296" s="267"/>
      <c r="P296" s="267"/>
      <c r="Q296" s="267"/>
      <c r="R296" s="267"/>
      <c r="S296" s="267"/>
      <c r="T296" s="267"/>
      <c r="U296" s="40"/>
      <c r="V296" s="40"/>
    </row>
    <row r="297" spans="1:22" ht="12" customHeight="1">
      <c r="A297" s="26" t="s">
        <v>172</v>
      </c>
      <c r="C297" s="296">
        <v>6.9</v>
      </c>
      <c r="D297" s="296">
        <v>93.5</v>
      </c>
      <c r="E297" s="296">
        <v>14.2</v>
      </c>
      <c r="F297" s="296">
        <v>153.1</v>
      </c>
      <c r="G297" s="296">
        <v>117.6</v>
      </c>
      <c r="H297" s="302">
        <v>45.2</v>
      </c>
      <c r="I297" s="269"/>
      <c r="J297" s="546">
        <f>AVERAGE(D297:H297)</f>
        <v>84.72</v>
      </c>
      <c r="K297" s="547">
        <f t="shared" ref="K297" si="113">STDEV(C297:H297)</f>
        <v>59.017853231035112</v>
      </c>
      <c r="L297" s="40"/>
      <c r="M297" s="40"/>
      <c r="N297" s="40"/>
      <c r="O297" s="275">
        <f>$J297+78.1</f>
        <v>162.82</v>
      </c>
      <c r="P297" s="275">
        <f>$J297+17.68</f>
        <v>102.4</v>
      </c>
      <c r="Q297" s="275">
        <f>$J297-5.96</f>
        <v>78.760000000000005</v>
      </c>
      <c r="R297" s="275">
        <f>$J297-4.92</f>
        <v>79.8</v>
      </c>
      <c r="S297" s="275">
        <f>$J297-4.56</f>
        <v>80.16</v>
      </c>
      <c r="T297" s="267"/>
      <c r="U297" s="40"/>
      <c r="V297" s="40"/>
    </row>
    <row r="298" spans="1:22" ht="12" customHeight="1">
      <c r="A298" s="26"/>
      <c r="C298" s="418"/>
      <c r="D298" s="418"/>
      <c r="E298" s="418"/>
      <c r="F298" s="418"/>
      <c r="G298" s="418"/>
      <c r="H298" s="302"/>
      <c r="I298" s="269"/>
      <c r="J298" s="40"/>
      <c r="K298" s="40"/>
      <c r="L298" s="40"/>
      <c r="M298" s="40"/>
      <c r="N298" s="40"/>
      <c r="O298" s="267"/>
      <c r="P298" s="267"/>
      <c r="Q298" s="267"/>
      <c r="R298" s="267"/>
      <c r="S298" s="267"/>
      <c r="T298" s="267"/>
      <c r="U298" s="40"/>
      <c r="V298" s="40"/>
    </row>
    <row r="299" spans="1:22" ht="12" customHeight="1">
      <c r="A299" s="25" t="s">
        <v>173</v>
      </c>
      <c r="C299" s="267">
        <v>-23.2</v>
      </c>
      <c r="D299" s="267">
        <v>-4.4000000000000004</v>
      </c>
      <c r="E299" s="267">
        <v>-0.9</v>
      </c>
      <c r="F299" s="267">
        <v>0</v>
      </c>
      <c r="G299" s="267">
        <v>-7.6</v>
      </c>
      <c r="H299" s="267">
        <v>0</v>
      </c>
      <c r="I299" s="269"/>
      <c r="J299" s="40"/>
      <c r="K299" s="40"/>
      <c r="L299" s="40"/>
      <c r="M299" s="40"/>
      <c r="N299" s="40"/>
      <c r="O299" s="267"/>
      <c r="P299" s="267"/>
      <c r="Q299" s="267"/>
      <c r="R299" s="267"/>
      <c r="S299" s="267"/>
      <c r="T299" s="267"/>
      <c r="U299" s="40"/>
      <c r="V299" s="40"/>
    </row>
    <row r="300" spans="1:22" ht="12" customHeight="1">
      <c r="A300" s="25" t="s">
        <v>174</v>
      </c>
      <c r="C300" s="267">
        <v>-45.6</v>
      </c>
      <c r="D300" s="267">
        <v>-12.6</v>
      </c>
      <c r="E300" s="267">
        <v>-22</v>
      </c>
      <c r="F300" s="267">
        <v>-19.5</v>
      </c>
      <c r="G300" s="267">
        <v>-146.1</v>
      </c>
      <c r="H300" s="267">
        <v>0</v>
      </c>
      <c r="I300" s="269"/>
      <c r="J300" s="40"/>
      <c r="K300" s="40"/>
      <c r="L300" s="40"/>
      <c r="M300" s="40"/>
      <c r="N300" s="40"/>
      <c r="O300" s="267"/>
      <c r="P300" s="267"/>
      <c r="Q300" s="267"/>
      <c r="R300" s="267"/>
      <c r="S300" s="267"/>
      <c r="T300" s="267"/>
      <c r="U300" s="40"/>
      <c r="V300" s="40"/>
    </row>
    <row r="301" spans="1:22" ht="12" customHeight="1">
      <c r="A301" s="26" t="s">
        <v>175</v>
      </c>
      <c r="C301" s="273">
        <v>-68.8</v>
      </c>
      <c r="D301" s="273">
        <v>-17</v>
      </c>
      <c r="E301" s="273">
        <v>-22.9</v>
      </c>
      <c r="F301" s="273">
        <v>-19.5</v>
      </c>
      <c r="G301" s="273">
        <v>-153.69999999999999</v>
      </c>
      <c r="H301" s="273">
        <v>-38.299999999999997</v>
      </c>
      <c r="I301" s="269"/>
      <c r="J301" s="546">
        <f>AVERAGE(C301:F301,H301)</f>
        <v>-33.299999999999997</v>
      </c>
      <c r="K301" s="547">
        <f t="shared" ref="K301" si="114">STDEV(C301:H301)</f>
        <v>52.781953986818884</v>
      </c>
      <c r="L301" s="40"/>
      <c r="M301" s="40"/>
      <c r="N301" s="40"/>
      <c r="O301" s="275">
        <f>$J301</f>
        <v>-33.299999999999997</v>
      </c>
      <c r="P301" s="275">
        <f t="shared" ref="P301:S301" si="115">$J301</f>
        <v>-33.299999999999997</v>
      </c>
      <c r="Q301" s="275">
        <f t="shared" si="115"/>
        <v>-33.299999999999997</v>
      </c>
      <c r="R301" s="275">
        <f t="shared" si="115"/>
        <v>-33.299999999999997</v>
      </c>
      <c r="S301" s="275">
        <f t="shared" si="115"/>
        <v>-33.299999999999997</v>
      </c>
      <c r="T301" s="267"/>
      <c r="U301" s="40"/>
      <c r="V301" s="40"/>
    </row>
    <row r="302" spans="1:22" ht="12" customHeight="1">
      <c r="A302" s="24"/>
      <c r="C302" s="267"/>
      <c r="D302" s="267"/>
      <c r="E302" s="267"/>
      <c r="F302" s="267"/>
      <c r="G302" s="267"/>
      <c r="H302" s="267"/>
      <c r="I302" s="269"/>
      <c r="J302" s="40"/>
      <c r="K302" s="40"/>
      <c r="L302" s="40"/>
      <c r="M302" s="40"/>
      <c r="N302" s="40"/>
      <c r="O302" s="267"/>
      <c r="P302" s="267"/>
      <c r="Q302" s="267"/>
      <c r="R302" s="267"/>
      <c r="S302" s="267"/>
      <c r="T302" s="267"/>
      <c r="U302" s="40"/>
      <c r="V302" s="40"/>
    </row>
    <row r="303" spans="1:22" ht="12" customHeight="1">
      <c r="A303" s="25" t="s">
        <v>176</v>
      </c>
      <c r="C303" s="267">
        <v>12.6</v>
      </c>
      <c r="D303" s="267">
        <v>16.2</v>
      </c>
      <c r="E303" s="267">
        <v>1.3</v>
      </c>
      <c r="F303" s="267">
        <v>1.3</v>
      </c>
      <c r="G303" s="267">
        <v>5.9</v>
      </c>
      <c r="H303" s="267">
        <v>1.1000000000000001</v>
      </c>
      <c r="I303" s="269"/>
      <c r="J303" s="40"/>
      <c r="K303" s="40"/>
      <c r="L303" s="40"/>
      <c r="M303" s="40"/>
      <c r="N303" s="40"/>
      <c r="O303" s="267"/>
      <c r="P303" s="267"/>
      <c r="Q303" s="267"/>
      <c r="R303" s="267"/>
      <c r="S303" s="267"/>
      <c r="T303" s="267"/>
      <c r="U303" s="40"/>
      <c r="V303" s="40"/>
    </row>
    <row r="304" spans="1:22" ht="12" customHeight="1">
      <c r="A304" s="25" t="s">
        <v>177</v>
      </c>
      <c r="C304" s="267">
        <v>-2.7</v>
      </c>
      <c r="D304" s="267">
        <v>-56.6</v>
      </c>
      <c r="E304" s="267">
        <v>-6.9</v>
      </c>
      <c r="F304" s="267">
        <v>-33.700000000000003</v>
      </c>
      <c r="G304" s="267">
        <v>0</v>
      </c>
      <c r="H304" s="267">
        <v>0</v>
      </c>
      <c r="I304" s="269"/>
      <c r="J304" s="40"/>
      <c r="K304" s="40"/>
      <c r="L304" s="40"/>
      <c r="M304" s="40"/>
      <c r="N304" s="40"/>
      <c r="O304" s="267"/>
      <c r="P304" s="267"/>
      <c r="Q304" s="267"/>
      <c r="R304" s="267"/>
      <c r="S304" s="267"/>
      <c r="T304" s="267"/>
      <c r="U304" s="40"/>
      <c r="V304" s="40"/>
    </row>
    <row r="305" spans="1:22" ht="12" customHeight="1">
      <c r="A305" s="25"/>
      <c r="C305" s="267"/>
      <c r="D305" s="267"/>
      <c r="E305" s="267"/>
      <c r="F305" s="267"/>
      <c r="G305" s="267"/>
      <c r="H305" s="267"/>
      <c r="I305" s="269"/>
      <c r="J305" s="40"/>
      <c r="K305" s="40"/>
      <c r="L305" s="40"/>
      <c r="M305" s="40"/>
      <c r="N305" s="40"/>
      <c r="O305" s="267"/>
      <c r="P305" s="267"/>
      <c r="Q305" s="267"/>
      <c r="R305" s="267"/>
      <c r="S305" s="267"/>
      <c r="T305" s="267"/>
      <c r="U305" s="40"/>
      <c r="V305" s="40"/>
    </row>
    <row r="306" spans="1:22" ht="12" customHeight="1">
      <c r="A306" s="25" t="s">
        <v>178</v>
      </c>
      <c r="C306" s="267">
        <v>-16.5</v>
      </c>
      <c r="D306" s="267">
        <v>-18.2</v>
      </c>
      <c r="E306" s="267">
        <v>-18.399999999999999</v>
      </c>
      <c r="F306" s="267">
        <v>-18.899999999999999</v>
      </c>
      <c r="G306" s="267">
        <v>-18.7</v>
      </c>
      <c r="H306" s="267">
        <v>-18.899999999999999</v>
      </c>
      <c r="I306" s="269"/>
      <c r="J306" s="40"/>
      <c r="K306" s="40"/>
      <c r="L306" s="40"/>
      <c r="M306" s="40"/>
      <c r="N306" s="40"/>
      <c r="O306" s="267"/>
      <c r="P306" s="267"/>
      <c r="Q306" s="267"/>
      <c r="R306" s="267"/>
      <c r="S306" s="267"/>
      <c r="T306" s="267"/>
      <c r="U306" s="40"/>
      <c r="V306" s="40"/>
    </row>
    <row r="307" spans="1:22" ht="12" customHeight="1">
      <c r="A307" s="26" t="s">
        <v>179</v>
      </c>
      <c r="C307" s="273">
        <v>-16.5</v>
      </c>
      <c r="D307" s="273">
        <v>-18.2</v>
      </c>
      <c r="E307" s="273">
        <v>-18.399999999999999</v>
      </c>
      <c r="F307" s="273">
        <v>-18.899999999999999</v>
      </c>
      <c r="G307" s="273">
        <v>-18.7</v>
      </c>
      <c r="H307" s="273">
        <v>-18.899999999999999</v>
      </c>
      <c r="I307" s="269"/>
      <c r="J307" s="40"/>
      <c r="K307" s="40"/>
      <c r="L307" s="40"/>
      <c r="M307" s="40"/>
      <c r="N307" s="40"/>
      <c r="O307" s="160">
        <f>(O308*-O262)</f>
        <v>-22.057325839114046</v>
      </c>
      <c r="P307" s="160">
        <f t="shared" ref="P307:U307" si="116">(P308*-P262)</f>
        <v>-25.028831347206683</v>
      </c>
      <c r="Q307" s="160">
        <f t="shared" si="116"/>
        <v>-27.978028214086034</v>
      </c>
      <c r="R307" s="160">
        <f t="shared" si="116"/>
        <v>-30.836644708132862</v>
      </c>
      <c r="S307" s="160">
        <f t="shared" si="116"/>
        <v>-33.532713950512715</v>
      </c>
      <c r="T307" s="270">
        <f t="shared" si="116"/>
        <v>-44.277073365126235</v>
      </c>
      <c r="U307" s="270">
        <f t="shared" si="116"/>
        <v>-46.708427808788095</v>
      </c>
      <c r="V307" s="40"/>
    </row>
    <row r="308" spans="1:22" ht="12" customHeight="1">
      <c r="A308" s="63" t="s">
        <v>222</v>
      </c>
      <c r="C308" s="307">
        <f t="shared" ref="C308:H308" si="117">-(C307/C82)</f>
        <v>0.12017479970866714</v>
      </c>
      <c r="D308" s="307">
        <f t="shared" si="117"/>
        <v>9.9290780141843962E-2</v>
      </c>
      <c r="E308" s="307">
        <f t="shared" si="117"/>
        <v>9.1908091908091905E-2</v>
      </c>
      <c r="F308" s="307">
        <f t="shared" si="117"/>
        <v>0.33099824868651484</v>
      </c>
      <c r="G308" s="307">
        <f t="shared" si="117"/>
        <v>0.25100671140939596</v>
      </c>
      <c r="H308" s="307">
        <f t="shared" si="117"/>
        <v>0.24412586643195069</v>
      </c>
      <c r="I308" s="269"/>
      <c r="J308" s="308">
        <f>AVERAGE(C308:G308)</f>
        <v>0.17867572637090276</v>
      </c>
      <c r="K308" s="308">
        <f>STDEV(C308:G308)</f>
        <v>0.10687243879928968</v>
      </c>
      <c r="L308" s="40"/>
      <c r="M308" s="40"/>
      <c r="N308" s="40"/>
      <c r="O308" s="309">
        <v>0.25</v>
      </c>
      <c r="P308" s="309">
        <v>0.25</v>
      </c>
      <c r="Q308" s="309">
        <v>0.25</v>
      </c>
      <c r="R308" s="309">
        <v>0.25</v>
      </c>
      <c r="S308" s="309">
        <v>0.25</v>
      </c>
      <c r="T308" s="309">
        <v>0.2</v>
      </c>
      <c r="U308" s="309">
        <v>0.2</v>
      </c>
      <c r="V308" s="40"/>
    </row>
    <row r="309" spans="1:22" ht="12" customHeight="1">
      <c r="A309" s="24"/>
      <c r="C309" s="267"/>
      <c r="D309" s="267"/>
      <c r="E309" s="267"/>
      <c r="F309" s="267"/>
      <c r="G309" s="267"/>
      <c r="H309" s="267"/>
      <c r="I309" s="269"/>
      <c r="J309" s="40"/>
      <c r="K309" s="40"/>
      <c r="L309" s="40"/>
      <c r="M309" s="40"/>
      <c r="N309" s="40"/>
      <c r="O309" s="267"/>
      <c r="P309" s="267"/>
      <c r="Q309" s="267"/>
      <c r="R309" s="267"/>
      <c r="S309" s="267"/>
      <c r="T309" s="267"/>
      <c r="U309" s="40"/>
      <c r="V309" s="40"/>
    </row>
    <row r="310" spans="1:22" ht="12" customHeight="1">
      <c r="A310" s="25" t="s">
        <v>180</v>
      </c>
      <c r="C310" s="267">
        <v>0</v>
      </c>
      <c r="D310" s="267">
        <v>0</v>
      </c>
      <c r="E310" s="267">
        <v>0</v>
      </c>
      <c r="F310" s="267">
        <v>0</v>
      </c>
      <c r="G310" s="267">
        <v>0</v>
      </c>
      <c r="H310" s="267">
        <v>0</v>
      </c>
      <c r="I310" s="269"/>
      <c r="J310" s="40"/>
      <c r="K310" s="40"/>
      <c r="L310" s="40"/>
      <c r="M310" s="40"/>
      <c r="N310" s="40"/>
      <c r="O310" s="280">
        <v>0</v>
      </c>
      <c r="P310" s="280">
        <v>0</v>
      </c>
      <c r="Q310" s="280">
        <v>0</v>
      </c>
      <c r="R310" s="280">
        <v>0</v>
      </c>
      <c r="S310" s="280">
        <v>0</v>
      </c>
      <c r="T310" s="280">
        <v>0</v>
      </c>
      <c r="U310" s="280">
        <v>0</v>
      </c>
      <c r="V310" s="40"/>
    </row>
    <row r="311" spans="1:22" ht="12" customHeight="1">
      <c r="A311" s="25" t="s">
        <v>181</v>
      </c>
      <c r="C311" s="267">
        <v>-16.600000000000001</v>
      </c>
      <c r="D311" s="267">
        <v>-17.5</v>
      </c>
      <c r="E311" s="267">
        <v>-13.9</v>
      </c>
      <c r="F311" s="267">
        <v>-22.3</v>
      </c>
      <c r="G311" s="267">
        <v>-18.3</v>
      </c>
      <c r="H311" s="267">
        <v>-19.7</v>
      </c>
      <c r="I311" s="269"/>
      <c r="J311" s="662">
        <f>AVERAGE(C311:G311)</f>
        <v>-17.72</v>
      </c>
      <c r="K311" s="662">
        <f>STDEV(C311:G311)</f>
        <v>3.0499180316854639</v>
      </c>
      <c r="L311" s="40"/>
      <c r="M311" s="40"/>
      <c r="N311" s="40"/>
      <c r="O311" s="276">
        <f>$J311</f>
        <v>-17.72</v>
      </c>
      <c r="P311" s="276">
        <f t="shared" ref="P311:S311" si="118">$J311</f>
        <v>-17.72</v>
      </c>
      <c r="Q311" s="276">
        <f t="shared" si="118"/>
        <v>-17.72</v>
      </c>
      <c r="R311" s="276">
        <f t="shared" si="118"/>
        <v>-17.72</v>
      </c>
      <c r="S311" s="276">
        <f t="shared" si="118"/>
        <v>-17.72</v>
      </c>
      <c r="T311" s="267"/>
      <c r="U311" s="40"/>
      <c r="V311" s="40"/>
    </row>
    <row r="312" spans="1:22" ht="12" customHeight="1">
      <c r="A312" s="26" t="s">
        <v>182</v>
      </c>
      <c r="C312" s="273">
        <v>-85.1</v>
      </c>
      <c r="D312" s="273">
        <v>0.4</v>
      </c>
      <c r="E312" s="273">
        <v>-46.6</v>
      </c>
      <c r="F312" s="273">
        <v>60</v>
      </c>
      <c r="G312" s="273">
        <v>-67.2</v>
      </c>
      <c r="H312" s="273">
        <v>-30.6</v>
      </c>
      <c r="I312" s="269"/>
      <c r="J312" s="40"/>
      <c r="K312" s="40"/>
      <c r="L312" s="40"/>
      <c r="M312" s="40"/>
      <c r="N312" s="40"/>
      <c r="O312" s="160">
        <f>O297+O301+O307+O311</f>
        <v>89.74267416088594</v>
      </c>
      <c r="P312" s="160">
        <f t="shared" ref="P312:S312" si="119">P297+P301+P307+P311</f>
        <v>26.351168652793326</v>
      </c>
      <c r="Q312" s="160">
        <f t="shared" si="119"/>
        <v>-0.23802821408602526</v>
      </c>
      <c r="R312" s="160">
        <f t="shared" si="119"/>
        <v>-2.0566447081328612</v>
      </c>
      <c r="S312" s="160">
        <f t="shared" si="119"/>
        <v>-4.3927139505127144</v>
      </c>
      <c r="T312" s="267"/>
      <c r="U312" s="40"/>
      <c r="V312" s="40"/>
    </row>
    <row r="313" spans="1:22" ht="12" customHeight="1">
      <c r="A313" s="24"/>
      <c r="C313" s="267"/>
      <c r="D313" s="267"/>
      <c r="E313" s="267"/>
      <c r="F313" s="267"/>
      <c r="G313" s="267"/>
      <c r="H313" s="267"/>
      <c r="I313" s="269"/>
      <c r="J313" s="40"/>
      <c r="K313" s="40"/>
      <c r="L313" s="40"/>
      <c r="M313" s="40"/>
      <c r="N313" s="40"/>
      <c r="O313" s="267"/>
      <c r="P313" s="267"/>
      <c r="Q313" s="267"/>
      <c r="R313" s="267"/>
      <c r="S313" s="267"/>
      <c r="T313" s="267"/>
      <c r="U313" s="40"/>
      <c r="V313" s="40"/>
    </row>
    <row r="314" spans="1:22" ht="12" customHeight="1">
      <c r="A314" s="25" t="s">
        <v>183</v>
      </c>
      <c r="C314" s="267">
        <v>8.1</v>
      </c>
      <c r="D314" s="267">
        <v>-13.1</v>
      </c>
      <c r="E314" s="267">
        <v>-15.4</v>
      </c>
      <c r="F314" s="267">
        <v>0.1</v>
      </c>
      <c r="G314" s="267">
        <v>-8.1</v>
      </c>
      <c r="H314" s="267">
        <v>-13.59</v>
      </c>
      <c r="I314" s="269"/>
      <c r="J314" s="40"/>
      <c r="K314" s="40"/>
      <c r="L314" s="40"/>
      <c r="M314" s="40"/>
      <c r="N314" s="40"/>
      <c r="O314" s="280">
        <v>0</v>
      </c>
      <c r="P314" s="280">
        <v>0</v>
      </c>
      <c r="Q314" s="280">
        <v>0</v>
      </c>
      <c r="R314" s="280">
        <v>0</v>
      </c>
      <c r="S314" s="280">
        <v>0</v>
      </c>
      <c r="T314" s="280">
        <v>0</v>
      </c>
      <c r="U314" s="280">
        <v>0</v>
      </c>
      <c r="V314" s="40"/>
    </row>
    <row r="315" spans="1:22" ht="12" customHeight="1">
      <c r="A315" s="25"/>
      <c r="C315" s="267"/>
      <c r="D315" s="267"/>
      <c r="E315" s="267"/>
      <c r="F315" s="267"/>
      <c r="G315" s="267"/>
      <c r="H315" s="267"/>
      <c r="I315" s="269"/>
      <c r="J315" s="40"/>
      <c r="K315" s="40"/>
      <c r="L315" s="40"/>
      <c r="M315" s="40"/>
      <c r="N315" s="40"/>
      <c r="O315" s="267"/>
      <c r="P315" s="267"/>
      <c r="Q315" s="267"/>
      <c r="R315" s="267"/>
      <c r="S315" s="267"/>
      <c r="T315" s="267"/>
      <c r="U315" s="40"/>
      <c r="V315" s="40"/>
    </row>
    <row r="316" spans="1:22" ht="12" customHeight="1" thickBot="1">
      <c r="A316" s="26" t="s">
        <v>184</v>
      </c>
      <c r="C316" s="310">
        <v>59.2</v>
      </c>
      <c r="D316" s="310">
        <v>54.5</v>
      </c>
      <c r="E316" s="310">
        <v>-107.9</v>
      </c>
      <c r="F316" s="310">
        <v>40</v>
      </c>
      <c r="G316" s="310">
        <v>-0.1</v>
      </c>
      <c r="H316" s="311">
        <f>H282+H293+H312+H314</f>
        <v>-12.589999999999979</v>
      </c>
      <c r="I316" s="269"/>
      <c r="J316" s="40"/>
      <c r="K316" s="40"/>
      <c r="L316" s="40"/>
      <c r="M316" s="40"/>
      <c r="N316" s="40"/>
      <c r="O316" s="995">
        <f>O282+O293+O312</f>
        <v>41.280052751198696</v>
      </c>
      <c r="P316" s="995">
        <f t="shared" ref="P316:S316" si="120">P282+P293+P312</f>
        <v>14.811572202451437</v>
      </c>
      <c r="Q316" s="995">
        <f t="shared" si="120"/>
        <v>13.579749552184442</v>
      </c>
      <c r="R316" s="995">
        <f t="shared" si="120"/>
        <v>11.994982920159575</v>
      </c>
      <c r="S316" s="995">
        <f t="shared" si="120"/>
        <v>10.07913513823739</v>
      </c>
      <c r="T316" s="267"/>
      <c r="U316" s="40"/>
      <c r="V316" s="40"/>
    </row>
    <row r="317" spans="1:22" ht="12" customHeight="1" thickTop="1">
      <c r="A317" s="24"/>
      <c r="C317" s="267"/>
      <c r="D317" s="267"/>
      <c r="E317" s="267"/>
      <c r="F317" s="267"/>
      <c r="G317" s="267"/>
      <c r="H317" s="40"/>
      <c r="I317" s="269"/>
      <c r="J317" s="40"/>
      <c r="K317" s="40"/>
      <c r="L317" s="40"/>
      <c r="M317" s="40"/>
      <c r="N317" s="40"/>
      <c r="O317" s="313"/>
      <c r="P317" s="313"/>
      <c r="Q317" s="313"/>
      <c r="R317" s="313"/>
      <c r="S317" s="313"/>
      <c r="T317" s="40"/>
      <c r="U317" s="40"/>
      <c r="V317" s="40"/>
    </row>
    <row r="318" spans="1:22" ht="15" customHeight="1">
      <c r="A318" s="29" t="s">
        <v>51</v>
      </c>
      <c r="C318" s="267"/>
      <c r="D318" s="267"/>
      <c r="E318" s="267"/>
      <c r="F318" s="267"/>
      <c r="G318" s="267"/>
      <c r="H318" s="40"/>
      <c r="I318" s="269"/>
      <c r="J318" s="40"/>
      <c r="K318" s="40"/>
      <c r="L318" s="40"/>
      <c r="M318" s="40"/>
      <c r="N318" s="40"/>
      <c r="O318" s="313"/>
      <c r="P318" s="313"/>
      <c r="Q318" s="313"/>
      <c r="R318" s="313"/>
      <c r="S318" s="313"/>
      <c r="T318" s="40"/>
      <c r="U318" s="40"/>
      <c r="V318" s="40"/>
    </row>
    <row r="319" spans="1:22" ht="12" hidden="1" customHeight="1" outlineLevel="1">
      <c r="A319" s="24" t="s">
        <v>185</v>
      </c>
      <c r="C319" s="267">
        <v>10.1</v>
      </c>
      <c r="D319" s="267">
        <v>12.1</v>
      </c>
      <c r="E319" s="267">
        <v>10.3</v>
      </c>
      <c r="F319" s="267">
        <v>13.7</v>
      </c>
      <c r="G319" s="267">
        <v>22.3</v>
      </c>
      <c r="H319" s="267">
        <v>22.6</v>
      </c>
      <c r="I319" s="269"/>
      <c r="J319" s="40"/>
      <c r="K319" s="40"/>
      <c r="L319" s="40"/>
      <c r="M319" s="40"/>
      <c r="N319" s="40"/>
      <c r="O319" s="40"/>
      <c r="P319" s="40"/>
      <c r="Q319" s="40"/>
      <c r="R319" s="40"/>
      <c r="S319" s="40"/>
      <c r="T319" s="40"/>
      <c r="U319" s="40"/>
      <c r="V319" s="40"/>
    </row>
    <row r="320" spans="1:22" ht="12" hidden="1" customHeight="1" outlineLevel="1">
      <c r="A320" s="24" t="s">
        <v>186</v>
      </c>
      <c r="C320" s="267">
        <v>65.5</v>
      </c>
      <c r="D320" s="267">
        <v>69.2</v>
      </c>
      <c r="E320" s="267">
        <v>12.6</v>
      </c>
      <c r="F320" s="267">
        <v>65.5</v>
      </c>
      <c r="G320" s="267">
        <v>79.8</v>
      </c>
      <c r="H320" s="267">
        <v>93.7</v>
      </c>
      <c r="I320" s="269"/>
      <c r="J320" s="40"/>
      <c r="K320" s="40"/>
      <c r="L320" s="40"/>
      <c r="M320" s="40"/>
      <c r="N320" s="40"/>
      <c r="O320" s="40"/>
      <c r="P320" s="40"/>
      <c r="Q320" s="40"/>
      <c r="R320" s="40"/>
      <c r="S320" s="40"/>
      <c r="T320" s="40"/>
      <c r="U320" s="40"/>
      <c r="V320" s="40"/>
    </row>
    <row r="321" spans="1:22" ht="12" hidden="1" customHeight="1" outlineLevel="1">
      <c r="A321" s="24" t="s">
        <v>187</v>
      </c>
      <c r="C321" s="267">
        <v>92.7</v>
      </c>
      <c r="D321" s="267">
        <v>72.599999999999994</v>
      </c>
      <c r="E321" s="267">
        <v>89.8</v>
      </c>
      <c r="F321" s="267">
        <v>55.9</v>
      </c>
      <c r="G321" s="267">
        <v>46.4</v>
      </c>
      <c r="H321" s="267">
        <v>23.6</v>
      </c>
      <c r="I321" s="269"/>
      <c r="J321" s="40"/>
      <c r="K321" s="40"/>
      <c r="L321" s="40"/>
      <c r="M321" s="40"/>
      <c r="N321" s="40"/>
      <c r="O321" s="40"/>
      <c r="P321" s="40"/>
      <c r="Q321" s="40"/>
      <c r="R321" s="40"/>
      <c r="S321" s="40"/>
      <c r="T321" s="40"/>
      <c r="U321" s="40"/>
      <c r="V321" s="40"/>
    </row>
    <row r="322" spans="1:22" ht="12" hidden="1" customHeight="1" outlineLevel="1">
      <c r="A322" s="24" t="s">
        <v>188</v>
      </c>
      <c r="C322" s="267">
        <v>99.5</v>
      </c>
      <c r="D322" s="267">
        <v>80.099999999999994</v>
      </c>
      <c r="E322" s="267">
        <v>96.8</v>
      </c>
      <c r="F322" s="267">
        <v>65.099999999999994</v>
      </c>
      <c r="G322" s="267">
        <v>61.4</v>
      </c>
      <c r="H322" s="267">
        <v>38.1</v>
      </c>
      <c r="I322" s="269"/>
      <c r="J322" s="40"/>
      <c r="K322" s="40"/>
      <c r="L322" s="40"/>
      <c r="M322" s="40"/>
      <c r="N322" s="40"/>
      <c r="O322" s="40"/>
      <c r="P322" s="40"/>
      <c r="Q322" s="40"/>
      <c r="R322" s="40"/>
      <c r="S322" s="40"/>
      <c r="T322" s="40"/>
      <c r="U322" s="40"/>
      <c r="V322" s="40"/>
    </row>
    <row r="323" spans="1:22" ht="12" hidden="1" customHeight="1" outlineLevel="1">
      <c r="A323" s="24" t="s">
        <v>189</v>
      </c>
      <c r="C323" s="267">
        <v>-18</v>
      </c>
      <c r="D323" s="267">
        <v>29.2</v>
      </c>
      <c r="E323" s="267">
        <v>-11.9</v>
      </c>
      <c r="F323" s="267">
        <v>33.799999999999997</v>
      </c>
      <c r="G323" s="267">
        <v>19.100000000000001</v>
      </c>
      <c r="H323" s="267">
        <v>39.4</v>
      </c>
      <c r="I323" s="269"/>
      <c r="J323" s="40"/>
      <c r="K323" s="40"/>
      <c r="L323" s="40"/>
      <c r="M323" s="40"/>
      <c r="N323" s="40"/>
      <c r="O323" s="40"/>
      <c r="P323" s="40"/>
      <c r="Q323" s="40"/>
      <c r="R323" s="40"/>
      <c r="S323" s="40"/>
      <c r="T323" s="40"/>
      <c r="U323" s="40"/>
      <c r="V323" s="40"/>
    </row>
    <row r="324" spans="1:22" ht="12" hidden="1" customHeight="1" outlineLevel="1">
      <c r="A324" s="24" t="s">
        <v>190</v>
      </c>
      <c r="C324" s="267">
        <v>-61.9</v>
      </c>
      <c r="D324" s="267">
        <v>76.5</v>
      </c>
      <c r="E324" s="267">
        <v>-8.6999999999999993</v>
      </c>
      <c r="F324" s="267">
        <v>133.6</v>
      </c>
      <c r="G324" s="267">
        <v>-36.1</v>
      </c>
      <c r="H324" s="267">
        <v>6.9</v>
      </c>
      <c r="I324" s="269"/>
      <c r="J324" s="40"/>
      <c r="K324" s="40"/>
      <c r="L324" s="40"/>
      <c r="M324" s="40"/>
      <c r="N324" s="40"/>
      <c r="O324" s="40"/>
      <c r="P324" s="40"/>
      <c r="Q324" s="40"/>
      <c r="R324" s="40"/>
      <c r="S324" s="40"/>
      <c r="T324" s="40"/>
      <c r="U324" s="40"/>
      <c r="V324" s="40"/>
    </row>
    <row r="325" spans="1:22" ht="12" hidden="1" customHeight="1" outlineLevel="1">
      <c r="A325" s="24" t="s">
        <v>191</v>
      </c>
      <c r="C325" s="267">
        <v>-175.5</v>
      </c>
      <c r="D325" s="267">
        <v>-200.8</v>
      </c>
      <c r="E325" s="267" t="s">
        <v>8</v>
      </c>
      <c r="F325" s="267" t="s">
        <v>8</v>
      </c>
      <c r="G325" s="267" t="s">
        <v>8</v>
      </c>
      <c r="H325" s="267" t="s">
        <v>8</v>
      </c>
      <c r="I325" s="269"/>
      <c r="J325" s="40"/>
      <c r="K325" s="40"/>
      <c r="L325" s="40"/>
      <c r="M325" s="40"/>
      <c r="N325" s="40"/>
      <c r="O325" s="40"/>
      <c r="P325" s="40"/>
      <c r="Q325" s="40"/>
      <c r="R325" s="40"/>
      <c r="S325" s="40"/>
      <c r="T325" s="40"/>
      <c r="U325" s="40"/>
      <c r="V325" s="40"/>
    </row>
    <row r="326" spans="1:22" ht="12" hidden="1" customHeight="1" outlineLevel="1">
      <c r="A326" s="24" t="s">
        <v>192</v>
      </c>
      <c r="C326" s="267">
        <v>-14.8</v>
      </c>
      <c r="D326" s="267" t="s">
        <v>8</v>
      </c>
      <c r="E326" s="267" t="s">
        <v>8</v>
      </c>
      <c r="F326" s="267" t="s">
        <v>8</v>
      </c>
      <c r="G326" s="267" t="s">
        <v>8</v>
      </c>
      <c r="H326" s="267" t="s">
        <v>8</v>
      </c>
      <c r="I326" s="269"/>
      <c r="J326" s="40"/>
      <c r="K326" s="40"/>
      <c r="L326" s="40"/>
      <c r="M326" s="40"/>
      <c r="N326" s="40"/>
      <c r="O326" s="40"/>
      <c r="P326" s="40"/>
      <c r="Q326" s="40"/>
      <c r="R326" s="40"/>
      <c r="S326" s="40"/>
      <c r="T326" s="40"/>
      <c r="U326" s="40"/>
      <c r="V326" s="40"/>
    </row>
    <row r="327" spans="1:22" ht="12" hidden="1" customHeight="1" outlineLevel="1">
      <c r="A327" s="24" t="s">
        <v>66</v>
      </c>
      <c r="C327" s="267" t="s">
        <v>145</v>
      </c>
      <c r="D327" s="267" t="s">
        <v>146</v>
      </c>
      <c r="E327" s="267" t="s">
        <v>147</v>
      </c>
      <c r="F327" s="267" t="s">
        <v>147</v>
      </c>
      <c r="G327" s="267" t="s">
        <v>147</v>
      </c>
      <c r="H327" s="267" t="s">
        <v>148</v>
      </c>
      <c r="I327" s="269"/>
      <c r="J327" s="40"/>
      <c r="K327" s="40"/>
      <c r="L327" s="40"/>
      <c r="M327" s="40"/>
      <c r="N327" s="40"/>
      <c r="O327" s="40"/>
      <c r="P327" s="40"/>
      <c r="Q327" s="40"/>
      <c r="R327" s="40"/>
      <c r="S327" s="40"/>
      <c r="T327" s="40"/>
      <c r="U327" s="40"/>
      <c r="V327" s="40"/>
    </row>
    <row r="328" spans="1:22" ht="12" hidden="1" customHeight="1" outlineLevel="1">
      <c r="A328" s="24" t="s">
        <v>67</v>
      </c>
      <c r="C328" s="267" t="s">
        <v>68</v>
      </c>
      <c r="D328" s="267" t="s">
        <v>70</v>
      </c>
      <c r="E328" s="267" t="s">
        <v>70</v>
      </c>
      <c r="F328" s="267" t="s">
        <v>70</v>
      </c>
      <c r="G328" s="267" t="s">
        <v>71</v>
      </c>
      <c r="H328" s="267" t="s">
        <v>71</v>
      </c>
      <c r="I328" s="269"/>
      <c r="J328" s="40"/>
      <c r="K328" s="40"/>
      <c r="L328" s="40"/>
      <c r="M328" s="40"/>
      <c r="N328" s="40"/>
      <c r="O328" s="40"/>
      <c r="P328" s="40"/>
      <c r="Q328" s="40"/>
      <c r="R328" s="40"/>
      <c r="S328" s="40"/>
      <c r="T328" s="40"/>
      <c r="U328" s="40"/>
      <c r="V328" s="40"/>
    </row>
    <row r="329" spans="1:22" ht="12" hidden="1" customHeight="1" outlineLevel="1">
      <c r="A329" s="24" t="s">
        <v>72</v>
      </c>
      <c r="C329" s="267" t="s">
        <v>73</v>
      </c>
      <c r="D329" s="267" t="s">
        <v>73</v>
      </c>
      <c r="E329" s="267" t="s">
        <v>73</v>
      </c>
      <c r="F329" s="267" t="s">
        <v>73</v>
      </c>
      <c r="G329" s="267" t="s">
        <v>73</v>
      </c>
      <c r="H329" s="267" t="s">
        <v>74</v>
      </c>
      <c r="I329" s="269"/>
      <c r="J329" s="40"/>
      <c r="K329" s="40"/>
      <c r="L329" s="40"/>
      <c r="M329" s="40"/>
      <c r="N329" s="40"/>
      <c r="O329" s="40"/>
      <c r="P329" s="40"/>
      <c r="Q329" s="40"/>
      <c r="R329" s="40"/>
      <c r="S329" s="40"/>
      <c r="T329" s="40"/>
      <c r="U329" s="40"/>
      <c r="V329" s="40"/>
    </row>
    <row r="330" spans="1:22" ht="12" customHeight="1" collapsed="1">
      <c r="C330" s="40"/>
      <c r="D330" s="40"/>
      <c r="E330" s="40"/>
      <c r="F330" s="40"/>
      <c r="G330" s="40"/>
      <c r="H330" s="40"/>
      <c r="I330" s="40"/>
      <c r="J330" s="40"/>
      <c r="K330" s="40"/>
      <c r="L330" s="40"/>
      <c r="M330" s="40"/>
      <c r="N330" s="40"/>
      <c r="O330" s="40"/>
      <c r="P330" s="40"/>
      <c r="Q330" s="40"/>
      <c r="R330" s="40"/>
      <c r="S330" s="40"/>
      <c r="T330" s="40"/>
      <c r="U330" s="40"/>
      <c r="V330" s="40"/>
    </row>
    <row r="331" spans="1:22" ht="12" customHeight="1" thickBot="1">
      <c r="A331" s="27"/>
      <c r="B331" s="27"/>
      <c r="C331" s="312"/>
      <c r="D331" s="312"/>
      <c r="E331" s="312"/>
      <c r="F331" s="312"/>
      <c r="G331" s="312"/>
      <c r="H331" s="312"/>
      <c r="I331" s="312"/>
      <c r="J331" s="312"/>
      <c r="K331" s="312"/>
      <c r="L331" s="312"/>
      <c r="M331" s="312"/>
      <c r="N331" s="312"/>
      <c r="O331" s="312"/>
      <c r="P331" s="312"/>
      <c r="Q331" s="312"/>
      <c r="R331" s="312"/>
      <c r="S331" s="312"/>
      <c r="T331" s="312"/>
      <c r="U331" s="312"/>
      <c r="V331" s="312"/>
    </row>
    <row r="332" spans="1:22" ht="12" customHeight="1">
      <c r="A332" s="36"/>
      <c r="B332" s="36"/>
      <c r="C332" s="169"/>
      <c r="D332" s="169"/>
      <c r="E332" s="169"/>
      <c r="F332" s="169"/>
      <c r="G332" s="169"/>
      <c r="H332" s="169"/>
      <c r="I332" s="169"/>
      <c r="J332" s="169"/>
      <c r="K332" s="169"/>
      <c r="L332" s="169"/>
      <c r="M332" s="169"/>
      <c r="N332" s="169"/>
      <c r="O332" s="169"/>
      <c r="P332" s="169"/>
      <c r="Q332" s="169"/>
      <c r="R332" s="169"/>
      <c r="S332" s="169"/>
      <c r="T332" s="169"/>
      <c r="U332" s="169"/>
      <c r="V332" s="169"/>
    </row>
    <row r="333" spans="1:22" ht="12" customHeight="1">
      <c r="A333" s="32" t="s">
        <v>840</v>
      </c>
      <c r="B333" s="36"/>
      <c r="C333" s="423">
        <f t="shared" ref="C333:H333" si="121">C82/C225</f>
        <v>0.12319425751458055</v>
      </c>
      <c r="D333" s="423">
        <f t="shared" si="121"/>
        <v>0.60039305601048154</v>
      </c>
      <c r="E333" s="423">
        <f t="shared" si="121"/>
        <v>0.3360187982544478</v>
      </c>
      <c r="F333" s="423">
        <f t="shared" si="121"/>
        <v>9.7924884239410051E-2</v>
      </c>
      <c r="G333" s="423">
        <f t="shared" si="121"/>
        <v>0.15443615257048093</v>
      </c>
      <c r="H333" s="423">
        <f t="shared" si="121"/>
        <v>0.17641146573831831</v>
      </c>
      <c r="I333" s="169"/>
      <c r="J333" s="308">
        <f>AVERAGE(C333:H333)</f>
        <v>0.24806310238795318</v>
      </c>
      <c r="K333" s="308">
        <f>STDEV(C333:G333)</f>
        <v>0.21079938801444104</v>
      </c>
      <c r="L333" s="169"/>
      <c r="M333" s="169"/>
      <c r="N333" s="169"/>
      <c r="O333" s="169"/>
      <c r="P333" s="169"/>
      <c r="Q333" s="169"/>
      <c r="R333" s="169"/>
      <c r="S333" s="169"/>
      <c r="T333" s="169"/>
      <c r="U333" s="169"/>
      <c r="V333" s="169"/>
    </row>
    <row r="334" spans="1:22" ht="12" customHeight="1">
      <c r="B334" s="36"/>
      <c r="C334" s="169"/>
      <c r="D334" s="169"/>
      <c r="E334" s="169"/>
      <c r="F334" s="169"/>
      <c r="G334" s="169"/>
      <c r="H334" s="169"/>
      <c r="I334" s="169"/>
      <c r="J334" s="169"/>
      <c r="K334" s="169"/>
      <c r="L334" s="169"/>
      <c r="M334" s="169"/>
      <c r="N334" s="169"/>
      <c r="O334" s="169"/>
      <c r="P334" s="169"/>
      <c r="Q334" s="169"/>
      <c r="R334" s="169"/>
      <c r="S334" s="169"/>
      <c r="T334" s="169"/>
      <c r="U334" s="169"/>
      <c r="V334" s="169"/>
    </row>
    <row r="335" spans="1:22" ht="12" customHeight="1">
      <c r="A335" s="32" t="s">
        <v>841</v>
      </c>
      <c r="B335" s="36"/>
      <c r="C335" s="423">
        <f t="shared" ref="C335:H335" si="122">C82/C172</f>
        <v>5.7344526583970261E-2</v>
      </c>
      <c r="D335" s="423">
        <f t="shared" si="122"/>
        <v>0.10094724088556009</v>
      </c>
      <c r="E335" s="423">
        <f t="shared" si="122"/>
        <v>0.10650069156293222</v>
      </c>
      <c r="F335" s="423">
        <f t="shared" si="122"/>
        <v>2.5148645672759304E-2</v>
      </c>
      <c r="G335" s="423">
        <f t="shared" si="122"/>
        <v>3.0961682320671601E-2</v>
      </c>
      <c r="H335" s="423">
        <f t="shared" si="122"/>
        <v>3.0425336708556933E-2</v>
      </c>
      <c r="I335" s="169"/>
      <c r="J335" s="308">
        <f>AVERAGE(C335:G335)</f>
        <v>6.4180557405178695E-2</v>
      </c>
      <c r="K335" s="308">
        <f>STDEV(C335:G335)</f>
        <v>3.8132984023128792E-2</v>
      </c>
      <c r="L335" s="169"/>
      <c r="M335" s="169"/>
      <c r="N335" s="169"/>
      <c r="O335" s="169"/>
      <c r="P335" s="169"/>
      <c r="Q335" s="169"/>
      <c r="R335" s="169"/>
      <c r="S335" s="169"/>
      <c r="T335" s="169"/>
      <c r="U335" s="169"/>
      <c r="V335" s="169"/>
    </row>
    <row r="336" spans="1:22" ht="12" customHeight="1">
      <c r="A336" s="38"/>
      <c r="B336" s="38"/>
      <c r="C336" s="170"/>
      <c r="D336" s="170"/>
      <c r="E336" s="170"/>
      <c r="F336" s="170"/>
      <c r="G336" s="170"/>
      <c r="H336" s="170"/>
      <c r="I336" s="170"/>
      <c r="J336" s="170"/>
      <c r="K336" s="170"/>
      <c r="L336" s="170"/>
      <c r="M336" s="170"/>
      <c r="N336" s="170"/>
      <c r="O336" s="170"/>
      <c r="P336" s="170"/>
      <c r="Q336" s="170"/>
      <c r="R336" s="170"/>
      <c r="S336" s="170"/>
      <c r="T336" s="170"/>
      <c r="U336" s="170"/>
      <c r="V336" s="170"/>
    </row>
    <row r="337" spans="1:22" ht="15.75">
      <c r="A337" s="29" t="s">
        <v>267</v>
      </c>
      <c r="C337" s="40"/>
      <c r="D337" s="40"/>
      <c r="E337" s="40"/>
      <c r="F337" s="40"/>
      <c r="G337" s="40"/>
      <c r="H337" s="40"/>
      <c r="I337" s="40"/>
      <c r="J337" s="40"/>
      <c r="K337" s="40"/>
      <c r="L337" s="40"/>
      <c r="M337" s="40"/>
      <c r="N337" s="40"/>
      <c r="O337" s="40"/>
      <c r="P337" s="40"/>
      <c r="Q337" s="40"/>
      <c r="R337" s="40"/>
      <c r="S337" s="40"/>
      <c r="T337" s="40"/>
      <c r="U337" s="40"/>
      <c r="V337" s="40"/>
    </row>
    <row r="338" spans="1:22">
      <c r="C338" s="40"/>
      <c r="D338" s="40"/>
      <c r="E338" s="40"/>
      <c r="F338" s="40"/>
      <c r="G338" s="40"/>
      <c r="H338" s="40"/>
      <c r="I338" s="40"/>
      <c r="J338" s="40"/>
      <c r="K338" s="40"/>
      <c r="L338" s="308">
        <f>((H333*0.6)+(G333*0.35)+(F333*0.05))</f>
        <v>0.16479577705462981</v>
      </c>
      <c r="M338" s="40"/>
      <c r="N338" s="40"/>
      <c r="O338" s="40"/>
      <c r="P338" s="40"/>
      <c r="Q338" s="40"/>
      <c r="R338" s="40"/>
      <c r="S338" s="40"/>
      <c r="T338" s="40"/>
      <c r="U338" s="40"/>
      <c r="V338" s="40"/>
    </row>
    <row r="339" spans="1:22">
      <c r="A339" s="32" t="s">
        <v>261</v>
      </c>
      <c r="C339" s="421">
        <f t="shared" ref="C339:H339" si="123">($B$4+C206+C223)-C145</f>
        <v>1402.1435233999998</v>
      </c>
      <c r="D339" s="421">
        <f t="shared" si="123"/>
        <v>1460.6435233999996</v>
      </c>
      <c r="E339" s="421">
        <f t="shared" si="123"/>
        <v>1545.1435234</v>
      </c>
      <c r="F339" s="421">
        <f t="shared" si="123"/>
        <v>1704.7435234</v>
      </c>
      <c r="G339" s="421">
        <f t="shared" si="123"/>
        <v>1638.7435234</v>
      </c>
      <c r="H339" s="421">
        <f t="shared" si="123"/>
        <v>1670.587850533761</v>
      </c>
      <c r="I339" s="40"/>
      <c r="J339" s="40"/>
      <c r="K339" s="40"/>
      <c r="L339" s="40"/>
      <c r="M339" s="40"/>
      <c r="N339" s="40"/>
      <c r="O339" s="313"/>
      <c r="P339" s="313"/>
      <c r="Q339" s="313"/>
      <c r="R339" s="313"/>
      <c r="S339" s="313"/>
      <c r="T339" s="40"/>
      <c r="U339" s="40"/>
      <c r="V339" s="40"/>
    </row>
    <row r="340" spans="1:22">
      <c r="A340" s="108" t="s">
        <v>269</v>
      </c>
      <c r="C340" s="316">
        <f t="shared" ref="C340:H340" si="124">C339/C22</f>
        <v>0.51274172580999045</v>
      </c>
      <c r="D340" s="316">
        <f t="shared" si="124"/>
        <v>0.46171756706179851</v>
      </c>
      <c r="E340" s="316">
        <f t="shared" si="124"/>
        <v>0.49286874749601278</v>
      </c>
      <c r="F340" s="316">
        <f t="shared" si="124"/>
        <v>0.54612959263174754</v>
      </c>
      <c r="G340" s="316">
        <f t="shared" si="124"/>
        <v>0.42175872433406253</v>
      </c>
      <c r="H340" s="316">
        <f t="shared" si="124"/>
        <v>0.42633812034951696</v>
      </c>
      <c r="I340" s="40"/>
      <c r="J340" s="316">
        <f>AVERAGE(C340:H340)</f>
        <v>0.47692574628052148</v>
      </c>
      <c r="K340" s="325">
        <f>STDEV(C340:H340)</f>
        <v>4.931517606202318E-2</v>
      </c>
      <c r="L340" s="40"/>
      <c r="M340" s="40"/>
      <c r="N340" s="40"/>
      <c r="O340" s="316"/>
      <c r="P340" s="316"/>
      <c r="Q340" s="316"/>
      <c r="R340" s="316"/>
      <c r="S340" s="316"/>
      <c r="T340" s="40"/>
      <c r="U340" s="40"/>
      <c r="V340" s="40"/>
    </row>
    <row r="341" spans="1:22">
      <c r="A341" s="108" t="s">
        <v>266</v>
      </c>
      <c r="C341" s="316">
        <f t="shared" ref="C341:H341" si="125">C339/C40</f>
        <v>5.3721974076628349</v>
      </c>
      <c r="D341" s="316">
        <f t="shared" si="125"/>
        <v>4.3048733374594752</v>
      </c>
      <c r="E341" s="316">
        <f t="shared" si="125"/>
        <v>5.0894055447957838</v>
      </c>
      <c r="F341" s="316">
        <f t="shared" si="125"/>
        <v>5.8441670325677064</v>
      </c>
      <c r="G341" s="316">
        <f t="shared" si="125"/>
        <v>5.1306935610519728</v>
      </c>
      <c r="H341" s="416">
        <f t="shared" si="125"/>
        <v>5.4105485281569443</v>
      </c>
      <c r="I341" s="40"/>
      <c r="J341" s="316">
        <f>AVERAGE(C341:H341)</f>
        <v>5.1919809019491199</v>
      </c>
      <c r="K341" s="325">
        <f t="shared" ref="K341:K342" si="126">STDEV(C341:H341)</f>
        <v>0.51124049490492351</v>
      </c>
      <c r="L341" s="40"/>
      <c r="M341" s="40"/>
      <c r="N341" s="40"/>
      <c r="O341" s="316"/>
      <c r="P341" s="316"/>
      <c r="Q341" s="316"/>
      <c r="R341" s="316"/>
      <c r="S341" s="316"/>
      <c r="T341" s="40"/>
      <c r="U341" s="40"/>
      <c r="V341" s="40"/>
    </row>
    <row r="342" spans="1:22">
      <c r="A342" s="108" t="s">
        <v>268</v>
      </c>
      <c r="C342" s="316">
        <f t="shared" ref="C342:H342" si="127">C339/C46</f>
        <v>8.4926924494245899</v>
      </c>
      <c r="D342" s="316">
        <f t="shared" si="127"/>
        <v>6.3176622984429054</v>
      </c>
      <c r="E342" s="316">
        <f t="shared" si="127"/>
        <v>8.4851374157056565</v>
      </c>
      <c r="F342" s="316">
        <f t="shared" si="127"/>
        <v>10.1533265241215</v>
      </c>
      <c r="G342" s="316">
        <f t="shared" si="127"/>
        <v>9.4779845193753616</v>
      </c>
      <c r="H342" s="316">
        <f t="shared" si="127"/>
        <v>10.889126923066017</v>
      </c>
      <c r="I342" s="40"/>
      <c r="J342" s="316">
        <f>AVERAGE(C342:H342)</f>
        <v>8.9693216883560059</v>
      </c>
      <c r="K342" s="325">
        <f t="shared" si="126"/>
        <v>1.6024459321547926</v>
      </c>
      <c r="L342" s="40"/>
      <c r="M342" s="40"/>
      <c r="N342" s="40"/>
      <c r="O342" s="316"/>
      <c r="P342" s="316"/>
      <c r="Q342" s="316"/>
      <c r="R342" s="316"/>
      <c r="S342" s="316"/>
      <c r="T342" s="40"/>
      <c r="U342" s="40"/>
      <c r="V342" s="40"/>
    </row>
    <row r="343" spans="1:22">
      <c r="C343" s="40"/>
      <c r="D343" s="40"/>
      <c r="E343" s="40"/>
      <c r="F343" s="40"/>
      <c r="G343" s="40"/>
      <c r="H343" s="40"/>
      <c r="I343" s="40"/>
      <c r="J343" s="316"/>
      <c r="K343" s="325"/>
      <c r="L343" s="40"/>
      <c r="M343" s="40"/>
      <c r="N343" s="40"/>
      <c r="O343" s="40"/>
      <c r="P343" s="40"/>
      <c r="Q343" s="40"/>
      <c r="R343" s="40"/>
      <c r="S343" s="40"/>
      <c r="T343" s="40"/>
      <c r="U343" s="40"/>
      <c r="V343" s="40"/>
    </row>
    <row r="344" spans="1:22">
      <c r="A344" s="32" t="s">
        <v>262</v>
      </c>
      <c r="C344" s="316">
        <f>'Historical Monthly Stock Prices'!D5/'[1]Operating Model'!C90</f>
        <v>10.67090395480226</v>
      </c>
      <c r="D344" s="316">
        <f>'Historical Monthly Stock Prices'!E5/'[1]Operating Model'!D90</f>
        <v>8.0530303030303028</v>
      </c>
      <c r="E344" s="316">
        <f>'Historical Monthly Stock Prices'!F5/'[1]Operating Model'!E90</f>
        <v>5.8083726415094343</v>
      </c>
      <c r="F344" s="316">
        <f>'Historical Monthly Stock Prices'!G5/'[1]Operating Model'!F90</f>
        <v>19.346045197740118</v>
      </c>
      <c r="G344" s="316">
        <f>'Historical Monthly Stock Prices'!H5/'[1]Operating Model'!G90</f>
        <v>17.861111111111111</v>
      </c>
      <c r="H344" s="417">
        <f>B2/H90</f>
        <v>18.754120879120819</v>
      </c>
      <c r="I344" s="40"/>
      <c r="J344" s="316">
        <f>AVERAGE(C344:H344)</f>
        <v>13.415597347885674</v>
      </c>
      <c r="K344" s="325">
        <f t="shared" ref="K344" si="128">STDEV(C344:H344)</f>
        <v>5.9597478583968089</v>
      </c>
      <c r="L344" s="40"/>
      <c r="M344" s="40"/>
      <c r="N344" s="40"/>
      <c r="O344" s="523">
        <f>J344</f>
        <v>13.415597347885674</v>
      </c>
      <c r="P344" s="316"/>
      <c r="Q344" s="316"/>
      <c r="R344" s="316"/>
      <c r="S344" s="316"/>
      <c r="T344" s="40"/>
      <c r="U344" s="40"/>
      <c r="V344" s="40"/>
    </row>
    <row r="345" spans="1:22" s="40" customFormat="1">
      <c r="A345" s="414" t="s">
        <v>263</v>
      </c>
      <c r="C345" s="420"/>
      <c r="D345" s="420"/>
      <c r="E345" s="420"/>
      <c r="F345" s="420"/>
      <c r="G345" s="420"/>
      <c r="H345" s="417">
        <f>H344/12.66</f>
        <v>1.4813681579084375</v>
      </c>
      <c r="I345" s="410"/>
      <c r="J345" s="316"/>
      <c r="K345" s="325"/>
      <c r="L345" s="410"/>
      <c r="M345" s="410"/>
      <c r="O345" s="410"/>
      <c r="P345" s="410"/>
      <c r="Q345" s="410"/>
      <c r="R345" s="410"/>
      <c r="S345" s="410"/>
    </row>
    <row r="346" spans="1:22" s="40" customFormat="1">
      <c r="A346" s="414"/>
      <c r="C346" s="410"/>
      <c r="D346" s="410"/>
      <c r="E346" s="410"/>
      <c r="F346" s="410"/>
      <c r="G346" s="410"/>
      <c r="H346" s="410"/>
      <c r="I346" s="410"/>
      <c r="J346" s="316"/>
      <c r="K346" s="325"/>
      <c r="L346" s="410"/>
      <c r="M346" s="410"/>
      <c r="O346" s="410"/>
      <c r="P346" s="410"/>
      <c r="Q346" s="410"/>
      <c r="R346" s="410"/>
      <c r="S346" s="410"/>
    </row>
    <row r="347" spans="1:22" s="40" customFormat="1">
      <c r="A347" s="415" t="s">
        <v>837</v>
      </c>
      <c r="C347" s="517">
        <f>C225/C230</f>
        <v>23.170478170478169</v>
      </c>
      <c r="D347" s="517">
        <f>D225/D230</f>
        <v>6.70989010989011</v>
      </c>
      <c r="E347" s="420">
        <f>E225/E230</f>
        <v>12.438413361169102</v>
      </c>
      <c r="F347" s="517">
        <f>F225/F230</f>
        <v>12.566810344827587</v>
      </c>
      <c r="G347" s="517">
        <f>G225/G230</f>
        <v>10.285714285714285</v>
      </c>
      <c r="H347" s="518">
        <f>(H225/B3)</f>
        <v>9.1869858649990306</v>
      </c>
      <c r="I347" s="518"/>
      <c r="J347" s="518">
        <f>AVERAGE(C347:H347)</f>
        <v>12.393048689513046</v>
      </c>
      <c r="K347" s="518">
        <f t="shared" ref="K347:K348" si="129">STDEV(C347:H347)</f>
        <v>5.713199206202682</v>
      </c>
      <c r="L347" s="410"/>
      <c r="M347" s="410"/>
      <c r="O347" s="410"/>
      <c r="P347" s="410"/>
      <c r="Q347" s="410"/>
      <c r="R347" s="410"/>
      <c r="S347" s="410"/>
    </row>
    <row r="348" spans="1:22">
      <c r="A348" s="32" t="s">
        <v>264</v>
      </c>
      <c r="C348" s="420">
        <f>'Historical Monthly Stock Prices'!D5/'[1]Operating Model'!C347</f>
        <v>1.358589427246897</v>
      </c>
      <c r="D348" s="420">
        <f>'Historical Monthly Stock Prices'!E5/'[1]Operating Model'!D347</f>
        <v>4.7526858827382901</v>
      </c>
      <c r="E348" s="420">
        <f>'Historical Monthly Stock Prices'!F5/'[1]Operating Model'!E347</f>
        <v>1.9799551023833502</v>
      </c>
      <c r="F348" s="420">
        <f>'Historical Monthly Stock Prices'!G5/'[1]Operating Model'!F347</f>
        <v>1.8165574801349111</v>
      </c>
      <c r="G348" s="420">
        <f>'Historical Monthly Stock Prices'!H5/'[1]Operating Model'!G347</f>
        <v>2.7089351851851853</v>
      </c>
      <c r="H348" s="416">
        <f>B2/H347</f>
        <v>3.2622233712344086</v>
      </c>
      <c r="I348" s="40"/>
      <c r="J348" s="316">
        <f>AVERAGE(C348:H348)</f>
        <v>2.6464910748205068</v>
      </c>
      <c r="K348" s="325">
        <f t="shared" si="129"/>
        <v>1.2337611377109847</v>
      </c>
      <c r="L348" s="40"/>
      <c r="M348" s="40"/>
      <c r="N348" s="40"/>
      <c r="O348" s="316"/>
      <c r="P348" s="316"/>
      <c r="Q348" s="316"/>
      <c r="R348" s="316"/>
      <c r="S348" s="316"/>
      <c r="T348" s="40"/>
      <c r="U348" s="40"/>
      <c r="V348" s="40"/>
    </row>
    <row r="349" spans="1:22">
      <c r="A349" s="32"/>
      <c r="C349" s="420"/>
      <c r="D349" s="420"/>
      <c r="E349" s="420"/>
      <c r="F349" s="420"/>
      <c r="G349" s="420"/>
      <c r="H349" s="416"/>
      <c r="I349" s="40"/>
      <c r="J349" s="316"/>
      <c r="K349" s="325"/>
      <c r="L349" s="40"/>
      <c r="M349" s="40"/>
      <c r="N349" s="40"/>
      <c r="O349" s="316"/>
      <c r="P349" s="316"/>
      <c r="Q349" s="316"/>
      <c r="R349" s="316"/>
      <c r="S349" s="316"/>
      <c r="T349" s="40"/>
      <c r="U349" s="40"/>
      <c r="V349" s="40"/>
    </row>
    <row r="350" spans="1:22">
      <c r="A350" s="520" t="s">
        <v>860</v>
      </c>
      <c r="C350" s="518">
        <f>C282+C285</f>
        <v>311.89999999999998</v>
      </c>
      <c r="D350" s="518">
        <f t="shared" ref="D350:G350" si="130">D282+D285</f>
        <v>261.8</v>
      </c>
      <c r="E350" s="518">
        <f t="shared" si="130"/>
        <v>24.599999999999994</v>
      </c>
      <c r="F350" s="518">
        <f t="shared" si="130"/>
        <v>86.5</v>
      </c>
      <c r="G350" s="518">
        <f t="shared" si="130"/>
        <v>50.800000000000011</v>
      </c>
      <c r="H350" s="518">
        <f>H282+H285</f>
        <v>8.2000000000000171</v>
      </c>
      <c r="I350" s="518"/>
      <c r="J350" s="518">
        <f>AVERAGE(C350:H350)</f>
        <v>123.9666666666667</v>
      </c>
      <c r="K350" s="518">
        <f t="shared" ref="K350:K351" si="131">STDEV(C350:H350)</f>
        <v>129.88435882224869</v>
      </c>
      <c r="L350" s="40"/>
      <c r="M350" s="40"/>
      <c r="N350" s="40"/>
      <c r="O350" s="316"/>
      <c r="P350" s="316"/>
      <c r="Q350" s="316"/>
      <c r="R350" s="316"/>
      <c r="S350" s="316"/>
      <c r="T350" s="40"/>
      <c r="U350" s="40"/>
      <c r="V350" s="40"/>
    </row>
    <row r="351" spans="1:22">
      <c r="A351" s="32" t="s">
        <v>265</v>
      </c>
      <c r="C351" s="410">
        <f>'Historical Monthly Stock Prices'!D5/C350</f>
        <v>0.10092711339104415</v>
      </c>
      <c r="D351" s="410">
        <f>'Historical Monthly Stock Prices'!E5/D350</f>
        <v>0.12181054239877769</v>
      </c>
      <c r="E351" s="410">
        <f>'Historical Monthly Stock Prices'!F5/E350</f>
        <v>1.0011178861788621</v>
      </c>
      <c r="F351" s="410">
        <f>'Historical Monthly Stock Prices'!G5/F350</f>
        <v>0.26391136801541432</v>
      </c>
      <c r="G351" s="410">
        <f>'Historical Monthly Stock Prices'!H5/G350</f>
        <v>0.54849081364829388</v>
      </c>
      <c r="H351" s="410">
        <f t="shared" ref="H351" si="132">$B$2/H350</f>
        <v>3.6548780487804802</v>
      </c>
      <c r="I351" s="40"/>
      <c r="J351" s="316">
        <f>AVERAGE(C351:H351)</f>
        <v>0.94852262873547877</v>
      </c>
      <c r="K351" s="325">
        <f t="shared" si="131"/>
        <v>1.368043492249156</v>
      </c>
      <c r="L351" s="40"/>
      <c r="M351" s="40"/>
      <c r="N351" s="40"/>
      <c r="O351" s="316"/>
      <c r="P351" s="40"/>
      <c r="Q351" s="40"/>
      <c r="R351" s="40"/>
      <c r="S351" s="40"/>
      <c r="T351" s="40"/>
      <c r="U351" s="40"/>
      <c r="V351" s="40"/>
    </row>
    <row r="352" spans="1:22">
      <c r="C352" s="40"/>
      <c r="D352" s="40"/>
      <c r="E352" s="40"/>
      <c r="F352" s="40"/>
      <c r="G352" s="40"/>
      <c r="H352" s="40"/>
      <c r="I352" s="40"/>
      <c r="J352" s="40"/>
      <c r="K352" s="40"/>
      <c r="L352" s="40"/>
      <c r="M352" s="40"/>
      <c r="N352" s="40"/>
      <c r="O352" s="40"/>
      <c r="P352" s="40"/>
      <c r="Q352" s="40"/>
      <c r="R352" s="40"/>
      <c r="S352" s="40"/>
      <c r="T352" s="40"/>
      <c r="U352" s="40"/>
      <c r="V352" s="40"/>
    </row>
    <row r="353" spans="1:22">
      <c r="A353" s="422" t="s">
        <v>241</v>
      </c>
      <c r="B353" s="38"/>
      <c r="C353" s="170"/>
      <c r="D353" s="170"/>
      <c r="E353" s="170"/>
      <c r="F353" s="170"/>
      <c r="G353" s="170"/>
      <c r="H353" s="170"/>
      <c r="I353" s="170"/>
      <c r="J353" s="170"/>
      <c r="K353" s="170"/>
      <c r="L353" s="170"/>
      <c r="M353" s="170"/>
      <c r="N353" s="170"/>
      <c r="O353" s="657"/>
      <c r="P353" s="170"/>
      <c r="Q353" s="170"/>
      <c r="R353" s="170"/>
      <c r="S353" s="170"/>
      <c r="T353" s="40"/>
      <c r="U353" s="40"/>
      <c r="V353" s="40"/>
    </row>
    <row r="354" spans="1:22">
      <c r="A354" s="32"/>
      <c r="C354" s="40"/>
      <c r="D354" s="40"/>
      <c r="E354" s="40"/>
      <c r="F354" s="40"/>
      <c r="G354" s="412"/>
      <c r="H354" s="412"/>
      <c r="I354" s="40"/>
      <c r="J354" s="40"/>
      <c r="K354" s="40"/>
      <c r="L354" s="40"/>
      <c r="M354" s="40"/>
      <c r="N354" s="40"/>
      <c r="O354" s="411"/>
      <c r="P354" s="40"/>
      <c r="Q354" s="40"/>
      <c r="R354" s="40"/>
      <c r="S354" s="40"/>
      <c r="T354" s="40"/>
      <c r="U354" s="40"/>
      <c r="V354" s="40"/>
    </row>
    <row r="355" spans="1:22" ht="30">
      <c r="A355" s="32"/>
      <c r="C355" s="40"/>
      <c r="D355" s="40"/>
      <c r="E355" s="40"/>
      <c r="F355" s="40"/>
      <c r="G355" s="40"/>
      <c r="H355" s="40"/>
      <c r="I355" s="40"/>
      <c r="J355" s="40"/>
      <c r="K355" s="40"/>
      <c r="L355" s="40"/>
      <c r="M355" s="40"/>
      <c r="N355" s="40"/>
      <c r="O355" s="40"/>
      <c r="P355" s="543" t="s">
        <v>866</v>
      </c>
      <c r="Q355" s="524" t="s">
        <v>862</v>
      </c>
      <c r="R355" s="40"/>
      <c r="S355" s="40"/>
      <c r="T355" s="40"/>
      <c r="U355" s="40"/>
      <c r="V355" s="40"/>
    </row>
    <row r="356" spans="1:22">
      <c r="C356" s="40"/>
      <c r="D356" s="40"/>
      <c r="E356" s="40"/>
      <c r="F356" s="40"/>
      <c r="G356" s="40"/>
      <c r="H356" s="40"/>
      <c r="I356" s="40"/>
      <c r="J356" s="40"/>
      <c r="K356" s="40"/>
      <c r="L356" s="40"/>
      <c r="M356" s="40"/>
      <c r="N356" s="40"/>
      <c r="O356" s="84" t="s">
        <v>854</v>
      </c>
      <c r="P356" s="528">
        <v>12.36</v>
      </c>
      <c r="Q356" s="313">
        <f>$B$2/P356</f>
        <v>2.424757281553398</v>
      </c>
      <c r="R356" s="40"/>
      <c r="S356" s="40"/>
    </row>
    <row r="357" spans="1:22">
      <c r="A357" s="32"/>
      <c r="C357" s="40"/>
      <c r="D357" s="40"/>
      <c r="E357" s="40"/>
      <c r="F357" s="40"/>
      <c r="G357" s="40"/>
      <c r="H357" s="333"/>
      <c r="I357" s="40"/>
      <c r="J357" s="40"/>
      <c r="K357" s="40"/>
      <c r="L357" s="40"/>
      <c r="M357" s="40"/>
      <c r="N357" s="40"/>
      <c r="O357" s="36" t="s">
        <v>855</v>
      </c>
      <c r="P357" s="529">
        <v>10.5</v>
      </c>
      <c r="Q357" s="313">
        <f t="shared" ref="Q357:Q361" si="133">$B$2/P357</f>
        <v>2.8542857142857141</v>
      </c>
      <c r="R357" s="40"/>
      <c r="S357" s="40"/>
    </row>
    <row r="358" spans="1:22">
      <c r="C358" s="40"/>
      <c r="D358" s="40"/>
      <c r="E358" s="40"/>
      <c r="F358" s="40"/>
      <c r="G358" s="40"/>
      <c r="H358" s="40"/>
      <c r="I358" s="40"/>
      <c r="J358" s="40"/>
      <c r="K358" s="40"/>
      <c r="L358" s="40"/>
      <c r="M358" s="40"/>
      <c r="N358" s="40"/>
      <c r="O358" s="36" t="s">
        <v>540</v>
      </c>
      <c r="P358" s="529">
        <v>13.39</v>
      </c>
      <c r="Q358" s="313">
        <f t="shared" si="133"/>
        <v>2.2382374906646749</v>
      </c>
      <c r="R358" s="40"/>
      <c r="S358" s="40"/>
    </row>
    <row r="359" spans="1:22">
      <c r="C359" s="40"/>
      <c r="D359" s="40"/>
      <c r="E359" s="40"/>
      <c r="F359" s="40"/>
      <c r="G359" s="40"/>
      <c r="H359" s="40"/>
      <c r="I359" s="40"/>
      <c r="J359" s="40"/>
      <c r="K359" s="40"/>
      <c r="L359" s="40"/>
      <c r="M359" s="40"/>
      <c r="N359" s="40"/>
      <c r="O359" s="36" t="s">
        <v>856</v>
      </c>
      <c r="P359" s="529">
        <v>12.21</v>
      </c>
      <c r="Q359" s="313">
        <f t="shared" si="133"/>
        <v>2.4545454545454541</v>
      </c>
      <c r="R359" s="40"/>
      <c r="S359" s="40"/>
    </row>
    <row r="360" spans="1:22">
      <c r="C360" s="40"/>
      <c r="D360" s="40"/>
      <c r="E360" s="40"/>
      <c r="F360" s="40"/>
      <c r="G360" s="40"/>
      <c r="H360" s="40"/>
      <c r="I360" s="40"/>
      <c r="J360" s="40"/>
      <c r="K360" s="40"/>
      <c r="L360" s="40"/>
      <c r="M360" s="40"/>
      <c r="N360" s="40"/>
      <c r="O360" s="40" t="s">
        <v>861</v>
      </c>
      <c r="P360" s="530">
        <v>13.3</v>
      </c>
      <c r="Q360" s="313">
        <f t="shared" si="133"/>
        <v>2.2533834586466162</v>
      </c>
      <c r="R360" s="40"/>
      <c r="S360" s="40"/>
    </row>
    <row r="361" spans="1:22">
      <c r="C361" s="40"/>
      <c r="D361" s="40"/>
      <c r="E361" s="40"/>
      <c r="F361" s="40"/>
      <c r="G361" s="40"/>
      <c r="H361" s="40"/>
      <c r="I361" s="40"/>
      <c r="J361" s="40"/>
      <c r="K361" s="40"/>
      <c r="L361" s="40"/>
      <c r="M361" s="40"/>
      <c r="N361" s="40"/>
      <c r="O361" s="170" t="s">
        <v>533</v>
      </c>
      <c r="P361" s="531">
        <v>13.59</v>
      </c>
      <c r="Q361" s="527">
        <f t="shared" si="133"/>
        <v>2.2052980132450331</v>
      </c>
      <c r="R361" s="40"/>
      <c r="S361" s="40"/>
    </row>
    <row r="362" spans="1:22">
      <c r="C362" s="40"/>
      <c r="D362" s="40"/>
      <c r="E362" s="40"/>
      <c r="F362" s="40"/>
      <c r="G362" s="40"/>
      <c r="H362" s="40"/>
      <c r="I362" s="40"/>
      <c r="J362" s="40"/>
      <c r="K362" s="40"/>
      <c r="L362" s="40"/>
      <c r="M362" s="40"/>
      <c r="N362" s="40"/>
      <c r="O362" s="40"/>
      <c r="Q362" s="40"/>
      <c r="R362" s="40"/>
      <c r="S362" s="40"/>
    </row>
    <row r="363" spans="1:22">
      <c r="C363" s="40"/>
      <c r="D363" s="40"/>
      <c r="E363" s="40"/>
      <c r="F363" s="40"/>
      <c r="G363" s="40"/>
      <c r="H363" s="40"/>
      <c r="I363" s="40"/>
      <c r="J363" s="40"/>
      <c r="K363" s="40"/>
      <c r="L363" s="40"/>
      <c r="M363" s="40"/>
      <c r="N363" s="40"/>
      <c r="O363" s="36" t="s">
        <v>354</v>
      </c>
      <c r="P363" s="76">
        <f>AVERAGE(P356:P361)</f>
        <v>12.558333333333335</v>
      </c>
      <c r="Q363" s="525">
        <f>AVERAGE(Q356:Q361)</f>
        <v>2.4050845688234816</v>
      </c>
      <c r="R363" s="40"/>
      <c r="S363" s="40"/>
    </row>
    <row r="364" spans="1:22">
      <c r="C364" s="40"/>
      <c r="D364" s="40"/>
      <c r="E364" s="40"/>
      <c r="F364" s="40"/>
      <c r="G364" s="40"/>
      <c r="H364" s="40"/>
      <c r="I364" s="40"/>
      <c r="J364" s="40"/>
      <c r="K364" s="40"/>
      <c r="L364" s="40"/>
      <c r="M364" s="40"/>
      <c r="N364" s="40"/>
      <c r="O364" s="36" t="s">
        <v>4</v>
      </c>
      <c r="P364" s="76">
        <f>STDEV(P356:P361)</f>
        <v>1.1578845653460741</v>
      </c>
      <c r="Q364" s="525">
        <f>STDEV(Q356:Q361)</f>
        <v>0.24305592197519588</v>
      </c>
      <c r="R364" s="40"/>
      <c r="S364" s="40"/>
    </row>
    <row r="365" spans="1:22">
      <c r="C365" s="40"/>
      <c r="D365" s="40"/>
      <c r="E365" s="40"/>
      <c r="F365" s="40"/>
      <c r="G365" s="40"/>
      <c r="H365" s="40"/>
      <c r="I365" s="40"/>
      <c r="J365" s="40"/>
      <c r="K365" s="40"/>
      <c r="L365" s="40"/>
      <c r="M365" s="40"/>
      <c r="N365" s="40"/>
      <c r="O365" s="169" t="s">
        <v>356</v>
      </c>
      <c r="P365" s="36">
        <f>MAX(P356:P361)</f>
        <v>13.59</v>
      </c>
      <c r="Q365" s="525">
        <f>MAX(Q356:Q361)</f>
        <v>2.8542857142857141</v>
      </c>
      <c r="R365" s="40"/>
      <c r="S365" s="40"/>
    </row>
    <row r="366" spans="1:22">
      <c r="C366" s="40"/>
      <c r="D366" s="40"/>
      <c r="E366" s="40"/>
      <c r="F366" s="40"/>
      <c r="G366" s="40"/>
      <c r="H366" s="40"/>
      <c r="I366" s="40"/>
      <c r="J366" s="40"/>
      <c r="K366" s="40"/>
      <c r="L366" s="40"/>
      <c r="M366" s="40"/>
      <c r="N366" s="40"/>
      <c r="O366" s="169" t="s">
        <v>357</v>
      </c>
      <c r="P366" s="169">
        <f>MIN(P356:P361)</f>
        <v>10.5</v>
      </c>
      <c r="Q366" s="526">
        <f>MIN(Q356:Q361)</f>
        <v>2.2052980132450331</v>
      </c>
      <c r="R366" s="40"/>
      <c r="S366" s="40"/>
    </row>
    <row r="367" spans="1:22">
      <c r="C367" s="40"/>
      <c r="D367" s="40"/>
      <c r="E367" s="40"/>
      <c r="F367" s="40"/>
      <c r="G367" s="40"/>
      <c r="H367" s="40"/>
      <c r="I367" s="40"/>
      <c r="J367" s="40"/>
      <c r="K367" s="40"/>
      <c r="L367" s="40"/>
      <c r="M367" s="40"/>
      <c r="N367" s="40"/>
      <c r="O367" s="40"/>
      <c r="P367" s="40"/>
      <c r="Q367" s="40"/>
      <c r="R367" s="40"/>
      <c r="S367" s="40"/>
    </row>
    <row r="368" spans="1:22">
      <c r="C368" s="40"/>
      <c r="D368" s="40"/>
      <c r="E368" s="40"/>
      <c r="F368" s="40"/>
      <c r="G368" s="40"/>
      <c r="H368" s="40"/>
      <c r="I368" s="40"/>
      <c r="J368" s="40"/>
      <c r="K368" s="40"/>
      <c r="L368" s="40"/>
      <c r="M368" s="40"/>
      <c r="N368" s="40"/>
      <c r="O368" s="40"/>
      <c r="P368" s="40"/>
      <c r="Q368" s="40"/>
      <c r="R368" s="40"/>
      <c r="S368" s="40"/>
    </row>
    <row r="369" spans="3:19">
      <c r="C369" s="40"/>
      <c r="D369" s="40"/>
      <c r="E369" s="40"/>
      <c r="F369" s="40"/>
      <c r="G369" s="40"/>
      <c r="H369" s="40"/>
      <c r="I369" s="40"/>
      <c r="J369" s="40"/>
      <c r="K369" s="40"/>
      <c r="L369" s="40"/>
      <c r="M369" s="40"/>
      <c r="N369" s="40"/>
      <c r="O369" s="40"/>
      <c r="Q369" s="40"/>
      <c r="R369" s="40"/>
      <c r="S369" s="40"/>
    </row>
    <row r="370" spans="3:19">
      <c r="C370" s="40"/>
      <c r="D370" s="40"/>
      <c r="E370" s="40"/>
      <c r="F370" s="40"/>
      <c r="G370" s="40"/>
      <c r="H370" s="40"/>
      <c r="I370" s="40"/>
      <c r="J370" s="40"/>
      <c r="K370" s="40"/>
      <c r="L370" s="40"/>
      <c r="M370" s="40"/>
      <c r="N370" s="40"/>
      <c r="O370" s="40"/>
      <c r="Q370" s="40"/>
      <c r="R370" s="40"/>
      <c r="S370" s="40"/>
    </row>
    <row r="371" spans="3:19">
      <c r="C371" s="40"/>
      <c r="D371" s="40"/>
      <c r="E371" s="40"/>
      <c r="F371" s="40"/>
      <c r="G371" s="40"/>
      <c r="H371" s="40"/>
      <c r="I371" s="40"/>
      <c r="J371" s="40"/>
      <c r="K371" s="40"/>
      <c r="L371" s="40"/>
      <c r="M371" s="40"/>
      <c r="N371" s="40"/>
      <c r="O371" s="40"/>
      <c r="P371" s="40"/>
      <c r="Q371" s="40"/>
      <c r="R371" s="40"/>
      <c r="S371" s="40"/>
    </row>
    <row r="372" spans="3:19">
      <c r="C372" s="40"/>
      <c r="D372" s="40"/>
      <c r="E372" s="40"/>
      <c r="F372" s="40"/>
      <c r="G372" s="40"/>
      <c r="H372" s="40"/>
      <c r="I372" s="40"/>
      <c r="J372" s="40"/>
      <c r="K372" s="40"/>
      <c r="L372" s="40"/>
      <c r="M372" s="40"/>
      <c r="N372" s="40"/>
      <c r="O372" s="40"/>
      <c r="P372" s="40"/>
      <c r="Q372" s="40"/>
      <c r="R372" s="40"/>
      <c r="S372" s="40"/>
    </row>
    <row r="373" spans="3:19">
      <c r="C373" s="40"/>
      <c r="D373" s="40"/>
      <c r="E373" s="40"/>
      <c r="F373" s="40"/>
      <c r="G373" s="40"/>
      <c r="H373" s="40"/>
      <c r="I373" s="40"/>
      <c r="J373" s="40"/>
      <c r="K373" s="40"/>
      <c r="L373" s="40"/>
      <c r="M373" s="40"/>
      <c r="N373" s="40"/>
      <c r="O373" s="40"/>
      <c r="P373" s="40"/>
      <c r="Q373" s="40"/>
      <c r="R373" s="40"/>
      <c r="S373" s="40"/>
    </row>
    <row r="374" spans="3:19">
      <c r="C374" s="40"/>
      <c r="D374" s="40"/>
      <c r="E374" s="40"/>
      <c r="F374" s="40"/>
      <c r="G374" s="40"/>
      <c r="H374" s="40"/>
      <c r="I374" s="40"/>
      <c r="J374" s="40"/>
      <c r="K374" s="40"/>
      <c r="L374" s="40"/>
      <c r="M374" s="40"/>
      <c r="N374" s="40"/>
      <c r="O374" s="40"/>
      <c r="P374" s="40"/>
      <c r="Q374" s="40"/>
      <c r="R374" s="40"/>
      <c r="S374" s="40"/>
    </row>
    <row r="375" spans="3:19">
      <c r="C375" s="40"/>
      <c r="D375" s="40"/>
      <c r="E375" s="40"/>
      <c r="F375" s="40"/>
      <c r="G375" s="40"/>
      <c r="H375" s="40"/>
      <c r="I375" s="40"/>
      <c r="J375" s="40"/>
      <c r="K375" s="40"/>
      <c r="L375" s="40"/>
      <c r="M375" s="40"/>
      <c r="N375" s="40"/>
      <c r="O375" s="40"/>
      <c r="P375" s="40"/>
      <c r="Q375" s="40"/>
      <c r="R375" s="40"/>
      <c r="S375" s="40"/>
    </row>
    <row r="376" spans="3:19">
      <c r="C376" s="40"/>
      <c r="D376" s="40"/>
      <c r="E376" s="40"/>
      <c r="F376" s="40"/>
      <c r="G376" s="40"/>
      <c r="H376" s="40"/>
      <c r="I376" s="40"/>
      <c r="J376" s="40"/>
      <c r="K376" s="40"/>
      <c r="L376" s="40"/>
      <c r="M376" s="40"/>
      <c r="N376" s="40"/>
      <c r="O376" s="40"/>
      <c r="P376" s="40"/>
      <c r="Q376" s="40"/>
      <c r="R376" s="40"/>
      <c r="S376" s="40"/>
    </row>
    <row r="377" spans="3:19">
      <c r="C377" s="40"/>
      <c r="D377" s="40"/>
      <c r="E377" s="40"/>
      <c r="F377" s="40"/>
      <c r="G377" s="40"/>
      <c r="H377" s="40"/>
      <c r="I377" s="40"/>
      <c r="J377" s="40"/>
      <c r="K377" s="40"/>
      <c r="L377" s="40"/>
      <c r="M377" s="40"/>
      <c r="N377" s="40"/>
      <c r="O377" s="40"/>
      <c r="P377" s="40"/>
      <c r="Q377" s="40"/>
      <c r="R377" s="40"/>
      <c r="S377" s="40"/>
    </row>
    <row r="378" spans="3:19">
      <c r="C378" s="40"/>
      <c r="D378" s="40"/>
      <c r="E378" s="40"/>
      <c r="F378" s="40"/>
      <c r="G378" s="40"/>
      <c r="H378" s="40"/>
      <c r="I378" s="40"/>
      <c r="J378" s="40"/>
      <c r="K378" s="40"/>
      <c r="L378" s="40"/>
      <c r="M378" s="40"/>
      <c r="N378" s="40"/>
      <c r="O378" s="40"/>
      <c r="P378" s="40"/>
      <c r="Q378" s="40"/>
      <c r="R378" s="40"/>
      <c r="S378" s="40"/>
    </row>
    <row r="379" spans="3:19">
      <c r="C379" s="40"/>
      <c r="D379" s="40"/>
      <c r="E379" s="40"/>
      <c r="F379" s="40"/>
      <c r="G379" s="40"/>
      <c r="H379" s="40"/>
      <c r="I379" s="40"/>
      <c r="J379" s="40"/>
      <c r="K379" s="40"/>
      <c r="L379" s="40"/>
      <c r="M379" s="40"/>
      <c r="N379" s="40"/>
      <c r="O379" s="40"/>
      <c r="P379" s="40"/>
      <c r="Q379" s="40"/>
      <c r="R379" s="40"/>
      <c r="S379" s="40"/>
    </row>
    <row r="380" spans="3:19">
      <c r="C380" s="40"/>
      <c r="D380" s="40"/>
      <c r="E380" s="40"/>
      <c r="F380" s="40"/>
      <c r="G380" s="40"/>
      <c r="H380" s="40"/>
      <c r="I380" s="40"/>
      <c r="J380" s="40"/>
      <c r="K380" s="40"/>
      <c r="L380" s="40"/>
      <c r="M380" s="40"/>
      <c r="N380" s="40"/>
      <c r="O380" s="40"/>
      <c r="P380" s="40"/>
      <c r="Q380" s="40"/>
      <c r="R380" s="40"/>
      <c r="S380" s="40"/>
    </row>
    <row r="381" spans="3:19">
      <c r="C381" s="40"/>
      <c r="D381" s="40"/>
      <c r="E381" s="40"/>
      <c r="F381" s="40"/>
      <c r="G381" s="40"/>
      <c r="H381" s="40"/>
      <c r="I381" s="40"/>
      <c r="J381" s="40"/>
      <c r="K381" s="40"/>
      <c r="L381" s="40"/>
      <c r="M381" s="40"/>
      <c r="N381" s="40"/>
      <c r="O381" s="40"/>
      <c r="P381" s="40"/>
      <c r="Q381" s="40"/>
      <c r="R381" s="40"/>
      <c r="S381" s="40"/>
    </row>
    <row r="382" spans="3:19">
      <c r="C382" s="40"/>
      <c r="D382" s="40"/>
      <c r="E382" s="40"/>
      <c r="F382" s="40"/>
      <c r="G382" s="40"/>
      <c r="H382" s="40"/>
      <c r="I382" s="40"/>
      <c r="J382" s="40"/>
      <c r="K382" s="40"/>
      <c r="L382" s="40"/>
      <c r="M382" s="40"/>
      <c r="N382" s="40"/>
      <c r="O382" s="40"/>
      <c r="P382" s="40"/>
      <c r="Q382" s="40"/>
      <c r="R382" s="40"/>
      <c r="S382" s="40"/>
    </row>
    <row r="383" spans="3:19">
      <c r="C383" s="40"/>
      <c r="D383" s="40"/>
      <c r="E383" s="40"/>
      <c r="F383" s="40"/>
      <c r="G383" s="40"/>
      <c r="H383" s="40"/>
      <c r="I383" s="40"/>
      <c r="J383" s="40"/>
      <c r="K383" s="40"/>
      <c r="L383" s="40"/>
      <c r="M383" s="40"/>
      <c r="N383" s="40"/>
      <c r="O383" s="40"/>
      <c r="P383" s="40"/>
      <c r="Q383" s="40"/>
      <c r="R383" s="40"/>
      <c r="S383" s="40"/>
    </row>
    <row r="384" spans="3:19">
      <c r="C384" s="40"/>
      <c r="D384" s="40"/>
      <c r="E384" s="40"/>
      <c r="F384" s="40"/>
      <c r="G384" s="40"/>
      <c r="H384" s="40"/>
      <c r="I384" s="40"/>
      <c r="J384" s="40"/>
      <c r="K384" s="40"/>
      <c r="L384" s="40"/>
      <c r="M384" s="40"/>
      <c r="N384" s="40"/>
      <c r="O384" s="40"/>
      <c r="P384" s="40"/>
      <c r="Q384" s="40"/>
      <c r="R384" s="40"/>
      <c r="S384" s="40"/>
    </row>
    <row r="385" spans="3:19">
      <c r="C385" s="40"/>
      <c r="D385" s="40"/>
      <c r="E385" s="40"/>
      <c r="F385" s="40"/>
      <c r="G385" s="40"/>
      <c r="H385" s="40"/>
      <c r="I385" s="40"/>
      <c r="J385" s="40"/>
      <c r="K385" s="40"/>
      <c r="L385" s="40"/>
      <c r="M385" s="40"/>
      <c r="N385" s="40"/>
      <c r="O385" s="40"/>
      <c r="P385" s="40"/>
      <c r="Q385" s="40"/>
      <c r="R385" s="40"/>
      <c r="S385" s="40"/>
    </row>
    <row r="386" spans="3:19">
      <c r="C386" s="40"/>
      <c r="D386" s="40"/>
      <c r="E386" s="40"/>
      <c r="F386" s="40"/>
      <c r="G386" s="40"/>
      <c r="H386" s="40"/>
      <c r="I386" s="40"/>
      <c r="J386" s="40"/>
      <c r="K386" s="40"/>
      <c r="L386" s="40"/>
      <c r="M386" s="40"/>
      <c r="N386" s="40"/>
      <c r="O386" s="40"/>
      <c r="P386" s="40"/>
      <c r="Q386" s="40"/>
      <c r="R386" s="40"/>
      <c r="S386" s="40"/>
    </row>
    <row r="387" spans="3:19">
      <c r="C387" s="40"/>
      <c r="D387" s="40"/>
      <c r="E387" s="40"/>
      <c r="F387" s="40"/>
      <c r="G387" s="40"/>
      <c r="H387" s="40"/>
      <c r="I387" s="40"/>
      <c r="J387" s="40"/>
      <c r="K387" s="40"/>
      <c r="L387" s="40"/>
      <c r="M387" s="40"/>
      <c r="N387" s="40"/>
      <c r="O387" s="40"/>
      <c r="P387" s="40"/>
      <c r="Q387" s="40"/>
      <c r="R387" s="40"/>
      <c r="S387" s="40"/>
    </row>
    <row r="388" spans="3:19">
      <c r="C388" s="40"/>
      <c r="D388" s="40"/>
      <c r="E388" s="40"/>
      <c r="F388" s="40"/>
      <c r="G388" s="40"/>
      <c r="H388" s="40"/>
      <c r="I388" s="40"/>
      <c r="J388" s="40"/>
      <c r="K388" s="40"/>
      <c r="L388" s="40"/>
      <c r="M388" s="40"/>
      <c r="N388" s="40"/>
      <c r="O388" s="40"/>
      <c r="P388" s="40"/>
      <c r="Q388" s="40"/>
      <c r="R388" s="40"/>
      <c r="S388" s="40"/>
    </row>
    <row r="389" spans="3:19">
      <c r="C389" s="40"/>
      <c r="D389" s="40"/>
      <c r="E389" s="40"/>
      <c r="F389" s="40"/>
      <c r="G389" s="40"/>
      <c r="H389" s="40"/>
      <c r="I389" s="40"/>
      <c r="J389" s="40"/>
      <c r="K389" s="40"/>
      <c r="L389" s="40"/>
      <c r="M389" s="40"/>
      <c r="N389" s="40"/>
      <c r="O389" s="40"/>
      <c r="P389" s="40"/>
      <c r="Q389" s="40"/>
      <c r="R389" s="40"/>
      <c r="S389" s="40"/>
    </row>
    <row r="390" spans="3:19">
      <c r="C390" s="40"/>
      <c r="D390" s="40"/>
      <c r="E390" s="40"/>
      <c r="F390" s="40"/>
      <c r="G390" s="40"/>
      <c r="H390" s="40"/>
      <c r="I390" s="40"/>
      <c r="J390" s="40"/>
      <c r="K390" s="40"/>
      <c r="L390" s="40"/>
      <c r="M390" s="40"/>
      <c r="N390" s="40"/>
      <c r="O390" s="40"/>
      <c r="P390" s="40"/>
      <c r="Q390" s="40"/>
      <c r="R390" s="40"/>
      <c r="S390" s="40"/>
    </row>
    <row r="391" spans="3:19">
      <c r="C391" s="40"/>
      <c r="D391" s="40"/>
      <c r="E391" s="40"/>
      <c r="F391" s="40"/>
      <c r="G391" s="40"/>
      <c r="H391" s="40"/>
      <c r="I391" s="40"/>
      <c r="J391" s="40"/>
      <c r="K391" s="40"/>
      <c r="L391" s="40"/>
      <c r="M391" s="40"/>
      <c r="N391" s="40"/>
      <c r="O391" s="40"/>
      <c r="P391" s="40"/>
      <c r="Q391" s="40"/>
      <c r="R391" s="40"/>
      <c r="S391" s="40"/>
    </row>
    <row r="392" spans="3:19">
      <c r="C392" s="40"/>
      <c r="D392" s="40"/>
      <c r="E392" s="40"/>
      <c r="F392" s="40"/>
      <c r="G392" s="40"/>
      <c r="H392" s="40"/>
      <c r="I392" s="40"/>
      <c r="J392" s="40"/>
      <c r="K392" s="40"/>
      <c r="L392" s="40"/>
      <c r="M392" s="40"/>
      <c r="N392" s="40"/>
      <c r="O392" s="40"/>
      <c r="P392" s="40"/>
      <c r="Q392" s="40"/>
      <c r="R392" s="40"/>
      <c r="S392" s="40"/>
    </row>
    <row r="393" spans="3:19">
      <c r="C393" s="40"/>
      <c r="D393" s="40"/>
      <c r="E393" s="40"/>
      <c r="F393" s="40"/>
      <c r="G393" s="40"/>
      <c r="H393" s="40"/>
      <c r="I393" s="40"/>
      <c r="J393" s="40"/>
      <c r="K393" s="40"/>
      <c r="L393" s="40"/>
      <c r="M393" s="40"/>
      <c r="N393" s="40"/>
      <c r="O393" s="40"/>
      <c r="P393" s="40"/>
      <c r="Q393" s="40"/>
      <c r="R393" s="40"/>
      <c r="S393" s="40"/>
    </row>
    <row r="394" spans="3:19">
      <c r="C394" s="40"/>
      <c r="D394" s="40"/>
      <c r="E394" s="40"/>
      <c r="F394" s="40"/>
      <c r="G394" s="40"/>
      <c r="H394" s="40"/>
      <c r="I394" s="40"/>
      <c r="J394" s="40"/>
      <c r="K394" s="40"/>
      <c r="L394" s="40"/>
      <c r="M394" s="40"/>
      <c r="N394" s="40"/>
      <c r="O394" s="40"/>
      <c r="P394" s="40"/>
      <c r="Q394" s="40"/>
      <c r="R394" s="40"/>
      <c r="S394" s="40"/>
    </row>
    <row r="395" spans="3:19">
      <c r="C395" s="40"/>
      <c r="D395" s="40"/>
      <c r="E395" s="40"/>
      <c r="F395" s="40"/>
      <c r="G395" s="40"/>
      <c r="H395" s="40"/>
      <c r="I395" s="40"/>
      <c r="J395" s="40"/>
      <c r="K395" s="40"/>
      <c r="L395" s="40"/>
      <c r="M395" s="40"/>
      <c r="N395" s="40"/>
      <c r="O395" s="40"/>
      <c r="P395" s="40"/>
      <c r="Q395" s="40"/>
      <c r="R395" s="40"/>
      <c r="S395" s="40"/>
    </row>
    <row r="396" spans="3:19">
      <c r="C396" s="40"/>
      <c r="D396" s="40"/>
      <c r="E396" s="40"/>
      <c r="F396" s="40"/>
      <c r="G396" s="40"/>
      <c r="H396" s="40"/>
      <c r="I396" s="40"/>
      <c r="J396" s="40"/>
      <c r="K396" s="40"/>
      <c r="L396" s="40"/>
      <c r="M396" s="40"/>
      <c r="N396" s="40"/>
      <c r="O396" s="40"/>
      <c r="P396" s="40"/>
      <c r="Q396" s="40"/>
      <c r="R396" s="40"/>
      <c r="S396" s="40"/>
    </row>
    <row r="397" spans="3:19">
      <c r="C397" s="40"/>
      <c r="D397" s="40"/>
      <c r="E397" s="40"/>
      <c r="F397" s="40"/>
      <c r="G397" s="40"/>
      <c r="H397" s="40"/>
      <c r="I397" s="40"/>
      <c r="J397" s="40"/>
      <c r="K397" s="40"/>
      <c r="L397" s="40"/>
      <c r="M397" s="40"/>
      <c r="N397" s="40"/>
      <c r="O397" s="40"/>
      <c r="P397" s="40"/>
      <c r="Q397" s="40"/>
      <c r="R397" s="40"/>
      <c r="S397" s="40"/>
    </row>
    <row r="398" spans="3:19">
      <c r="C398" s="40"/>
      <c r="D398" s="40"/>
      <c r="E398" s="40"/>
      <c r="F398" s="40"/>
      <c r="G398" s="40"/>
      <c r="H398" s="40"/>
      <c r="I398" s="40"/>
      <c r="J398" s="40"/>
      <c r="K398" s="40"/>
      <c r="L398" s="40"/>
      <c r="M398" s="40"/>
      <c r="N398" s="40"/>
      <c r="O398" s="40"/>
      <c r="P398" s="40"/>
      <c r="Q398" s="40"/>
      <c r="R398" s="40"/>
      <c r="S398" s="40"/>
    </row>
    <row r="399" spans="3:19">
      <c r="C399" s="40"/>
      <c r="D399" s="40"/>
      <c r="E399" s="40"/>
      <c r="F399" s="40"/>
      <c r="G399" s="40"/>
      <c r="H399" s="40"/>
      <c r="I399" s="40"/>
      <c r="J399" s="40"/>
      <c r="K399" s="40"/>
      <c r="L399" s="40"/>
      <c r="M399" s="40"/>
      <c r="N399" s="40"/>
      <c r="O399" s="40"/>
      <c r="P399" s="40"/>
      <c r="Q399" s="40"/>
      <c r="R399" s="40"/>
      <c r="S399" s="40"/>
    </row>
    <row r="400" spans="3:19">
      <c r="C400" s="40"/>
      <c r="D400" s="40"/>
      <c r="E400" s="40"/>
      <c r="F400" s="40"/>
      <c r="G400" s="40"/>
      <c r="H400" s="40"/>
      <c r="I400" s="40"/>
      <c r="J400" s="40"/>
      <c r="K400" s="40"/>
      <c r="L400" s="40"/>
      <c r="M400" s="40"/>
      <c r="N400" s="40"/>
      <c r="O400" s="40"/>
      <c r="P400" s="40"/>
      <c r="Q400" s="40"/>
      <c r="R400" s="40"/>
      <c r="S400" s="40"/>
    </row>
    <row r="401" spans="3:19">
      <c r="C401" s="40"/>
      <c r="D401" s="40"/>
      <c r="E401" s="40"/>
      <c r="F401" s="40"/>
      <c r="G401" s="40"/>
      <c r="H401" s="40"/>
      <c r="I401" s="40"/>
      <c r="J401" s="40"/>
      <c r="K401" s="40"/>
      <c r="L401" s="40"/>
      <c r="M401" s="40"/>
      <c r="N401" s="40"/>
      <c r="O401" s="40"/>
      <c r="P401" s="40"/>
      <c r="Q401" s="40"/>
      <c r="R401" s="40"/>
      <c r="S401" s="40"/>
    </row>
    <row r="402" spans="3:19">
      <c r="C402" s="40"/>
      <c r="D402" s="40"/>
      <c r="E402" s="40"/>
      <c r="F402" s="40"/>
      <c r="G402" s="40"/>
      <c r="H402" s="40"/>
      <c r="I402" s="40"/>
      <c r="J402" s="40"/>
      <c r="K402" s="40"/>
      <c r="L402" s="40"/>
      <c r="M402" s="40"/>
      <c r="N402" s="40"/>
      <c r="O402" s="40"/>
      <c r="P402" s="40"/>
      <c r="Q402" s="40"/>
      <c r="R402" s="40"/>
      <c r="S402" s="40"/>
    </row>
    <row r="403" spans="3:19">
      <c r="C403" s="40"/>
      <c r="D403" s="40"/>
      <c r="E403" s="40"/>
      <c r="F403" s="40"/>
      <c r="G403" s="40"/>
      <c r="H403" s="40"/>
      <c r="I403" s="40"/>
      <c r="J403" s="40"/>
      <c r="K403" s="40"/>
      <c r="L403" s="40"/>
      <c r="M403" s="40"/>
      <c r="N403" s="40"/>
      <c r="O403" s="40"/>
      <c r="P403" s="40"/>
      <c r="Q403" s="40"/>
      <c r="R403" s="40"/>
      <c r="S403" s="40"/>
    </row>
    <row r="404" spans="3:19">
      <c r="C404" s="40"/>
      <c r="D404" s="40"/>
      <c r="E404" s="40"/>
      <c r="F404" s="40"/>
      <c r="G404" s="40"/>
      <c r="H404" s="40"/>
      <c r="I404" s="40"/>
      <c r="J404" s="40"/>
      <c r="K404" s="40"/>
      <c r="L404" s="40"/>
      <c r="M404" s="40"/>
      <c r="N404" s="40"/>
      <c r="O404" s="40"/>
      <c r="P404" s="40"/>
      <c r="Q404" s="40"/>
      <c r="R404" s="40"/>
      <c r="S404" s="40"/>
    </row>
    <row r="405" spans="3:19">
      <c r="C405" s="40"/>
      <c r="D405" s="40"/>
      <c r="E405" s="40"/>
      <c r="F405" s="40"/>
      <c r="G405" s="40"/>
      <c r="H405" s="40"/>
      <c r="I405" s="40"/>
      <c r="J405" s="40"/>
      <c r="K405" s="40"/>
      <c r="L405" s="40"/>
      <c r="M405" s="40"/>
      <c r="N405" s="40"/>
      <c r="O405" s="40"/>
      <c r="P405" s="40"/>
      <c r="Q405" s="40"/>
      <c r="R405" s="40"/>
      <c r="S405" s="40"/>
    </row>
    <row r="406" spans="3:19">
      <c r="C406" s="40"/>
      <c r="D406" s="40"/>
      <c r="E406" s="40"/>
      <c r="F406" s="40"/>
      <c r="G406" s="40"/>
      <c r="H406" s="40"/>
      <c r="I406" s="40"/>
      <c r="J406" s="40"/>
      <c r="K406" s="40"/>
      <c r="L406" s="40"/>
      <c r="M406" s="40"/>
      <c r="N406" s="40"/>
      <c r="O406" s="40"/>
      <c r="P406" s="40"/>
      <c r="Q406" s="40"/>
      <c r="R406" s="40"/>
      <c r="S406" s="40"/>
    </row>
    <row r="407" spans="3:19">
      <c r="C407" s="40"/>
      <c r="D407" s="40"/>
      <c r="E407" s="40"/>
      <c r="F407" s="40"/>
      <c r="G407" s="40"/>
      <c r="H407" s="40"/>
      <c r="I407" s="40"/>
      <c r="J407" s="40"/>
      <c r="K407" s="40"/>
      <c r="L407" s="40"/>
      <c r="M407" s="40"/>
      <c r="N407" s="40"/>
      <c r="O407" s="40"/>
      <c r="P407" s="40"/>
      <c r="Q407" s="40"/>
      <c r="R407" s="40"/>
      <c r="S407" s="40"/>
    </row>
    <row r="408" spans="3:19">
      <c r="C408" s="40"/>
      <c r="D408" s="40"/>
      <c r="E408" s="40"/>
      <c r="F408" s="40"/>
      <c r="G408" s="40"/>
      <c r="H408" s="40"/>
      <c r="I408" s="40"/>
      <c r="J408" s="40"/>
      <c r="K408" s="40"/>
      <c r="L408" s="40"/>
      <c r="M408" s="40"/>
      <c r="N408" s="40"/>
      <c r="O408" s="40"/>
      <c r="P408" s="40"/>
      <c r="Q408" s="40"/>
      <c r="R408" s="40"/>
      <c r="S408" s="40"/>
    </row>
    <row r="409" spans="3:19">
      <c r="C409" s="40"/>
      <c r="D409" s="40"/>
      <c r="E409" s="40"/>
      <c r="F409" s="40"/>
      <c r="G409" s="40"/>
      <c r="H409" s="40"/>
      <c r="I409" s="40"/>
      <c r="J409" s="40"/>
      <c r="K409" s="40"/>
      <c r="L409" s="40"/>
      <c r="M409" s="40"/>
      <c r="N409" s="40"/>
      <c r="O409" s="40"/>
      <c r="P409" s="40"/>
      <c r="Q409" s="40"/>
      <c r="R409" s="40"/>
      <c r="S409" s="40"/>
    </row>
    <row r="410" spans="3:19">
      <c r="C410" s="40"/>
      <c r="D410" s="40"/>
      <c r="E410" s="40"/>
      <c r="F410" s="40"/>
      <c r="G410" s="40"/>
      <c r="H410" s="40"/>
      <c r="I410" s="40"/>
      <c r="J410" s="40"/>
      <c r="K410" s="40"/>
      <c r="L410" s="40"/>
      <c r="M410" s="40"/>
      <c r="N410" s="40"/>
      <c r="O410" s="40"/>
      <c r="P410" s="40"/>
      <c r="Q410" s="40"/>
      <c r="R410" s="40"/>
      <c r="S410" s="40"/>
    </row>
    <row r="411" spans="3:19">
      <c r="C411" s="40"/>
      <c r="D411" s="40"/>
      <c r="E411" s="40"/>
      <c r="F411" s="40"/>
      <c r="G411" s="40"/>
      <c r="H411" s="40"/>
      <c r="I411" s="40"/>
      <c r="J411" s="40"/>
      <c r="K411" s="40"/>
      <c r="L411" s="40"/>
      <c r="M411" s="40"/>
      <c r="N411" s="40"/>
      <c r="O411" s="40"/>
      <c r="P411" s="40"/>
      <c r="Q411" s="40"/>
      <c r="R411" s="40"/>
      <c r="S411" s="40"/>
    </row>
    <row r="412" spans="3:19">
      <c r="C412" s="40"/>
      <c r="D412" s="40"/>
      <c r="E412" s="40"/>
      <c r="F412" s="40"/>
      <c r="G412" s="40"/>
      <c r="H412" s="40"/>
      <c r="I412" s="40"/>
      <c r="J412" s="40"/>
      <c r="K412" s="40"/>
      <c r="L412" s="40"/>
      <c r="M412" s="40"/>
      <c r="N412" s="40"/>
      <c r="O412" s="40"/>
      <c r="P412" s="40"/>
      <c r="Q412" s="40"/>
      <c r="R412" s="40"/>
      <c r="S412" s="40"/>
    </row>
    <row r="413" spans="3:19">
      <c r="C413" s="40"/>
      <c r="D413" s="40"/>
      <c r="E413" s="40"/>
      <c r="F413" s="40"/>
      <c r="G413" s="40"/>
      <c r="H413" s="40"/>
      <c r="I413" s="40"/>
      <c r="J413" s="40"/>
      <c r="K413" s="40"/>
      <c r="L413" s="40"/>
      <c r="M413" s="40"/>
      <c r="N413" s="40"/>
      <c r="O413" s="40"/>
      <c r="P413" s="40"/>
      <c r="Q413" s="40"/>
      <c r="R413" s="40"/>
      <c r="S413" s="40"/>
    </row>
    <row r="414" spans="3:19">
      <c r="C414" s="40"/>
      <c r="D414" s="40"/>
      <c r="E414" s="40"/>
      <c r="F414" s="40"/>
      <c r="G414" s="40"/>
      <c r="H414" s="40"/>
      <c r="I414" s="40"/>
      <c r="J414" s="40"/>
      <c r="K414" s="40"/>
      <c r="L414" s="40"/>
      <c r="M414" s="40"/>
      <c r="N414" s="40"/>
      <c r="O414" s="40"/>
      <c r="P414" s="40"/>
      <c r="Q414" s="40"/>
      <c r="R414" s="40"/>
      <c r="S414" s="40"/>
    </row>
    <row r="415" spans="3:19">
      <c r="C415" s="40"/>
      <c r="D415" s="40"/>
      <c r="E415" s="40"/>
      <c r="F415" s="40"/>
      <c r="G415" s="40"/>
      <c r="H415" s="40"/>
      <c r="I415" s="40"/>
      <c r="J415" s="40"/>
      <c r="K415" s="40"/>
      <c r="L415" s="40"/>
      <c r="M415" s="40"/>
      <c r="N415" s="40"/>
      <c r="O415" s="40"/>
      <c r="P415" s="40"/>
      <c r="Q415" s="40"/>
      <c r="R415" s="40"/>
      <c r="S415" s="40"/>
    </row>
    <row r="416" spans="3:19">
      <c r="C416" s="40"/>
      <c r="D416" s="40"/>
      <c r="E416" s="40"/>
      <c r="F416" s="40"/>
      <c r="G416" s="40"/>
      <c r="H416" s="40"/>
      <c r="I416" s="40"/>
      <c r="J416" s="40"/>
      <c r="K416" s="40"/>
      <c r="L416" s="40"/>
      <c r="M416" s="40"/>
      <c r="N416" s="40"/>
      <c r="O416" s="40"/>
      <c r="P416" s="40"/>
      <c r="Q416" s="40"/>
      <c r="R416" s="40"/>
      <c r="S416" s="40"/>
    </row>
    <row r="417" spans="3:19">
      <c r="C417" s="40"/>
      <c r="D417" s="40"/>
      <c r="E417" s="40"/>
      <c r="F417" s="40"/>
      <c r="G417" s="40"/>
      <c r="H417" s="40"/>
      <c r="I417" s="40"/>
      <c r="J417" s="40"/>
      <c r="K417" s="40"/>
      <c r="L417" s="40"/>
      <c r="M417" s="40"/>
      <c r="N417" s="40"/>
      <c r="O417" s="40"/>
      <c r="P417" s="40"/>
      <c r="Q417" s="40"/>
      <c r="R417" s="40"/>
      <c r="S417" s="40"/>
    </row>
    <row r="418" spans="3:19">
      <c r="C418" s="40"/>
      <c r="D418" s="40"/>
      <c r="E418" s="40"/>
      <c r="F418" s="40"/>
      <c r="G418" s="40"/>
      <c r="H418" s="40"/>
      <c r="I418" s="40"/>
      <c r="J418" s="40"/>
      <c r="K418" s="40"/>
      <c r="L418" s="40"/>
      <c r="M418" s="40"/>
      <c r="N418" s="40"/>
      <c r="O418" s="40"/>
      <c r="P418" s="40"/>
      <c r="Q418" s="40"/>
      <c r="R418" s="40"/>
      <c r="S418" s="40"/>
    </row>
    <row r="419" spans="3:19">
      <c r="C419" s="40"/>
      <c r="D419" s="40"/>
      <c r="E419" s="40"/>
      <c r="F419" s="40"/>
      <c r="G419" s="40"/>
      <c r="H419" s="40"/>
      <c r="I419" s="40"/>
      <c r="J419" s="40"/>
      <c r="K419" s="40"/>
      <c r="L419" s="40"/>
      <c r="M419" s="40"/>
      <c r="N419" s="40"/>
      <c r="O419" s="40"/>
      <c r="P419" s="40"/>
      <c r="Q419" s="40"/>
      <c r="R419" s="40"/>
      <c r="S419" s="40"/>
    </row>
    <row r="420" spans="3:19">
      <c r="C420" s="40"/>
      <c r="D420" s="40"/>
      <c r="E420" s="40"/>
      <c r="F420" s="40"/>
      <c r="G420" s="40"/>
      <c r="H420" s="40"/>
      <c r="I420" s="40"/>
      <c r="J420" s="40"/>
      <c r="K420" s="40"/>
      <c r="L420" s="40"/>
      <c r="M420" s="40"/>
      <c r="N420" s="40"/>
      <c r="O420" s="40"/>
      <c r="P420" s="40"/>
      <c r="Q420" s="40"/>
      <c r="R420" s="40"/>
      <c r="S420" s="40"/>
    </row>
    <row r="421" spans="3:19">
      <c r="C421" s="40"/>
      <c r="D421" s="40"/>
      <c r="E421" s="40"/>
      <c r="F421" s="40"/>
      <c r="G421" s="40"/>
      <c r="H421" s="40"/>
      <c r="I421" s="40"/>
      <c r="J421" s="40"/>
      <c r="K421" s="40"/>
      <c r="L421" s="40"/>
      <c r="M421" s="40"/>
      <c r="N421" s="40"/>
      <c r="O421" s="40"/>
      <c r="P421" s="40"/>
      <c r="Q421" s="40"/>
      <c r="R421" s="40"/>
      <c r="S421" s="40"/>
    </row>
    <row r="422" spans="3:19">
      <c r="C422" s="40"/>
      <c r="D422" s="40"/>
      <c r="E422" s="40"/>
      <c r="F422" s="40"/>
      <c r="G422" s="40"/>
      <c r="H422" s="40"/>
      <c r="I422" s="40"/>
      <c r="J422" s="40"/>
      <c r="K422" s="40"/>
      <c r="L422" s="40"/>
      <c r="M422" s="40"/>
      <c r="N422" s="40"/>
      <c r="O422" s="40"/>
      <c r="P422" s="40"/>
      <c r="Q422" s="40"/>
      <c r="R422" s="40"/>
      <c r="S422" s="40"/>
    </row>
    <row r="423" spans="3:19">
      <c r="C423" s="40"/>
      <c r="D423" s="40"/>
      <c r="E423" s="40"/>
      <c r="F423" s="40"/>
      <c r="G423" s="40"/>
      <c r="H423" s="40"/>
      <c r="I423" s="40"/>
      <c r="J423" s="40"/>
      <c r="K423" s="40"/>
      <c r="L423" s="40"/>
      <c r="M423" s="40"/>
      <c r="N423" s="40"/>
      <c r="O423" s="40"/>
      <c r="P423" s="40"/>
      <c r="Q423" s="40"/>
      <c r="R423" s="40"/>
      <c r="S423" s="40"/>
    </row>
    <row r="424" spans="3:19">
      <c r="C424" s="40"/>
      <c r="D424" s="40"/>
      <c r="E424" s="40"/>
      <c r="F424" s="40"/>
      <c r="G424" s="40"/>
      <c r="H424" s="40"/>
      <c r="I424" s="40"/>
      <c r="J424" s="40"/>
      <c r="K424" s="40"/>
      <c r="L424" s="40"/>
      <c r="M424" s="40"/>
      <c r="N424" s="40"/>
      <c r="O424" s="40"/>
      <c r="P424" s="40"/>
      <c r="Q424" s="40"/>
      <c r="R424" s="40"/>
      <c r="S424" s="40"/>
    </row>
    <row r="425" spans="3:19">
      <c r="C425" s="40"/>
      <c r="D425" s="40"/>
      <c r="E425" s="40"/>
      <c r="F425" s="40"/>
      <c r="G425" s="40"/>
      <c r="H425" s="40"/>
      <c r="I425" s="40"/>
      <c r="J425" s="40"/>
      <c r="K425" s="40"/>
      <c r="L425" s="40"/>
      <c r="M425" s="40"/>
      <c r="N425" s="40"/>
      <c r="O425" s="40"/>
      <c r="P425" s="40"/>
      <c r="Q425" s="40"/>
      <c r="R425" s="40"/>
      <c r="S425" s="40"/>
    </row>
    <row r="426" spans="3:19">
      <c r="C426" s="40"/>
      <c r="D426" s="40"/>
      <c r="E426" s="40"/>
      <c r="F426" s="40"/>
      <c r="G426" s="40"/>
      <c r="H426" s="40"/>
      <c r="I426" s="40"/>
      <c r="J426" s="40"/>
      <c r="K426" s="40"/>
      <c r="L426" s="40"/>
      <c r="M426" s="40"/>
      <c r="N426" s="40"/>
      <c r="O426" s="40"/>
      <c r="P426" s="40"/>
      <c r="Q426" s="40"/>
      <c r="R426" s="40"/>
      <c r="S426" s="40"/>
    </row>
    <row r="427" spans="3:19">
      <c r="C427" s="40"/>
      <c r="D427" s="40"/>
      <c r="E427" s="40"/>
      <c r="F427" s="40"/>
      <c r="G427" s="40"/>
      <c r="H427" s="40"/>
      <c r="I427" s="40"/>
      <c r="J427" s="40"/>
      <c r="K427" s="40"/>
      <c r="L427" s="40"/>
      <c r="M427" s="40"/>
      <c r="N427" s="40"/>
      <c r="O427" s="40"/>
      <c r="P427" s="40"/>
      <c r="Q427" s="40"/>
      <c r="R427" s="40"/>
      <c r="S427" s="40"/>
    </row>
    <row r="428" spans="3:19">
      <c r="C428" s="40"/>
      <c r="D428" s="40"/>
      <c r="E428" s="40"/>
      <c r="F428" s="40"/>
      <c r="G428" s="40"/>
      <c r="H428" s="40"/>
      <c r="I428" s="40"/>
      <c r="J428" s="40"/>
      <c r="K428" s="40"/>
      <c r="L428" s="40"/>
      <c r="M428" s="40"/>
      <c r="N428" s="40"/>
      <c r="O428" s="40"/>
      <c r="P428" s="40"/>
      <c r="Q428" s="40"/>
      <c r="R428" s="40"/>
      <c r="S428" s="40"/>
    </row>
    <row r="429" spans="3:19">
      <c r="C429" s="40"/>
      <c r="D429" s="40"/>
      <c r="E429" s="40"/>
      <c r="F429" s="40"/>
      <c r="G429" s="40"/>
      <c r="H429" s="40"/>
      <c r="I429" s="40"/>
      <c r="J429" s="40"/>
      <c r="K429" s="40"/>
      <c r="L429" s="40"/>
      <c r="M429" s="40"/>
      <c r="N429" s="40"/>
      <c r="O429" s="40"/>
      <c r="P429" s="40"/>
      <c r="Q429" s="40"/>
      <c r="R429" s="40"/>
      <c r="S429" s="40"/>
    </row>
    <row r="430" spans="3:19">
      <c r="C430" s="40"/>
      <c r="D430" s="40"/>
      <c r="E430" s="40"/>
      <c r="F430" s="40"/>
      <c r="G430" s="40"/>
      <c r="H430" s="40"/>
      <c r="I430" s="40"/>
      <c r="J430" s="40"/>
      <c r="K430" s="40"/>
      <c r="L430" s="40"/>
      <c r="M430" s="40"/>
      <c r="N430" s="40"/>
      <c r="O430" s="40"/>
      <c r="P430" s="40"/>
      <c r="Q430" s="40"/>
      <c r="R430" s="40"/>
      <c r="S430" s="40"/>
    </row>
    <row r="431" spans="3:19">
      <c r="C431" s="40"/>
      <c r="D431" s="40"/>
      <c r="E431" s="40"/>
      <c r="F431" s="40"/>
      <c r="G431" s="40"/>
      <c r="H431" s="40"/>
      <c r="I431" s="40"/>
      <c r="J431" s="40"/>
      <c r="K431" s="40"/>
      <c r="L431" s="40"/>
      <c r="M431" s="40"/>
      <c r="N431" s="40"/>
      <c r="O431" s="40"/>
      <c r="P431" s="40"/>
      <c r="Q431" s="40"/>
      <c r="R431" s="40"/>
      <c r="S431" s="40"/>
    </row>
    <row r="432" spans="3:19">
      <c r="C432" s="40"/>
      <c r="D432" s="40"/>
      <c r="E432" s="40"/>
      <c r="F432" s="40"/>
      <c r="G432" s="40"/>
      <c r="H432" s="40"/>
      <c r="I432" s="40"/>
      <c r="J432" s="40"/>
      <c r="K432" s="40"/>
      <c r="L432" s="40"/>
      <c r="M432" s="40"/>
      <c r="N432" s="40"/>
      <c r="O432" s="40"/>
      <c r="P432" s="40"/>
      <c r="Q432" s="40"/>
      <c r="R432" s="40"/>
      <c r="S432" s="40"/>
    </row>
    <row r="433" spans="3:19">
      <c r="C433" s="40"/>
      <c r="D433" s="40"/>
      <c r="E433" s="40"/>
      <c r="F433" s="40"/>
      <c r="G433" s="40"/>
      <c r="H433" s="40"/>
      <c r="I433" s="40"/>
      <c r="J433" s="40"/>
      <c r="K433" s="40"/>
      <c r="L433" s="40"/>
      <c r="M433" s="40"/>
      <c r="N433" s="40"/>
      <c r="O433" s="40"/>
      <c r="P433" s="40"/>
      <c r="Q433" s="40"/>
      <c r="R433" s="40"/>
      <c r="S433" s="40"/>
    </row>
    <row r="434" spans="3:19">
      <c r="C434" s="40"/>
      <c r="D434" s="40"/>
      <c r="E434" s="40"/>
      <c r="F434" s="40"/>
      <c r="G434" s="40"/>
      <c r="H434" s="40"/>
      <c r="I434" s="40"/>
      <c r="J434" s="40"/>
      <c r="K434" s="40"/>
      <c r="L434" s="40"/>
      <c r="M434" s="40"/>
      <c r="N434" s="40"/>
      <c r="O434" s="40"/>
      <c r="P434" s="40"/>
      <c r="Q434" s="40"/>
      <c r="R434" s="40"/>
      <c r="S434" s="40"/>
    </row>
    <row r="435" spans="3:19">
      <c r="C435" s="40"/>
      <c r="D435" s="40"/>
      <c r="E435" s="40"/>
      <c r="F435" s="40"/>
      <c r="G435" s="40"/>
      <c r="H435" s="40"/>
      <c r="I435" s="40"/>
      <c r="J435" s="40"/>
      <c r="K435" s="40"/>
      <c r="L435" s="40"/>
      <c r="M435" s="40"/>
      <c r="N435" s="40"/>
      <c r="O435" s="40"/>
      <c r="P435" s="40"/>
      <c r="Q435" s="40"/>
      <c r="R435" s="40"/>
      <c r="S435" s="40"/>
    </row>
    <row r="436" spans="3:19">
      <c r="C436" s="40"/>
      <c r="D436" s="40"/>
      <c r="E436" s="40"/>
      <c r="F436" s="40"/>
      <c r="G436" s="40"/>
      <c r="H436" s="40"/>
      <c r="I436" s="40"/>
      <c r="J436" s="40"/>
      <c r="K436" s="40"/>
      <c r="L436" s="40"/>
      <c r="M436" s="40"/>
      <c r="N436" s="40"/>
      <c r="O436" s="40"/>
      <c r="P436" s="40"/>
      <c r="Q436" s="40"/>
      <c r="R436" s="40"/>
      <c r="S436" s="40"/>
    </row>
    <row r="437" spans="3:19">
      <c r="C437" s="40"/>
      <c r="D437" s="40"/>
      <c r="E437" s="40"/>
      <c r="F437" s="40"/>
      <c r="G437" s="40"/>
      <c r="H437" s="40"/>
      <c r="I437" s="40"/>
      <c r="J437" s="40"/>
      <c r="K437" s="40"/>
      <c r="L437" s="40"/>
      <c r="M437" s="40"/>
      <c r="N437" s="40"/>
      <c r="O437" s="40"/>
      <c r="P437" s="40"/>
      <c r="Q437" s="40"/>
      <c r="R437" s="40"/>
      <c r="S437" s="40"/>
    </row>
    <row r="438" spans="3:19">
      <c r="C438" s="40"/>
      <c r="D438" s="40"/>
      <c r="E438" s="40"/>
      <c r="F438" s="40"/>
      <c r="G438" s="40"/>
      <c r="H438" s="40"/>
      <c r="I438" s="40"/>
      <c r="J438" s="40"/>
      <c r="K438" s="40"/>
      <c r="L438" s="40"/>
      <c r="M438" s="40"/>
      <c r="N438" s="40"/>
      <c r="O438" s="40"/>
      <c r="P438" s="40"/>
      <c r="Q438" s="40"/>
      <c r="R438" s="40"/>
      <c r="S438" s="40"/>
    </row>
    <row r="439" spans="3:19">
      <c r="C439" s="40"/>
      <c r="D439" s="40"/>
      <c r="E439" s="40"/>
      <c r="F439" s="40"/>
      <c r="G439" s="40"/>
      <c r="H439" s="40"/>
      <c r="I439" s="40"/>
      <c r="J439" s="40"/>
      <c r="K439" s="40"/>
      <c r="L439" s="40"/>
      <c r="M439" s="40"/>
      <c r="N439" s="40"/>
      <c r="O439" s="40"/>
      <c r="P439" s="40"/>
      <c r="Q439" s="40"/>
      <c r="R439" s="40"/>
      <c r="S439" s="40"/>
    </row>
  </sheetData>
  <mergeCells count="1">
    <mergeCell ref="A1:B1"/>
  </mergeCells>
  <pageMargins left="0.7" right="0.7" top="0.75" bottom="0.75" header="0.3" footer="0.3"/>
  <pageSetup scale="45" orientation="landscape" r:id="rId1"/>
  <rowBreaks count="3" manualBreakCount="3">
    <brk id="130" max="16383" man="1"/>
    <brk id="254" max="16383" man="1"/>
    <brk id="353" max="16383" man="1"/>
  </rowBreaks>
  <colBreaks count="1" manualBreakCount="1">
    <brk id="21"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Z39"/>
  <sheetViews>
    <sheetView showGridLines="0" workbookViewId="0">
      <pane xSplit="2" ySplit="1" topLeftCell="C2" activePane="bottomRight" state="frozen"/>
      <selection pane="topRight" activeCell="C1" sqref="C1"/>
      <selection pane="bottomLeft" activeCell="A4" sqref="A4"/>
      <selection pane="bottomRight" activeCell="I17" sqref="I17"/>
    </sheetView>
  </sheetViews>
  <sheetFormatPr defaultRowHeight="15"/>
  <cols>
    <col min="1" max="1" width="20.28515625" style="166" customWidth="1"/>
    <col min="2" max="2" width="15.5703125" style="166" customWidth="1"/>
    <col min="3" max="3" width="10.140625" customWidth="1"/>
    <col min="4" max="4" width="13.5703125" customWidth="1"/>
    <col min="5" max="5" width="13.7109375" customWidth="1"/>
    <col min="6" max="6" width="10.140625" customWidth="1"/>
    <col min="7" max="7" width="11.42578125" customWidth="1"/>
    <col min="8" max="8" width="12.85546875" customWidth="1"/>
    <col min="9" max="9" width="9.7109375" style="40" customWidth="1"/>
    <col min="10" max="10" width="2" customWidth="1"/>
    <col min="11" max="11" width="11" style="40" customWidth="1"/>
    <col min="12" max="12" width="10.5703125" style="40" customWidth="1"/>
    <col min="13" max="14" width="9.140625" style="40" customWidth="1"/>
    <col min="15" max="15" width="11.42578125" customWidth="1"/>
    <col min="16" max="17" width="10.140625" customWidth="1"/>
    <col min="18" max="18" width="9.140625" style="40" customWidth="1"/>
    <col min="19" max="19" width="2" customWidth="1"/>
    <col min="20" max="20" width="9.140625" customWidth="1"/>
    <col min="23" max="23" width="10.5703125" customWidth="1"/>
    <col min="25" max="25" width="11.140625" customWidth="1"/>
    <col min="27" max="27" width="22.5703125" customWidth="1"/>
    <col min="28" max="28" width="12.5703125" customWidth="1"/>
    <col min="29" max="29" width="16.28515625" customWidth="1"/>
    <col min="30" max="30" width="16.5703125" customWidth="1"/>
  </cols>
  <sheetData>
    <row r="1" spans="1:26" ht="33.75" customHeight="1">
      <c r="A1" s="813" t="s">
        <v>272</v>
      </c>
      <c r="B1" s="814" t="s">
        <v>359</v>
      </c>
      <c r="C1" s="815" t="s">
        <v>273</v>
      </c>
      <c r="D1" s="816" t="s">
        <v>250</v>
      </c>
      <c r="E1" s="816" t="s">
        <v>275</v>
      </c>
      <c r="F1" s="816" t="s">
        <v>130</v>
      </c>
      <c r="G1" s="816" t="s">
        <v>121</v>
      </c>
      <c r="H1" s="816" t="s">
        <v>261</v>
      </c>
      <c r="I1" s="817" t="s">
        <v>353</v>
      </c>
      <c r="K1" s="818" t="s">
        <v>276</v>
      </c>
      <c r="L1" s="819" t="s">
        <v>277</v>
      </c>
      <c r="M1" s="819" t="s">
        <v>278</v>
      </c>
      <c r="N1" s="819" t="s">
        <v>279</v>
      </c>
      <c r="O1" s="819" t="s">
        <v>342</v>
      </c>
      <c r="P1" s="819" t="s">
        <v>343</v>
      </c>
      <c r="Q1" s="819" t="s">
        <v>344</v>
      </c>
      <c r="R1" s="819" t="s">
        <v>345</v>
      </c>
      <c r="T1" s="816" t="s">
        <v>332</v>
      </c>
      <c r="U1" s="816" t="s">
        <v>853</v>
      </c>
      <c r="V1" s="816" t="s">
        <v>262</v>
      </c>
      <c r="W1" s="816" t="s">
        <v>264</v>
      </c>
      <c r="X1" s="816" t="s">
        <v>265</v>
      </c>
      <c r="Y1" s="816" t="s">
        <v>851</v>
      </c>
      <c r="Z1" s="817" t="s">
        <v>852</v>
      </c>
    </row>
    <row r="2" spans="1:26" s="168" customFormat="1" ht="19.5" customHeight="1">
      <c r="A2" s="575" t="s">
        <v>349</v>
      </c>
      <c r="B2" s="809" t="s">
        <v>868</v>
      </c>
      <c r="C2" s="866">
        <v>30.09</v>
      </c>
      <c r="D2" s="846">
        <v>47.8</v>
      </c>
      <c r="E2" s="846">
        <f>C2*D2</f>
        <v>1438.3019999999999</v>
      </c>
      <c r="F2" s="846">
        <v>222.5</v>
      </c>
      <c r="G2" s="846">
        <v>74.900000000000006</v>
      </c>
      <c r="H2" s="846">
        <v>1609.1</v>
      </c>
      <c r="I2" s="865">
        <v>1.34</v>
      </c>
      <c r="J2"/>
      <c r="K2" s="885">
        <f>'Operating Model'!H22</f>
        <v>3918.4576062872202</v>
      </c>
      <c r="L2" s="886">
        <f>'Operating Model'!H40</f>
        <v>308.76496936306603</v>
      </c>
      <c r="M2" s="886">
        <f>'Operating Model'!H82</f>
        <v>77.419080068143103</v>
      </c>
      <c r="N2" s="886">
        <f>'Operating Model'!H90</f>
        <v>1.5980487804878101</v>
      </c>
      <c r="O2" s="871">
        <f>'Operating Model'!H29</f>
        <v>0.18626237612440247</v>
      </c>
      <c r="P2" s="871">
        <f>'Operating Model'!H41</f>
        <v>7.8797578125548259E-2</v>
      </c>
      <c r="Q2" s="871">
        <f>'Operating Model'!H47</f>
        <v>3.9152644960581864E-2</v>
      </c>
      <c r="R2" s="872">
        <f>'Operating Model'!H83</f>
        <v>1.9757539278700657E-2</v>
      </c>
      <c r="S2"/>
      <c r="T2" s="908">
        <f>'Operating Model'!H333</f>
        <v>0.17641146573831831</v>
      </c>
      <c r="U2" s="908">
        <f>'Operating Model'!H335</f>
        <v>3.0425336708556933E-2</v>
      </c>
      <c r="V2" s="899">
        <f>'Operating Model'!H344</f>
        <v>18.754120879120819</v>
      </c>
      <c r="W2" s="899">
        <f>'Operating Model'!H348</f>
        <v>3.2622233712344086</v>
      </c>
      <c r="X2" s="900">
        <f>'Operating Model'!H351</f>
        <v>3.6548780487804802</v>
      </c>
      <c r="Y2" s="899">
        <f>'Operating Model'!H340</f>
        <v>0.42633812034951696</v>
      </c>
      <c r="Z2" s="901">
        <f>'Operating Model'!H341</f>
        <v>5.4105485281569443</v>
      </c>
    </row>
    <row r="3" spans="1:26" ht="26.25" customHeight="1">
      <c r="A3" s="820" t="s">
        <v>350</v>
      </c>
      <c r="B3" s="821" t="s">
        <v>346</v>
      </c>
      <c r="C3" s="859">
        <v>2.78</v>
      </c>
      <c r="D3" s="860">
        <v>1404.4</v>
      </c>
      <c r="E3" s="860">
        <f>C3*D3</f>
        <v>3904.232</v>
      </c>
      <c r="F3" s="860">
        <v>2891.7</v>
      </c>
      <c r="G3" s="860">
        <v>0</v>
      </c>
      <c r="H3" s="860">
        <v>8528.7999999999993</v>
      </c>
      <c r="I3" s="861">
        <v>0.04</v>
      </c>
      <c r="K3" s="895">
        <f>G4s!H10</f>
        <v>12483.264778351</v>
      </c>
      <c r="L3" s="844">
        <f>G4s!H79</f>
        <v>1069.4410838670001</v>
      </c>
      <c r="M3" s="844">
        <f>G4s!H51</f>
        <v>164.529397518</v>
      </c>
      <c r="N3" s="844">
        <f>G4s!H62</f>
        <v>0.12</v>
      </c>
      <c r="O3" s="896">
        <f>G4s!H16</f>
        <v>0.206228194857217</v>
      </c>
      <c r="P3" s="873">
        <f>G4s!H80</f>
        <v>8.5669983201964103E-2</v>
      </c>
      <c r="Q3" s="873">
        <f>G4s!H27</f>
        <v>5.6079596847137897E-2</v>
      </c>
      <c r="R3" s="874">
        <f>G4s!H53</f>
        <v>1.31799974156868E-2</v>
      </c>
      <c r="T3" s="921">
        <f>G4s!H298</f>
        <v>7.22379603399433E-2</v>
      </c>
      <c r="U3" s="921">
        <f>G4s!H299</f>
        <v>1.8361836183618401E-2</v>
      </c>
      <c r="V3" s="902">
        <f>G4s!H308</f>
        <v>22.166666666666668</v>
      </c>
      <c r="W3" s="902">
        <f>G4s!H311</f>
        <v>1.64019100212316</v>
      </c>
      <c r="X3" s="902">
        <f>G4s!H314</f>
        <v>7.3408608755187498E-3</v>
      </c>
      <c r="Y3" s="902">
        <f>G4s!H304</f>
        <v>0.52990692531307604</v>
      </c>
      <c r="Z3" s="903">
        <f>G4s!H305</f>
        <v>6.1854444871763201</v>
      </c>
    </row>
    <row r="4" spans="1:26" ht="21.75" customHeight="1">
      <c r="A4" s="812" t="s">
        <v>351</v>
      </c>
      <c r="B4" s="576" t="s">
        <v>347</v>
      </c>
      <c r="C4" s="862" t="s">
        <v>463</v>
      </c>
      <c r="D4" s="863" t="s">
        <v>463</v>
      </c>
      <c r="E4" s="863" t="s">
        <v>463</v>
      </c>
      <c r="F4" s="863">
        <v>632.20000000000005</v>
      </c>
      <c r="G4" s="863">
        <v>0</v>
      </c>
      <c r="H4" s="863">
        <v>1019.3</v>
      </c>
      <c r="I4" s="864" t="s">
        <v>8</v>
      </c>
      <c r="K4" s="897">
        <f>Garda!H11</f>
        <v>1320.11780208184</v>
      </c>
      <c r="L4" s="845">
        <f>Garda!H75</f>
        <v>142.92068647161801</v>
      </c>
      <c r="M4" s="845">
        <f>Garda!H51</f>
        <v>24.847161566509001</v>
      </c>
      <c r="N4" s="845" t="s">
        <v>8</v>
      </c>
      <c r="O4" s="898">
        <f>Garda!H17</f>
        <v>0.20508185119084299</v>
      </c>
      <c r="P4" s="875">
        <f>Garda!H76</f>
        <v>0.108263585451412</v>
      </c>
      <c r="Q4" s="875">
        <f>Garda!H28</f>
        <v>6.6172533694381197E-2</v>
      </c>
      <c r="R4" s="876">
        <f>Garda!H53</f>
        <v>1.8821927503231001E-2</v>
      </c>
      <c r="T4" s="922"/>
      <c r="U4" s="606">
        <f>Garda!H285</f>
        <v>2.6984580397329701E-2</v>
      </c>
      <c r="V4" s="904"/>
      <c r="W4" s="904"/>
      <c r="X4" s="905"/>
      <c r="Y4" s="904">
        <f>Garda!H290</f>
        <v>0.462799249184565</v>
      </c>
      <c r="Z4" s="906">
        <f>Garda!H291</f>
        <v>4.2747452641152801</v>
      </c>
    </row>
    <row r="5" spans="1:26" ht="24" customHeight="1">
      <c r="A5" s="822" t="s">
        <v>274</v>
      </c>
      <c r="B5" s="823" t="s">
        <v>358</v>
      </c>
      <c r="C5" s="859">
        <v>106.5</v>
      </c>
      <c r="D5" s="860">
        <v>73</v>
      </c>
      <c r="E5" s="860">
        <f>C5*D5</f>
        <v>7774.5</v>
      </c>
      <c r="F5" s="860">
        <v>372</v>
      </c>
      <c r="G5" s="860">
        <v>0</v>
      </c>
      <c r="H5" s="860">
        <v>1408.2</v>
      </c>
      <c r="I5" s="861">
        <v>0.26</v>
      </c>
      <c r="K5" s="895">
        <f>Loomis!H11</f>
        <v>1708.3107079500001</v>
      </c>
      <c r="L5" s="844">
        <f>Loomis!H79</f>
        <v>252.14420054999999</v>
      </c>
      <c r="M5" s="844">
        <f>Loomis!H51</f>
        <v>91.197902400000004</v>
      </c>
      <c r="N5" s="844">
        <f>Loomis!H61</f>
        <v>1.25</v>
      </c>
      <c r="O5" s="896">
        <f>Loomis!H17</f>
        <v>0.22258319431029899</v>
      </c>
      <c r="P5" s="873">
        <f>Loomis!H80</f>
        <v>0.147598560014049</v>
      </c>
      <c r="Q5" s="873">
        <f>Loomis!H28</f>
        <v>8.3150408288699601E-2</v>
      </c>
      <c r="R5" s="874">
        <f>Loomis!H53</f>
        <v>5.3384845025902197E-2</v>
      </c>
      <c r="T5" s="921">
        <f>Loomis!H271</f>
        <v>0.18036191041234101</v>
      </c>
      <c r="U5" s="921">
        <f>Loomis!H272</f>
        <v>6.7706013363029005E-2</v>
      </c>
      <c r="V5" s="902">
        <f>Loomis!H281</f>
        <v>82.4</v>
      </c>
      <c r="W5" s="902">
        <f>Loomis!H284</f>
        <v>14.8703113635472</v>
      </c>
      <c r="X5" s="902">
        <f>Loomis!H287</f>
        <v>1.5112232346728001</v>
      </c>
      <c r="Y5" s="902">
        <f>Loomis!H277</f>
        <v>4.6189147077458603</v>
      </c>
      <c r="Z5" s="907">
        <f>Loomis!H278</f>
        <v>31.293765381628599</v>
      </c>
    </row>
    <row r="6" spans="1:26" ht="33.75" customHeight="1">
      <c r="A6" s="812" t="s">
        <v>352</v>
      </c>
      <c r="B6" s="576" t="s">
        <v>348</v>
      </c>
      <c r="C6" s="862">
        <v>4.68</v>
      </c>
      <c r="D6" s="863">
        <v>573.4</v>
      </c>
      <c r="E6" s="863">
        <f>C6*D6</f>
        <v>2683.5119999999997</v>
      </c>
      <c r="F6" s="863">
        <v>748.2</v>
      </c>
      <c r="G6" s="863">
        <v>0</v>
      </c>
      <c r="H6" s="863">
        <v>3889.1</v>
      </c>
      <c r="I6" s="864">
        <v>4.9000000000000002E-2</v>
      </c>
      <c r="K6" s="897">
        <f>Prosegur!H11</f>
        <v>4562.3297791448404</v>
      </c>
      <c r="L6" s="845">
        <f>Prosegur!H79</f>
        <v>528.37988090976</v>
      </c>
      <c r="M6" s="845">
        <f>Prosegur!H54</f>
        <v>215.61907251523999</v>
      </c>
      <c r="N6" s="845">
        <f>Prosegur!H64</f>
        <v>0.37</v>
      </c>
      <c r="O6" s="898">
        <f>Prosegur!H17</f>
        <v>0.21010714020494486</v>
      </c>
      <c r="P6" s="875">
        <f>Prosegur!H80</f>
        <v>0.11581360981949865</v>
      </c>
      <c r="Q6" s="875">
        <f>Prosegur!H28</f>
        <v>8.8859247985691392E-2</v>
      </c>
      <c r="R6" s="876">
        <f>Prosegur!H56</f>
        <v>4.7260738033640233E-2</v>
      </c>
      <c r="T6" s="606">
        <f>Prosegur!H288</f>
        <v>0.22972822299651569</v>
      </c>
      <c r="U6" s="606">
        <f>Prosegur!H289</f>
        <v>5.7995848140459515E-2</v>
      </c>
      <c r="V6" s="904">
        <f>Prosegur!H298</f>
        <v>12.594594594594595</v>
      </c>
      <c r="W6" s="904">
        <f>Prosegur!H301</f>
        <v>2.8468906425015583</v>
      </c>
      <c r="X6" s="905">
        <f>Prosegur!H304</f>
        <v>2.7109370520227213E-2</v>
      </c>
      <c r="Y6" s="904">
        <f>Prosegur!H294</f>
        <v>0.7505417038795984</v>
      </c>
      <c r="Z6" s="906">
        <f>Prosegur!H295</f>
        <v>6.4806002079492684</v>
      </c>
    </row>
    <row r="7" spans="1:26" ht="26.25" customHeight="1">
      <c r="A7" s="824" t="s">
        <v>867</v>
      </c>
      <c r="B7" s="825" t="s">
        <v>873</v>
      </c>
      <c r="C7" s="859">
        <f>Werner!B2</f>
        <v>23.55</v>
      </c>
      <c r="D7" s="860">
        <f>Werner!B3</f>
        <v>73.2</v>
      </c>
      <c r="E7" s="860">
        <f>Werner!B4</f>
        <v>1723.8600000000001</v>
      </c>
      <c r="F7" s="860" t="str">
        <f>Werner!H123</f>
        <v>-</v>
      </c>
      <c r="G7" s="860">
        <v>0</v>
      </c>
      <c r="H7" s="860">
        <f>Werner!H243</f>
        <v>1705.8230000000001</v>
      </c>
      <c r="I7" s="861">
        <v>0.62</v>
      </c>
      <c r="K7" s="895">
        <f>Werner!H10</f>
        <v>2034.6289999999999</v>
      </c>
      <c r="L7" s="844">
        <f>Werner!H72</f>
        <v>320.63600000000002</v>
      </c>
      <c r="M7" s="844">
        <f>Werner!H47</f>
        <v>106.42100000000001</v>
      </c>
      <c r="N7" s="844">
        <f>Werner!H58</f>
        <v>1.4606730000000001</v>
      </c>
      <c r="O7" s="896">
        <f>Werner!H15</f>
        <v>0.23910255874658232</v>
      </c>
      <c r="P7" s="873">
        <f>Werner!H73</f>
        <v>0.15758941802166393</v>
      </c>
      <c r="Q7" s="873">
        <f>Werner!H25</f>
        <v>7.7205721534491067E-2</v>
      </c>
      <c r="R7" s="874">
        <f>Werner!H48</f>
        <v>5.2304867373855389E-2</v>
      </c>
      <c r="T7" s="921">
        <f>Werner!H238</f>
        <v>0.13366684837081713</v>
      </c>
      <c r="U7" s="921">
        <f>Werner!H239</f>
        <v>7.9045138940469356E-2</v>
      </c>
      <c r="V7" s="902">
        <f>Werner!H248</f>
        <v>16.122705081835566</v>
      </c>
      <c r="W7" s="902">
        <f>Werner!H251</f>
        <v>2.1652017292876109</v>
      </c>
      <c r="X7" s="902">
        <f>Werner!H254</f>
        <v>-0.40925205060475478</v>
      </c>
      <c r="Y7" s="902">
        <f>Werner!H244</f>
        <v>0.83839510790419292</v>
      </c>
      <c r="Z7" s="907">
        <f>Werner!H245</f>
        <v>5.3201231302785716</v>
      </c>
    </row>
    <row r="8" spans="1:26">
      <c r="A8" s="167"/>
      <c r="B8" s="810" t="s">
        <v>354</v>
      </c>
      <c r="C8" s="847">
        <f t="shared" ref="C8:I8" si="0">AVERAGE(C2:C7)</f>
        <v>33.520000000000003</v>
      </c>
      <c r="D8" s="848">
        <f t="shared" si="0"/>
        <v>434.35999999999996</v>
      </c>
      <c r="E8" s="848">
        <f t="shared" si="0"/>
        <v>3504.8811999999998</v>
      </c>
      <c r="F8" s="848">
        <f t="shared" si="0"/>
        <v>973.31999999999994</v>
      </c>
      <c r="G8" s="848">
        <f t="shared" si="0"/>
        <v>12.483333333333334</v>
      </c>
      <c r="H8" s="848">
        <f t="shared" si="0"/>
        <v>3026.7204999999999</v>
      </c>
      <c r="I8" s="849">
        <f t="shared" si="0"/>
        <v>0.46180000000000004</v>
      </c>
      <c r="K8" s="887">
        <f>AVERAGE(K2:K7)</f>
        <v>4337.8516123024829</v>
      </c>
      <c r="L8" s="888">
        <f>AVERAGE(L2:L7)</f>
        <v>437.04780352690733</v>
      </c>
      <c r="M8" s="888">
        <f>AVERAGE(M2:M7)</f>
        <v>113.33893567798202</v>
      </c>
      <c r="N8" s="888">
        <f>AVERAGE(N2:N7)</f>
        <v>0.95974435609756203</v>
      </c>
      <c r="O8" s="877">
        <f>AVERAGE(O2:O7)</f>
        <v>0.21156088590571476</v>
      </c>
      <c r="P8" s="877">
        <f>AVERAGE(P2:P7)</f>
        <v>0.11562212243902265</v>
      </c>
      <c r="Q8" s="877">
        <f>AVERAGE(Q2:Q7)</f>
        <v>6.8436692218497172E-2</v>
      </c>
      <c r="R8" s="878">
        <f>AVERAGE(R2:R7)</f>
        <v>3.4118319105169381E-2</v>
      </c>
      <c r="T8" s="867">
        <f>AVERAGE(T2:T7)</f>
        <v>0.15848128157158708</v>
      </c>
      <c r="U8" s="867">
        <f>AVERAGE(U2:U7)</f>
        <v>4.6753125622243819E-2</v>
      </c>
      <c r="V8" s="909">
        <f>AVERAGE(V2:V7)</f>
        <v>30.407617444443531</v>
      </c>
      <c r="W8" s="909">
        <f>AVERAGE(W2:W7)</f>
        <v>4.9569636217387876</v>
      </c>
      <c r="X8" s="909">
        <f>AVERAGE(X2:X7)</f>
        <v>0.95825989284885438</v>
      </c>
      <c r="Y8" s="910">
        <f>AVERAGE(Y2:Y7)</f>
        <v>1.2711493023961349</v>
      </c>
      <c r="Z8" s="911">
        <f>AVERAGE(Z2:Z7)</f>
        <v>9.8275378332174963</v>
      </c>
    </row>
    <row r="9" spans="1:26">
      <c r="A9" s="577"/>
      <c r="B9" s="826" t="s">
        <v>355</v>
      </c>
      <c r="C9" s="850">
        <f t="shared" ref="C9:I9" si="1">MEDIAN(C2:C7)</f>
        <v>23.55</v>
      </c>
      <c r="D9" s="851">
        <f t="shared" si="1"/>
        <v>73.2</v>
      </c>
      <c r="E9" s="851">
        <f t="shared" si="1"/>
        <v>2683.5119999999997</v>
      </c>
      <c r="F9" s="851">
        <f t="shared" si="1"/>
        <v>632.20000000000005</v>
      </c>
      <c r="G9" s="851">
        <f t="shared" si="1"/>
        <v>0</v>
      </c>
      <c r="H9" s="851">
        <f t="shared" si="1"/>
        <v>1657.4614999999999</v>
      </c>
      <c r="I9" s="852">
        <f t="shared" si="1"/>
        <v>0.26</v>
      </c>
      <c r="K9" s="889">
        <f>MEDIAN(K2:K7)</f>
        <v>2976.54330314361</v>
      </c>
      <c r="L9" s="890">
        <f>MEDIAN(L2:L7)</f>
        <v>314.700484681533</v>
      </c>
      <c r="M9" s="890">
        <f>MEDIAN(M2:M7)</f>
        <v>98.809451200000012</v>
      </c>
      <c r="N9" s="890">
        <f>MEDIAN(N2:N7)</f>
        <v>1.25</v>
      </c>
      <c r="O9" s="879">
        <f>MEDIAN(O2:O7)</f>
        <v>0.20816766753108093</v>
      </c>
      <c r="P9" s="879">
        <f>MEDIAN(P2:P7)</f>
        <v>0.11203859763545532</v>
      </c>
      <c r="Q9" s="879">
        <f>MEDIAN(Q2:Q7)</f>
        <v>7.1689127614436132E-2</v>
      </c>
      <c r="R9" s="880">
        <f>MEDIAN(R2:R7)</f>
        <v>3.3509138656170445E-2</v>
      </c>
      <c r="T9" s="868">
        <f>MEDIAN(T2:T7)</f>
        <v>0.17641146573831831</v>
      </c>
      <c r="U9" s="868">
        <f>MEDIAN(U2:U7)</f>
        <v>4.4210592424508227E-2</v>
      </c>
      <c r="V9" s="912">
        <f>MEDIAN(V2:V7)</f>
        <v>18.754120879120819</v>
      </c>
      <c r="W9" s="912">
        <f>MEDIAN(W2:W7)</f>
        <v>2.8468906425015583</v>
      </c>
      <c r="X9" s="912">
        <f>MEDIAN(X2:X7)</f>
        <v>2.7109370520227213E-2</v>
      </c>
      <c r="Y9" s="913">
        <f>MEDIAN(Y2:Y7)</f>
        <v>0.64022431459633722</v>
      </c>
      <c r="Z9" s="914">
        <f>MEDIAN(Z2:Z7)</f>
        <v>5.7979965076666318</v>
      </c>
    </row>
    <row r="10" spans="1:26">
      <c r="A10" s="167"/>
      <c r="B10" s="811" t="s">
        <v>356</v>
      </c>
      <c r="C10" s="853">
        <f t="shared" ref="C10:I10" si="2">MAX(C2:C7)</f>
        <v>106.5</v>
      </c>
      <c r="D10" s="854">
        <f t="shared" si="2"/>
        <v>1404.4</v>
      </c>
      <c r="E10" s="854">
        <f t="shared" si="2"/>
        <v>7774.5</v>
      </c>
      <c r="F10" s="854">
        <f t="shared" si="2"/>
        <v>2891.7</v>
      </c>
      <c r="G10" s="854">
        <f t="shared" si="2"/>
        <v>74.900000000000006</v>
      </c>
      <c r="H10" s="854">
        <f t="shared" si="2"/>
        <v>8528.7999999999993</v>
      </c>
      <c r="I10" s="855">
        <f t="shared" si="2"/>
        <v>1.34</v>
      </c>
      <c r="K10" s="891">
        <f>MAX(K2:K7)</f>
        <v>12483.264778351</v>
      </c>
      <c r="L10" s="892">
        <f>MAX(L2:L7)</f>
        <v>1069.4410838670001</v>
      </c>
      <c r="M10" s="892">
        <f>MAX(M2:M7)</f>
        <v>215.61907251523999</v>
      </c>
      <c r="N10" s="892">
        <f>MAX(N2:N7)</f>
        <v>1.5980487804878101</v>
      </c>
      <c r="O10" s="881">
        <f>MAX(O2:O7)</f>
        <v>0.23910255874658232</v>
      </c>
      <c r="P10" s="881">
        <f>MAX(P2:P7)</f>
        <v>0.15758941802166393</v>
      </c>
      <c r="Q10" s="881">
        <f>MAX(Q2:Q7)</f>
        <v>8.8859247985691392E-2</v>
      </c>
      <c r="R10" s="882">
        <f>MAX(R2:R7)</f>
        <v>5.3384845025902197E-2</v>
      </c>
      <c r="T10" s="869">
        <f>MAX(T2:T7)</f>
        <v>0.22972822299651569</v>
      </c>
      <c r="U10" s="869">
        <f>MAX(U2:U7)</f>
        <v>7.9045138940469356E-2</v>
      </c>
      <c r="V10" s="915">
        <f>MAX(V2:V7)</f>
        <v>82.4</v>
      </c>
      <c r="W10" s="915">
        <f>MAX(W2:W7)</f>
        <v>14.8703113635472</v>
      </c>
      <c r="X10" s="915">
        <f>MAX(X2:X7)</f>
        <v>3.6548780487804802</v>
      </c>
      <c r="Y10" s="916">
        <f>MAX(Y2:Y7)</f>
        <v>4.6189147077458603</v>
      </c>
      <c r="Z10" s="917">
        <f>MAX(Z2:Z7)</f>
        <v>31.293765381628599</v>
      </c>
    </row>
    <row r="11" spans="1:26">
      <c r="B11" s="827" t="s">
        <v>357</v>
      </c>
      <c r="C11" s="856">
        <f t="shared" ref="C11:I11" si="3">MIN(C2:C7)</f>
        <v>2.78</v>
      </c>
      <c r="D11" s="857">
        <f t="shared" si="3"/>
        <v>47.8</v>
      </c>
      <c r="E11" s="857">
        <f t="shared" si="3"/>
        <v>1438.3019999999999</v>
      </c>
      <c r="F11" s="857">
        <f t="shared" si="3"/>
        <v>222.5</v>
      </c>
      <c r="G11" s="857">
        <f t="shared" si="3"/>
        <v>0</v>
      </c>
      <c r="H11" s="857">
        <f t="shared" si="3"/>
        <v>1019.3</v>
      </c>
      <c r="I11" s="858">
        <f t="shared" si="3"/>
        <v>0.04</v>
      </c>
      <c r="K11" s="893">
        <f>MIN(K2:K7)</f>
        <v>1320.11780208184</v>
      </c>
      <c r="L11" s="894">
        <f>MIN(L2:L7)</f>
        <v>142.92068647161801</v>
      </c>
      <c r="M11" s="894">
        <f>MIN(M2:M7)</f>
        <v>24.847161566509001</v>
      </c>
      <c r="N11" s="894">
        <f>MIN(N2:N7)</f>
        <v>0.12</v>
      </c>
      <c r="O11" s="883">
        <f>MIN(O2:O7)</f>
        <v>0.18626237612440247</v>
      </c>
      <c r="P11" s="883">
        <f>MIN(P2:P7)</f>
        <v>7.8797578125548259E-2</v>
      </c>
      <c r="Q11" s="883">
        <f>MIN(Q2:Q7)</f>
        <v>3.9152644960581864E-2</v>
      </c>
      <c r="R11" s="884">
        <f>MIN(R2:R7)</f>
        <v>1.31799974156868E-2</v>
      </c>
      <c r="T11" s="870">
        <f>MIN(T2:T7)</f>
        <v>7.22379603399433E-2</v>
      </c>
      <c r="U11" s="870">
        <f>MIN(U2:U7)</f>
        <v>1.8361836183618401E-2</v>
      </c>
      <c r="V11" s="918">
        <f>MIN(V2:V7)</f>
        <v>12.594594594594595</v>
      </c>
      <c r="W11" s="918">
        <f>MIN(W2:W7)</f>
        <v>1.64019100212316</v>
      </c>
      <c r="X11" s="918">
        <f>MIN(X2:X7)</f>
        <v>-0.40925205060475478</v>
      </c>
      <c r="Y11" s="919">
        <f>MIN(Y2:Y7)</f>
        <v>0.42633812034951696</v>
      </c>
      <c r="Z11" s="920">
        <f>MIN(Z2:Z7)</f>
        <v>4.2747452641152801</v>
      </c>
    </row>
    <row r="12" spans="1:26" ht="18" customHeight="1"/>
    <row r="13" spans="1:26" ht="15.75" customHeight="1"/>
    <row r="14" spans="1:26" ht="16.5" customHeight="1"/>
    <row r="15" spans="1:26" ht="30">
      <c r="C15" s="40"/>
      <c r="D15" s="40"/>
      <c r="E15" s="40"/>
      <c r="F15" s="40"/>
      <c r="G15" s="40"/>
      <c r="H15" s="40"/>
      <c r="O15" s="598" t="s">
        <v>880</v>
      </c>
      <c r="P15" s="598" t="s">
        <v>11</v>
      </c>
      <c r="Q15" s="598" t="s">
        <v>17</v>
      </c>
      <c r="R15" s="598" t="s">
        <v>395</v>
      </c>
    </row>
    <row r="16" spans="1:26" ht="45">
      <c r="A16"/>
      <c r="B16" s="40"/>
      <c r="C16" s="40"/>
      <c r="E16" s="40"/>
      <c r="F16" s="40"/>
      <c r="H16" s="40"/>
      <c r="O16" s="594" t="s">
        <v>349</v>
      </c>
      <c r="P16" s="599">
        <f>O2</f>
        <v>0.18626237612440247</v>
      </c>
      <c r="Q16" s="600">
        <f>P2</f>
        <v>7.8797578125548259E-2</v>
      </c>
      <c r="R16" s="601">
        <f>Q2</f>
        <v>3.9152644960581864E-2</v>
      </c>
    </row>
    <row r="17" spans="1:18" ht="24" customHeight="1">
      <c r="A17"/>
      <c r="B17" s="40"/>
      <c r="C17" s="40"/>
      <c r="E17" s="40"/>
      <c r="F17" s="40"/>
      <c r="H17" s="40"/>
      <c r="O17" s="595" t="s">
        <v>350</v>
      </c>
      <c r="P17" s="602">
        <f>O3</f>
        <v>0.206228194857217</v>
      </c>
      <c r="Q17" s="603">
        <f>P3</f>
        <v>8.5669983201964103E-2</v>
      </c>
      <c r="R17" s="604">
        <f>Q3</f>
        <v>5.6079596847137897E-2</v>
      </c>
    </row>
    <row r="18" spans="1:18" ht="50.25" customHeight="1">
      <c r="A18"/>
      <c r="B18" s="40"/>
      <c r="C18" s="40"/>
      <c r="E18" s="40"/>
      <c r="F18" s="40"/>
      <c r="H18" s="40"/>
      <c r="O18" s="597" t="s">
        <v>351</v>
      </c>
      <c r="P18" s="605">
        <f>O4</f>
        <v>0.20508185119084299</v>
      </c>
      <c r="Q18" s="606">
        <f>P4</f>
        <v>0.108263585451412</v>
      </c>
      <c r="R18" s="607">
        <f>Q4</f>
        <v>6.6172533694381197E-2</v>
      </c>
    </row>
    <row r="19" spans="1:18" ht="30">
      <c r="A19"/>
      <c r="B19" s="40"/>
      <c r="C19" s="40"/>
      <c r="E19" s="40"/>
      <c r="F19" s="40"/>
      <c r="H19" s="40"/>
      <c r="O19" s="595" t="s">
        <v>274</v>
      </c>
      <c r="P19" s="602">
        <f>O5</f>
        <v>0.22258319431029899</v>
      </c>
      <c r="Q19" s="603">
        <f>P5</f>
        <v>0.147598560014049</v>
      </c>
      <c r="R19" s="604">
        <f>Q5</f>
        <v>8.3150408288699601E-2</v>
      </c>
    </row>
    <row r="20" spans="1:18">
      <c r="A20"/>
      <c r="B20" s="40"/>
      <c r="C20" s="40"/>
      <c r="E20" s="40"/>
      <c r="F20" s="40"/>
      <c r="H20" s="40"/>
      <c r="O20" s="597" t="s">
        <v>879</v>
      </c>
      <c r="P20" s="605">
        <f>O6</f>
        <v>0.21010714020494486</v>
      </c>
      <c r="Q20" s="606">
        <f>P6</f>
        <v>0.11581360981949865</v>
      </c>
      <c r="R20" s="607">
        <f>Q6</f>
        <v>8.8859247985691392E-2</v>
      </c>
    </row>
    <row r="21" spans="1:18" ht="33" customHeight="1">
      <c r="A21"/>
      <c r="B21" s="40"/>
      <c r="C21" s="40"/>
      <c r="E21" s="40"/>
      <c r="F21" s="40"/>
      <c r="H21" s="40"/>
      <c r="O21" s="596" t="s">
        <v>867</v>
      </c>
      <c r="P21" s="608">
        <f>O7</f>
        <v>0.23910255874658232</v>
      </c>
      <c r="Q21" s="609">
        <f>P7</f>
        <v>0.15758941802166393</v>
      </c>
      <c r="R21" s="610">
        <f>Q7</f>
        <v>7.7205721534491067E-2</v>
      </c>
    </row>
    <row r="22" spans="1:18">
      <c r="A22"/>
      <c r="B22" s="40"/>
      <c r="C22" s="40"/>
      <c r="E22" s="40"/>
      <c r="F22" s="40"/>
      <c r="H22" s="40"/>
      <c r="R22"/>
    </row>
    <row r="23" spans="1:18">
      <c r="A23"/>
      <c r="B23" s="40"/>
      <c r="C23" s="40"/>
      <c r="E23" s="40"/>
      <c r="F23" s="40"/>
      <c r="H23" s="40"/>
    </row>
    <row r="24" spans="1:18">
      <c r="A24"/>
      <c r="B24" s="40"/>
      <c r="C24" s="40"/>
      <c r="E24" s="40"/>
      <c r="F24" s="40"/>
      <c r="H24" s="40"/>
    </row>
    <row r="25" spans="1:18">
      <c r="A25"/>
      <c r="B25" s="40"/>
      <c r="C25" s="40"/>
      <c r="E25" s="40"/>
      <c r="F25" s="40"/>
      <c r="H25" s="40"/>
    </row>
    <row r="26" spans="1:18">
      <c r="A26"/>
      <c r="B26" s="40"/>
      <c r="C26" s="40"/>
      <c r="E26" s="40"/>
      <c r="F26" s="40"/>
      <c r="H26" s="40"/>
    </row>
    <row r="27" spans="1:18">
      <c r="A27" s="118"/>
      <c r="B27" s="118"/>
      <c r="C27" s="40"/>
    </row>
    <row r="28" spans="1:18" ht="21" customHeight="1">
      <c r="A28" s="118"/>
      <c r="B28" s="118"/>
      <c r="C28" s="40"/>
    </row>
    <row r="29" spans="1:18">
      <c r="A29"/>
      <c r="B29"/>
    </row>
    <row r="30" spans="1:18">
      <c r="A30"/>
      <c r="B30"/>
    </row>
    <row r="31" spans="1:18">
      <c r="A31"/>
      <c r="B31"/>
    </row>
    <row r="32" spans="1:18">
      <c r="A32"/>
      <c r="B32"/>
    </row>
    <row r="33" spans="1:2">
      <c r="A33"/>
      <c r="B33"/>
    </row>
    <row r="34" spans="1:2">
      <c r="A34"/>
      <c r="B34"/>
    </row>
    <row r="35" spans="1:2">
      <c r="A35"/>
      <c r="B35"/>
    </row>
    <row r="36" spans="1:2">
      <c r="A36"/>
      <c r="B36"/>
    </row>
    <row r="37" spans="1:2">
      <c r="A37"/>
      <c r="B37"/>
    </row>
    <row r="38" spans="1:2">
      <c r="A38"/>
      <c r="B38"/>
    </row>
    <row r="39" spans="1:2">
      <c r="A39"/>
      <c r="B39"/>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5:G73"/>
  <sheetViews>
    <sheetView showGridLines="0" workbookViewId="0">
      <selection activeCell="C47" sqref="C47"/>
    </sheetView>
  </sheetViews>
  <sheetFormatPr defaultRowHeight="15"/>
  <cols>
    <col min="2" max="2" width="12.5703125" customWidth="1"/>
  </cols>
  <sheetData>
    <row r="5" spans="2:7">
      <c r="B5" s="1006"/>
      <c r="C5" s="923" t="s">
        <v>918</v>
      </c>
      <c r="D5" s="1006"/>
      <c r="E5" s="1006"/>
      <c r="F5" s="1006"/>
      <c r="G5" s="1006"/>
    </row>
    <row r="6" spans="2:7">
      <c r="B6" s="775"/>
      <c r="C6" s="1007">
        <v>2008</v>
      </c>
      <c r="D6" s="1007">
        <v>2009</v>
      </c>
      <c r="E6" s="1007">
        <v>2010</v>
      </c>
      <c r="F6" s="1007">
        <v>2011</v>
      </c>
      <c r="G6" s="1007">
        <v>2012</v>
      </c>
    </row>
    <row r="7" spans="2:7">
      <c r="B7" s="935" t="s">
        <v>917</v>
      </c>
      <c r="C7" s="1008">
        <f>'Operating Model'!D23</f>
        <v>0.15684195129086526</v>
      </c>
      <c r="D7" s="1008">
        <f>'Operating Model'!E23</f>
        <v>-9.0090090090090089E-3</v>
      </c>
      <c r="E7" s="1008">
        <f>'Operating Model'!F23</f>
        <v>-4.3062200956937796E-3</v>
      </c>
      <c r="F7" s="1008">
        <f>'Operating Model'!G23</f>
        <v>0.24475412461957391</v>
      </c>
      <c r="G7" s="424">
        <f>'Operating Model'!H23</f>
        <v>8.4822046807927383E-3</v>
      </c>
    </row>
    <row r="8" spans="2:7">
      <c r="B8" s="928" t="s">
        <v>399</v>
      </c>
      <c r="C8" s="1009">
        <f>G4s!D11</f>
        <v>0.322292851566856</v>
      </c>
      <c r="D8" s="1009">
        <f>G4s!E11</f>
        <v>0.18225520789407099</v>
      </c>
      <c r="E8" s="1009">
        <f>G4s!F11</f>
        <v>3.5525752603795202E-2</v>
      </c>
      <c r="F8" s="1009">
        <f>G4s!G11</f>
        <v>3.6373656654725701E-2</v>
      </c>
      <c r="G8" s="1010">
        <f>G4s!H11</f>
        <v>2.88487104493487E-2</v>
      </c>
    </row>
    <row r="9" spans="2:7">
      <c r="B9" s="928" t="s">
        <v>421</v>
      </c>
      <c r="C9" s="1009">
        <f>Garda!D12</f>
        <v>8.9358328633240502E-2</v>
      </c>
      <c r="D9" s="1009">
        <f>Garda!E12</f>
        <v>-1.9642682578017601E-2</v>
      </c>
      <c r="E9" s="1009">
        <f>Garda!F12</f>
        <v>3.4562320478412199E-2</v>
      </c>
      <c r="F9" s="1009">
        <f>Garda!G12</f>
        <v>9.3140601559451197E-2</v>
      </c>
      <c r="G9" s="1010">
        <f>Garda!H12</f>
        <v>6.1257079224449999E-2</v>
      </c>
    </row>
    <row r="10" spans="2:7">
      <c r="B10" s="1011" t="s">
        <v>400</v>
      </c>
      <c r="C10" s="1009">
        <f>Loomis!D12</f>
        <v>-1.2108449591997901E-2</v>
      </c>
      <c r="D10" s="1009">
        <f>Loomis!E12</f>
        <v>6.4837019273470103E-2</v>
      </c>
      <c r="E10" s="1009">
        <f>Loomis!F12</f>
        <v>-7.9739761447993995E-2</v>
      </c>
      <c r="F10" s="1009">
        <f>Loomis!G12</f>
        <v>-5.4382307622586499E-3</v>
      </c>
      <c r="G10" s="1010">
        <f>Loomis!H12</f>
        <v>3.7911236671830897E-2</v>
      </c>
    </row>
    <row r="11" spans="2:7">
      <c r="B11" s="1012" t="s">
        <v>401</v>
      </c>
      <c r="C11" s="633">
        <f>Prosegur!D12</f>
        <v>0.11397142461566173</v>
      </c>
      <c r="D11" s="633">
        <f>Prosegur!E12</f>
        <v>6.538214277184802E-2</v>
      </c>
      <c r="E11" s="633">
        <f>Prosegur!F12</f>
        <v>0.17345959378768314</v>
      </c>
      <c r="F11" s="633">
        <f>Prosegur!G12</f>
        <v>9.8153261840406375E-2</v>
      </c>
      <c r="G11" s="1013">
        <f>Prosegur!H12</f>
        <v>0.23818035745159472</v>
      </c>
    </row>
    <row r="19" spans="2:7">
      <c r="B19" s="1006"/>
      <c r="C19" s="923" t="s">
        <v>11</v>
      </c>
      <c r="D19" s="1006"/>
      <c r="E19" s="1006"/>
      <c r="F19" s="1006"/>
      <c r="G19" s="1006"/>
    </row>
    <row r="20" spans="2:7">
      <c r="B20" s="775"/>
      <c r="C20" s="1007">
        <v>2008</v>
      </c>
      <c r="D20" s="1007">
        <v>2009</v>
      </c>
      <c r="E20" s="1007">
        <v>2010</v>
      </c>
      <c r="F20" s="1007">
        <v>2011</v>
      </c>
      <c r="G20" s="1007">
        <v>2012</v>
      </c>
    </row>
    <row r="21" spans="2:7">
      <c r="B21" s="935" t="s">
        <v>917</v>
      </c>
      <c r="C21" s="1008">
        <f>'Operating Model'!D29</f>
        <v>0.20812391338707129</v>
      </c>
      <c r="D21" s="1008">
        <f>'Operating Model'!E29</f>
        <v>0.19154704944178627</v>
      </c>
      <c r="E21" s="1008">
        <f>'Operating Model'!F29</f>
        <v>0.18744193496716324</v>
      </c>
      <c r="F21" s="1008">
        <f>'Operating Model'!G29</f>
        <v>0.18303950585510231</v>
      </c>
      <c r="G21" s="424">
        <f>'Operating Model'!H29</f>
        <v>0.18626237612440247</v>
      </c>
    </row>
    <row r="22" spans="2:7">
      <c r="B22" s="928" t="s">
        <v>399</v>
      </c>
      <c r="C22" s="1009">
        <f>Garda!D17</f>
        <v>0.25072955173300099</v>
      </c>
      <c r="D22" s="1009">
        <f>Garda!E17</f>
        <v>0.25859972467585701</v>
      </c>
      <c r="E22" s="1009">
        <f>Garda!F17</f>
        <v>0.20532323802945199</v>
      </c>
      <c r="F22" s="1009">
        <f>Garda!G17</f>
        <v>0.19997028297304101</v>
      </c>
      <c r="G22" s="1010">
        <f>Garda!H17</f>
        <v>0.20508185119084299</v>
      </c>
    </row>
    <row r="23" spans="2:7">
      <c r="B23" s="928" t="s">
        <v>421</v>
      </c>
      <c r="C23" s="1009">
        <f>Garda!C17</f>
        <v>0.226025573773078</v>
      </c>
      <c r="D23" s="1009">
        <f>Garda!D17</f>
        <v>0.25072955173300099</v>
      </c>
      <c r="E23" s="1009">
        <f>Garda!E17</f>
        <v>0.25859972467585701</v>
      </c>
      <c r="F23" s="1009">
        <f>Garda!F17</f>
        <v>0.20532323802945199</v>
      </c>
      <c r="G23" s="1010">
        <f>Garda!G17</f>
        <v>0.19997028297304101</v>
      </c>
    </row>
    <row r="24" spans="2:7">
      <c r="B24" s="1011" t="s">
        <v>400</v>
      </c>
      <c r="C24" s="1009">
        <f>Loomis!D17</f>
        <v>0.21840305533351101</v>
      </c>
      <c r="D24" s="1009">
        <f>Loomis!E17</f>
        <v>0.21811660688964901</v>
      </c>
      <c r="E24" s="1009">
        <f>Loomis!F17</f>
        <v>0.22813378047675201</v>
      </c>
      <c r="F24" s="1009">
        <f>Loomis!G17</f>
        <v>0.220267930374556</v>
      </c>
      <c r="G24" s="1010">
        <f>Loomis!H17</f>
        <v>0.22258319431029899</v>
      </c>
    </row>
    <row r="25" spans="2:7">
      <c r="B25" s="1012" t="s">
        <v>401</v>
      </c>
      <c r="C25" s="633">
        <f>Prosegur!D17</f>
        <v>0.3034010216858446</v>
      </c>
      <c r="D25" s="633">
        <f>Prosegur!E17</f>
        <v>0.2538337453770883</v>
      </c>
      <c r="E25" s="633">
        <f>Prosegur!F17</f>
        <v>0.25378507443833548</v>
      </c>
      <c r="F25" s="633">
        <f>Prosegur!G17</f>
        <v>0.24609189309894716</v>
      </c>
      <c r="G25" s="1013">
        <f>Prosegur!H17</f>
        <v>0.21010714020494486</v>
      </c>
    </row>
    <row r="34" spans="2:7">
      <c r="B34" s="1006"/>
      <c r="C34" s="923" t="s">
        <v>17</v>
      </c>
      <c r="D34" s="1006"/>
      <c r="E34" s="1006"/>
      <c r="F34" s="1006"/>
      <c r="G34" s="1006"/>
    </row>
    <row r="35" spans="2:7">
      <c r="B35" s="775"/>
      <c r="C35" s="1007">
        <v>2008</v>
      </c>
      <c r="D35" s="1007">
        <v>2009</v>
      </c>
      <c r="E35" s="1007">
        <v>2010</v>
      </c>
      <c r="F35" s="1007">
        <v>2011</v>
      </c>
      <c r="G35" s="1007">
        <v>2012</v>
      </c>
    </row>
    <row r="36" spans="2:7">
      <c r="B36" s="935" t="s">
        <v>917</v>
      </c>
      <c r="C36" s="1008">
        <f>'Operating Model'!D41</f>
        <v>0.10725462304409672</v>
      </c>
      <c r="D36" s="1008">
        <f>'Operating Model'!E41</f>
        <v>9.6842105263157896E-2</v>
      </c>
      <c r="E36" s="1008">
        <f>'Operating Model'!F41</f>
        <v>9.3448662502002233E-2</v>
      </c>
      <c r="F36" s="1008">
        <f>'Operating Model'!G41</f>
        <v>8.2203062668897181E-2</v>
      </c>
      <c r="G36" s="424">
        <f>'Operating Model'!H41</f>
        <v>7.8797578125548259E-2</v>
      </c>
    </row>
    <row r="37" spans="2:7">
      <c r="B37" s="928" t="s">
        <v>399</v>
      </c>
      <c r="C37" s="1009">
        <f>G4s!D80</f>
        <v>8.9348064434511307E-2</v>
      </c>
      <c r="D37" s="1009">
        <f>G4s!E80</f>
        <v>8.7316307604508495E-2</v>
      </c>
      <c r="E37" s="1009">
        <f>G4s!F80</f>
        <v>9.06585836318545E-2</v>
      </c>
      <c r="F37" s="1009">
        <f>G4s!G80</f>
        <v>8.9072055304440304E-2</v>
      </c>
      <c r="G37" s="1010">
        <f>G4s!H80</f>
        <v>8.5669983201964103E-2</v>
      </c>
    </row>
    <row r="38" spans="2:7">
      <c r="B38" s="928" t="s">
        <v>421</v>
      </c>
      <c r="C38" s="1009">
        <f>Garda!D76</f>
        <v>0.104108661571269</v>
      </c>
      <c r="D38" s="1009">
        <f>Garda!E76</f>
        <v>0.115581666108078</v>
      </c>
      <c r="E38" s="1009">
        <f>Garda!F76</f>
        <v>0.11198629923044701</v>
      </c>
      <c r="F38" s="1009">
        <f>Garda!G76</f>
        <v>0.10333116442578</v>
      </c>
      <c r="G38" s="1010">
        <f>Garda!H76</f>
        <v>0.108263585451412</v>
      </c>
    </row>
    <row r="39" spans="2:7">
      <c r="B39" s="1011" t="s">
        <v>400</v>
      </c>
      <c r="C39" s="1009">
        <f>Loomis!D80</f>
        <v>0.12638777866595599</v>
      </c>
      <c r="D39" s="1009">
        <f>Loomis!E80</f>
        <v>0.132538159979982</v>
      </c>
      <c r="E39" s="1009">
        <f>Loomis!F80</f>
        <v>0.142300371612435</v>
      </c>
      <c r="F39" s="1009">
        <f>Loomis!G80</f>
        <v>0.143078465323977</v>
      </c>
      <c r="G39" s="1010">
        <f>Loomis!H80</f>
        <v>0.147598560014049</v>
      </c>
    </row>
    <row r="40" spans="2:7">
      <c r="B40" s="1012" t="s">
        <v>401</v>
      </c>
      <c r="C40" s="633">
        <f>Prosegur!D80</f>
        <v>0.12621246601001004</v>
      </c>
      <c r="D40" s="633">
        <f>Prosegur!E80</f>
        <v>0.13580562636445631</v>
      </c>
      <c r="E40" s="633">
        <f>Prosegur!F80</f>
        <v>0.13516248870861672</v>
      </c>
      <c r="F40" s="633">
        <f>Prosegur!G80</f>
        <v>0.12933949594092262</v>
      </c>
      <c r="G40" s="1013">
        <f>Prosegur!H80</f>
        <v>0.11581360981949865</v>
      </c>
    </row>
    <row r="51" spans="2:7">
      <c r="B51" s="1006"/>
      <c r="C51" s="923" t="s">
        <v>395</v>
      </c>
      <c r="D51" s="1006"/>
      <c r="E51" s="1006"/>
      <c r="F51" s="1006"/>
      <c r="G51" s="1006"/>
    </row>
    <row r="52" spans="2:7">
      <c r="B52" s="775"/>
      <c r="C52" s="1007">
        <v>2008</v>
      </c>
      <c r="D52" s="1007">
        <v>2009</v>
      </c>
      <c r="E52" s="1007">
        <v>2010</v>
      </c>
      <c r="F52" s="1007">
        <v>2011</v>
      </c>
      <c r="G52" s="1007">
        <v>2012</v>
      </c>
    </row>
    <row r="53" spans="2:7">
      <c r="B53" s="935" t="s">
        <v>401</v>
      </c>
      <c r="C53" s="1008">
        <f>Prosegur!D28</f>
        <v>0.10387740549698357</v>
      </c>
      <c r="D53" s="1008">
        <f>Prosegur!E28</f>
        <v>0.10635441008814855</v>
      </c>
      <c r="E53" s="1008">
        <f>Prosegur!F28</f>
        <v>0.1027060723763543</v>
      </c>
      <c r="F53" s="1008">
        <f>Prosegur!G28</f>
        <v>0.10114837084848524</v>
      </c>
      <c r="G53" s="424">
        <f>Prosegur!H28</f>
        <v>8.8859247985691392E-2</v>
      </c>
    </row>
    <row r="54" spans="2:7">
      <c r="B54" s="928" t="s">
        <v>400</v>
      </c>
      <c r="C54" s="1009">
        <f>Loomis!D28</f>
        <v>6.5103472777333707E-2</v>
      </c>
      <c r="D54" s="1009">
        <f>Loomis!E28</f>
        <v>6.8396029693886098E-2</v>
      </c>
      <c r="E54" s="1009">
        <f>Loomis!F28</f>
        <v>7.84917973352669E-2</v>
      </c>
      <c r="F54" s="1009">
        <f>Loomis!G28</f>
        <v>8.1108174610407396E-2</v>
      </c>
      <c r="G54" s="1010">
        <f>Loomis!H28</f>
        <v>8.3150408288699601E-2</v>
      </c>
    </row>
    <row r="55" spans="2:7">
      <c r="B55" s="928" t="s">
        <v>421</v>
      </c>
      <c r="C55" s="1009">
        <f>Garda!D28</f>
        <v>5.5864111485642298E-2</v>
      </c>
      <c r="D55" s="1009">
        <f>Garda!E28</f>
        <v>6.78338859205216E-2</v>
      </c>
      <c r="E55" s="1009">
        <f>Garda!F28</f>
        <v>6.9476609541454196E-2</v>
      </c>
      <c r="F55" s="1009">
        <f>Garda!G28</f>
        <v>6.2684149639925899E-2</v>
      </c>
      <c r="G55" s="1010">
        <f>Garda!H28</f>
        <v>6.6172533694381197E-2</v>
      </c>
    </row>
    <row r="56" spans="2:7">
      <c r="B56" s="1011" t="s">
        <v>399</v>
      </c>
      <c r="C56" s="1009">
        <f>G4s!D27</f>
        <v>5.86151640381209E-2</v>
      </c>
      <c r="D56" s="1009">
        <f>G4s!E27</f>
        <v>5.6641460978741599E-2</v>
      </c>
      <c r="E56" s="1009">
        <f>G4s!F27</f>
        <v>5.9382750068889503E-2</v>
      </c>
      <c r="F56" s="1009">
        <f>G4s!G27</f>
        <v>5.9159797926083502E-2</v>
      </c>
      <c r="G56" s="1010">
        <f>G4s!H27</f>
        <v>5.6079596847137897E-2</v>
      </c>
    </row>
    <row r="57" spans="2:7">
      <c r="B57" s="1012" t="s">
        <v>917</v>
      </c>
      <c r="C57" s="633">
        <f>'Operating Model'!D47</f>
        <v>7.3083609925715179E-2</v>
      </c>
      <c r="D57" s="633">
        <f>'Operating Model'!E47</f>
        <v>5.8086124401913873E-2</v>
      </c>
      <c r="E57" s="633">
        <f>'Operating Model'!F47</f>
        <v>5.3788242831971811E-2</v>
      </c>
      <c r="F57" s="633">
        <f>'Operating Model'!G47</f>
        <v>4.4498777506112468E-2</v>
      </c>
      <c r="G57" s="1013">
        <f>'Operating Model'!H47</f>
        <v>3.9152644960581864E-2</v>
      </c>
    </row>
    <row r="67" spans="2:7">
      <c r="C67" s="632" t="s">
        <v>872</v>
      </c>
      <c r="D67" s="60"/>
      <c r="E67" s="60"/>
      <c r="F67" s="60"/>
      <c r="G67" s="60"/>
    </row>
    <row r="68" spans="2:7">
      <c r="C68" s="32">
        <v>2008</v>
      </c>
      <c r="D68" s="32">
        <v>2009</v>
      </c>
      <c r="E68" s="32">
        <v>2010</v>
      </c>
      <c r="F68" s="32">
        <v>2011</v>
      </c>
      <c r="G68" s="32">
        <v>2012</v>
      </c>
    </row>
    <row r="69" spans="2:7">
      <c r="B69" s="32" t="s">
        <v>917</v>
      </c>
      <c r="C69" s="154">
        <f>'Operating Model'!D83</f>
        <v>5.7942152678994788E-2</v>
      </c>
      <c r="D69" s="154">
        <f>'Operating Model'!E83</f>
        <v>6.3859649122807019E-2</v>
      </c>
      <c r="E69" s="154">
        <f>'Operating Model'!F83</f>
        <v>1.8292487586096428E-2</v>
      </c>
      <c r="F69" s="154">
        <f>'Operating Model'!G83</f>
        <v>1.9173851499163556E-2</v>
      </c>
      <c r="G69" s="154">
        <f>'Operating Model'!H83</f>
        <v>1.9757539278700657E-2</v>
      </c>
    </row>
    <row r="70" spans="2:7">
      <c r="B70" s="32" t="s">
        <v>399</v>
      </c>
      <c r="C70" s="154">
        <f>G4s!D53</f>
        <v>2.55039217339968E-2</v>
      </c>
      <c r="D70" s="154">
        <f>G4s!E53</f>
        <v>2.88200884576972E-2</v>
      </c>
      <c r="E70" s="154">
        <f>G4s!F53</f>
        <v>3.07247175530449E-2</v>
      </c>
      <c r="F70" s="154">
        <f>G4s!G53</f>
        <v>2.4062749268811499E-2</v>
      </c>
      <c r="G70" s="154">
        <f>G4s!H53</f>
        <v>1.31799974156868E-2</v>
      </c>
    </row>
    <row r="71" spans="2:7">
      <c r="B71" s="32" t="s">
        <v>421</v>
      </c>
      <c r="C71" s="154">
        <f>Garda!D53</f>
        <v>-8.8862831621906099E-2</v>
      </c>
      <c r="D71" s="154">
        <f>Garda!E53</f>
        <v>-3.2547948602342003E-2</v>
      </c>
      <c r="E71" s="154">
        <f>Garda!F53</f>
        <v>2.5479219041856401E-2</v>
      </c>
      <c r="F71" s="154">
        <f>Garda!G53</f>
        <v>1.7631014126201001E-2</v>
      </c>
      <c r="G71" s="154">
        <f>Garda!H53</f>
        <v>1.8821927503231001E-2</v>
      </c>
    </row>
    <row r="72" spans="2:7">
      <c r="B72" s="631" t="s">
        <v>400</v>
      </c>
      <c r="C72" s="154">
        <f>Loomis!D53</f>
        <v>3.7658761879385397E-2</v>
      </c>
      <c r="D72" s="154">
        <f>Loomis!E53</f>
        <v>4.1704896154808602E-2</v>
      </c>
      <c r="E72" s="154">
        <f>Loomis!F53</f>
        <v>4.4956040968005102E-2</v>
      </c>
      <c r="F72" s="154">
        <f>Loomis!G53</f>
        <v>4.6751116376560597E-2</v>
      </c>
      <c r="G72" s="154">
        <f>Loomis!H53</f>
        <v>5.3384845025902197E-2</v>
      </c>
    </row>
    <row r="73" spans="2:7">
      <c r="B73" s="631" t="s">
        <v>401</v>
      </c>
      <c r="C73" s="154">
        <f>Prosegur!D56</f>
        <v>6.1918197871333396E-2</v>
      </c>
      <c r="D73" s="154">
        <f>Prosegur!E56</f>
        <v>6.7624432029249823E-2</v>
      </c>
      <c r="E73" s="154">
        <f>Prosegur!F56</f>
        <v>6.2683990582489232E-2</v>
      </c>
      <c r="F73" s="154">
        <f>Prosegur!G56</f>
        <v>5.9440359588791909E-2</v>
      </c>
      <c r="G73" s="154">
        <f>Prosegur!H56</f>
        <v>4.7260738033640233E-2</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sheetPr>
  <dimension ref="A1:IV317"/>
  <sheetViews>
    <sheetView showGridLines="0" workbookViewId="0">
      <pane xSplit="2" ySplit="7" topLeftCell="C8" activePane="bottomRight" state="frozen"/>
      <selection pane="topRight" activeCell="C1" sqref="C1"/>
      <selection pane="bottomLeft" activeCell="A8" sqref="A8"/>
      <selection pane="bottomRight" activeCell="H316" sqref="H316:H317"/>
    </sheetView>
  </sheetViews>
  <sheetFormatPr defaultRowHeight="11.25" outlineLevelRow="1"/>
  <cols>
    <col min="1" max="1" width="29" style="317" customWidth="1"/>
    <col min="2" max="2" width="12.7109375" style="317" customWidth="1"/>
    <col min="3" max="8" width="14.85546875" style="317" customWidth="1"/>
    <col min="9" max="9" width="10.42578125" style="317" customWidth="1"/>
    <col min="10" max="257" width="9.140625" style="317"/>
    <col min="258" max="258" width="45.85546875" style="317" customWidth="1"/>
    <col min="259" max="264" width="14.85546875" style="317" customWidth="1"/>
    <col min="265" max="265" width="9.28515625" style="317" customWidth="1"/>
    <col min="266" max="513" width="9.140625" style="317"/>
    <col min="514" max="514" width="45.85546875" style="317" customWidth="1"/>
    <col min="515" max="520" width="14.85546875" style="317" customWidth="1"/>
    <col min="521" max="521" width="9.28515625" style="317" customWidth="1"/>
    <col min="522" max="769" width="9.140625" style="317"/>
    <col min="770" max="770" width="45.85546875" style="317" customWidth="1"/>
    <col min="771" max="776" width="14.85546875" style="317" customWidth="1"/>
    <col min="777" max="777" width="9.28515625" style="317" customWidth="1"/>
    <col min="778" max="1025" width="9.140625" style="317"/>
    <col min="1026" max="1026" width="45.85546875" style="317" customWidth="1"/>
    <col min="1027" max="1032" width="14.85546875" style="317" customWidth="1"/>
    <col min="1033" max="1033" width="9.28515625" style="317" customWidth="1"/>
    <col min="1034" max="1281" width="9.140625" style="317"/>
    <col min="1282" max="1282" width="45.85546875" style="317" customWidth="1"/>
    <col min="1283" max="1288" width="14.85546875" style="317" customWidth="1"/>
    <col min="1289" max="1289" width="9.28515625" style="317" customWidth="1"/>
    <col min="1290" max="1537" width="9.140625" style="317"/>
    <col min="1538" max="1538" width="45.85546875" style="317" customWidth="1"/>
    <col min="1539" max="1544" width="14.85546875" style="317" customWidth="1"/>
    <col min="1545" max="1545" width="9.28515625" style="317" customWidth="1"/>
    <col min="1546" max="1793" width="9.140625" style="317"/>
    <col min="1794" max="1794" width="45.85546875" style="317" customWidth="1"/>
    <col min="1795" max="1800" width="14.85546875" style="317" customWidth="1"/>
    <col min="1801" max="1801" width="9.28515625" style="317" customWidth="1"/>
    <col min="1802" max="2049" width="9.140625" style="317"/>
    <col min="2050" max="2050" width="45.85546875" style="317" customWidth="1"/>
    <col min="2051" max="2056" width="14.85546875" style="317" customWidth="1"/>
    <col min="2057" max="2057" width="9.28515625" style="317" customWidth="1"/>
    <col min="2058" max="2305" width="9.140625" style="317"/>
    <col min="2306" max="2306" width="45.85546875" style="317" customWidth="1"/>
    <col min="2307" max="2312" width="14.85546875" style="317" customWidth="1"/>
    <col min="2313" max="2313" width="9.28515625" style="317" customWidth="1"/>
    <col min="2314" max="2561" width="9.140625" style="317"/>
    <col min="2562" max="2562" width="45.85546875" style="317" customWidth="1"/>
    <col min="2563" max="2568" width="14.85546875" style="317" customWidth="1"/>
    <col min="2569" max="2569" width="9.28515625" style="317" customWidth="1"/>
    <col min="2570" max="2817" width="9.140625" style="317"/>
    <col min="2818" max="2818" width="45.85546875" style="317" customWidth="1"/>
    <col min="2819" max="2824" width="14.85546875" style="317" customWidth="1"/>
    <col min="2825" max="2825" width="9.28515625" style="317" customWidth="1"/>
    <col min="2826" max="3073" width="9.140625" style="317"/>
    <col min="3074" max="3074" width="45.85546875" style="317" customWidth="1"/>
    <col min="3075" max="3080" width="14.85546875" style="317" customWidth="1"/>
    <col min="3081" max="3081" width="9.28515625" style="317" customWidth="1"/>
    <col min="3082" max="3329" width="9.140625" style="317"/>
    <col min="3330" max="3330" width="45.85546875" style="317" customWidth="1"/>
    <col min="3331" max="3336" width="14.85546875" style="317" customWidth="1"/>
    <col min="3337" max="3337" width="9.28515625" style="317" customWidth="1"/>
    <col min="3338" max="3585" width="9.140625" style="317"/>
    <col min="3586" max="3586" width="45.85546875" style="317" customWidth="1"/>
    <col min="3587" max="3592" width="14.85546875" style="317" customWidth="1"/>
    <col min="3593" max="3593" width="9.28515625" style="317" customWidth="1"/>
    <col min="3594" max="3841" width="9.140625" style="317"/>
    <col min="3842" max="3842" width="45.85546875" style="317" customWidth="1"/>
    <col min="3843" max="3848" width="14.85546875" style="317" customWidth="1"/>
    <col min="3849" max="3849" width="9.28515625" style="317" customWidth="1"/>
    <col min="3850" max="4097" width="9.140625" style="317"/>
    <col min="4098" max="4098" width="45.85546875" style="317" customWidth="1"/>
    <col min="4099" max="4104" width="14.85546875" style="317" customWidth="1"/>
    <col min="4105" max="4105" width="9.28515625" style="317" customWidth="1"/>
    <col min="4106" max="4353" width="9.140625" style="317"/>
    <col min="4354" max="4354" width="45.85546875" style="317" customWidth="1"/>
    <col min="4355" max="4360" width="14.85546875" style="317" customWidth="1"/>
    <col min="4361" max="4361" width="9.28515625" style="317" customWidth="1"/>
    <col min="4362" max="4609" width="9.140625" style="317"/>
    <col min="4610" max="4610" width="45.85546875" style="317" customWidth="1"/>
    <col min="4611" max="4616" width="14.85546875" style="317" customWidth="1"/>
    <col min="4617" max="4617" width="9.28515625" style="317" customWidth="1"/>
    <col min="4618" max="4865" width="9.140625" style="317"/>
    <col min="4866" max="4866" width="45.85546875" style="317" customWidth="1"/>
    <col min="4867" max="4872" width="14.85546875" style="317" customWidth="1"/>
    <col min="4873" max="4873" width="9.28515625" style="317" customWidth="1"/>
    <col min="4874" max="5121" width="9.140625" style="317"/>
    <col min="5122" max="5122" width="45.85546875" style="317" customWidth="1"/>
    <col min="5123" max="5128" width="14.85546875" style="317" customWidth="1"/>
    <col min="5129" max="5129" width="9.28515625" style="317" customWidth="1"/>
    <col min="5130" max="5377" width="9.140625" style="317"/>
    <col min="5378" max="5378" width="45.85546875" style="317" customWidth="1"/>
    <col min="5379" max="5384" width="14.85546875" style="317" customWidth="1"/>
    <col min="5385" max="5385" width="9.28515625" style="317" customWidth="1"/>
    <col min="5386" max="5633" width="9.140625" style="317"/>
    <col min="5634" max="5634" width="45.85546875" style="317" customWidth="1"/>
    <col min="5635" max="5640" width="14.85546875" style="317" customWidth="1"/>
    <col min="5641" max="5641" width="9.28515625" style="317" customWidth="1"/>
    <col min="5642" max="5889" width="9.140625" style="317"/>
    <col min="5890" max="5890" width="45.85546875" style="317" customWidth="1"/>
    <col min="5891" max="5896" width="14.85546875" style="317" customWidth="1"/>
    <col min="5897" max="5897" width="9.28515625" style="317" customWidth="1"/>
    <col min="5898" max="6145" width="9.140625" style="317"/>
    <col min="6146" max="6146" width="45.85546875" style="317" customWidth="1"/>
    <col min="6147" max="6152" width="14.85546875" style="317" customWidth="1"/>
    <col min="6153" max="6153" width="9.28515625" style="317" customWidth="1"/>
    <col min="6154" max="6401" width="9.140625" style="317"/>
    <col min="6402" max="6402" width="45.85546875" style="317" customWidth="1"/>
    <col min="6403" max="6408" width="14.85546875" style="317" customWidth="1"/>
    <col min="6409" max="6409" width="9.28515625" style="317" customWidth="1"/>
    <col min="6410" max="6657" width="9.140625" style="317"/>
    <col min="6658" max="6658" width="45.85546875" style="317" customWidth="1"/>
    <col min="6659" max="6664" width="14.85546875" style="317" customWidth="1"/>
    <col min="6665" max="6665" width="9.28515625" style="317" customWidth="1"/>
    <col min="6666" max="6913" width="9.140625" style="317"/>
    <col min="6914" max="6914" width="45.85546875" style="317" customWidth="1"/>
    <col min="6915" max="6920" width="14.85546875" style="317" customWidth="1"/>
    <col min="6921" max="6921" width="9.28515625" style="317" customWidth="1"/>
    <col min="6922" max="7169" width="9.140625" style="317"/>
    <col min="7170" max="7170" width="45.85546875" style="317" customWidth="1"/>
    <col min="7171" max="7176" width="14.85546875" style="317" customWidth="1"/>
    <col min="7177" max="7177" width="9.28515625" style="317" customWidth="1"/>
    <col min="7178" max="7425" width="9.140625" style="317"/>
    <col min="7426" max="7426" width="45.85546875" style="317" customWidth="1"/>
    <col min="7427" max="7432" width="14.85546875" style="317" customWidth="1"/>
    <col min="7433" max="7433" width="9.28515625" style="317" customWidth="1"/>
    <col min="7434" max="7681" width="9.140625" style="317"/>
    <col min="7682" max="7682" width="45.85546875" style="317" customWidth="1"/>
    <col min="7683" max="7688" width="14.85546875" style="317" customWidth="1"/>
    <col min="7689" max="7689" width="9.28515625" style="317" customWidth="1"/>
    <col min="7690" max="7937" width="9.140625" style="317"/>
    <col min="7938" max="7938" width="45.85546875" style="317" customWidth="1"/>
    <col min="7939" max="7944" width="14.85546875" style="317" customWidth="1"/>
    <col min="7945" max="7945" width="9.28515625" style="317" customWidth="1"/>
    <col min="7946" max="8193" width="9.140625" style="317"/>
    <col min="8194" max="8194" width="45.85546875" style="317" customWidth="1"/>
    <col min="8195" max="8200" width="14.85546875" style="317" customWidth="1"/>
    <col min="8201" max="8201" width="9.28515625" style="317" customWidth="1"/>
    <col min="8202" max="8449" width="9.140625" style="317"/>
    <col min="8450" max="8450" width="45.85546875" style="317" customWidth="1"/>
    <col min="8451" max="8456" width="14.85546875" style="317" customWidth="1"/>
    <col min="8457" max="8457" width="9.28515625" style="317" customWidth="1"/>
    <col min="8458" max="8705" width="9.140625" style="317"/>
    <col min="8706" max="8706" width="45.85546875" style="317" customWidth="1"/>
    <col min="8707" max="8712" width="14.85546875" style="317" customWidth="1"/>
    <col min="8713" max="8713" width="9.28515625" style="317" customWidth="1"/>
    <col min="8714" max="8961" width="9.140625" style="317"/>
    <col min="8962" max="8962" width="45.85546875" style="317" customWidth="1"/>
    <col min="8963" max="8968" width="14.85546875" style="317" customWidth="1"/>
    <col min="8969" max="8969" width="9.28515625" style="317" customWidth="1"/>
    <col min="8970" max="9217" width="9.140625" style="317"/>
    <col min="9218" max="9218" width="45.85546875" style="317" customWidth="1"/>
    <col min="9219" max="9224" width="14.85546875" style="317" customWidth="1"/>
    <col min="9225" max="9225" width="9.28515625" style="317" customWidth="1"/>
    <col min="9226" max="9473" width="9.140625" style="317"/>
    <col min="9474" max="9474" width="45.85546875" style="317" customWidth="1"/>
    <col min="9475" max="9480" width="14.85546875" style="317" customWidth="1"/>
    <col min="9481" max="9481" width="9.28515625" style="317" customWidth="1"/>
    <col min="9482" max="9729" width="9.140625" style="317"/>
    <col min="9730" max="9730" width="45.85546875" style="317" customWidth="1"/>
    <col min="9731" max="9736" width="14.85546875" style="317" customWidth="1"/>
    <col min="9737" max="9737" width="9.28515625" style="317" customWidth="1"/>
    <col min="9738" max="9985" width="9.140625" style="317"/>
    <col min="9986" max="9986" width="45.85546875" style="317" customWidth="1"/>
    <col min="9987" max="9992" width="14.85546875" style="317" customWidth="1"/>
    <col min="9993" max="9993" width="9.28515625" style="317" customWidth="1"/>
    <col min="9994" max="10241" width="9.140625" style="317"/>
    <col min="10242" max="10242" width="45.85546875" style="317" customWidth="1"/>
    <col min="10243" max="10248" width="14.85546875" style="317" customWidth="1"/>
    <col min="10249" max="10249" width="9.28515625" style="317" customWidth="1"/>
    <col min="10250" max="10497" width="9.140625" style="317"/>
    <col min="10498" max="10498" width="45.85546875" style="317" customWidth="1"/>
    <col min="10499" max="10504" width="14.85546875" style="317" customWidth="1"/>
    <col min="10505" max="10505" width="9.28515625" style="317" customWidth="1"/>
    <col min="10506" max="10753" width="9.140625" style="317"/>
    <col min="10754" max="10754" width="45.85546875" style="317" customWidth="1"/>
    <col min="10755" max="10760" width="14.85546875" style="317" customWidth="1"/>
    <col min="10761" max="10761" width="9.28515625" style="317" customWidth="1"/>
    <col min="10762" max="11009" width="9.140625" style="317"/>
    <col min="11010" max="11010" width="45.85546875" style="317" customWidth="1"/>
    <col min="11011" max="11016" width="14.85546875" style="317" customWidth="1"/>
    <col min="11017" max="11017" width="9.28515625" style="317" customWidth="1"/>
    <col min="11018" max="11265" width="9.140625" style="317"/>
    <col min="11266" max="11266" width="45.85546875" style="317" customWidth="1"/>
    <col min="11267" max="11272" width="14.85546875" style="317" customWidth="1"/>
    <col min="11273" max="11273" width="9.28515625" style="317" customWidth="1"/>
    <col min="11274" max="11521" width="9.140625" style="317"/>
    <col min="11522" max="11522" width="45.85546875" style="317" customWidth="1"/>
    <col min="11523" max="11528" width="14.85546875" style="317" customWidth="1"/>
    <col min="11529" max="11529" width="9.28515625" style="317" customWidth="1"/>
    <col min="11530" max="11777" width="9.140625" style="317"/>
    <col min="11778" max="11778" width="45.85546875" style="317" customWidth="1"/>
    <col min="11779" max="11784" width="14.85546875" style="317" customWidth="1"/>
    <col min="11785" max="11785" width="9.28515625" style="317" customWidth="1"/>
    <col min="11786" max="12033" width="9.140625" style="317"/>
    <col min="12034" max="12034" width="45.85546875" style="317" customWidth="1"/>
    <col min="12035" max="12040" width="14.85546875" style="317" customWidth="1"/>
    <col min="12041" max="12041" width="9.28515625" style="317" customWidth="1"/>
    <col min="12042" max="12289" width="9.140625" style="317"/>
    <col min="12290" max="12290" width="45.85546875" style="317" customWidth="1"/>
    <col min="12291" max="12296" width="14.85546875" style="317" customWidth="1"/>
    <col min="12297" max="12297" width="9.28515625" style="317" customWidth="1"/>
    <col min="12298" max="12545" width="9.140625" style="317"/>
    <col min="12546" max="12546" width="45.85546875" style="317" customWidth="1"/>
    <col min="12547" max="12552" width="14.85546875" style="317" customWidth="1"/>
    <col min="12553" max="12553" width="9.28515625" style="317" customWidth="1"/>
    <col min="12554" max="12801" width="9.140625" style="317"/>
    <col min="12802" max="12802" width="45.85546875" style="317" customWidth="1"/>
    <col min="12803" max="12808" width="14.85546875" style="317" customWidth="1"/>
    <col min="12809" max="12809" width="9.28515625" style="317" customWidth="1"/>
    <col min="12810" max="13057" width="9.140625" style="317"/>
    <col min="13058" max="13058" width="45.85546875" style="317" customWidth="1"/>
    <col min="13059" max="13064" width="14.85546875" style="317" customWidth="1"/>
    <col min="13065" max="13065" width="9.28515625" style="317" customWidth="1"/>
    <col min="13066" max="13313" width="9.140625" style="317"/>
    <col min="13314" max="13314" width="45.85546875" style="317" customWidth="1"/>
    <col min="13315" max="13320" width="14.85546875" style="317" customWidth="1"/>
    <col min="13321" max="13321" width="9.28515625" style="317" customWidth="1"/>
    <col min="13322" max="13569" width="9.140625" style="317"/>
    <col min="13570" max="13570" width="45.85546875" style="317" customWidth="1"/>
    <col min="13571" max="13576" width="14.85546875" style="317" customWidth="1"/>
    <col min="13577" max="13577" width="9.28515625" style="317" customWidth="1"/>
    <col min="13578" max="13825" width="9.140625" style="317"/>
    <col min="13826" max="13826" width="45.85546875" style="317" customWidth="1"/>
    <col min="13827" max="13832" width="14.85546875" style="317" customWidth="1"/>
    <col min="13833" max="13833" width="9.28515625" style="317" customWidth="1"/>
    <col min="13834" max="14081" width="9.140625" style="317"/>
    <col min="14082" max="14082" width="45.85546875" style="317" customWidth="1"/>
    <col min="14083" max="14088" width="14.85546875" style="317" customWidth="1"/>
    <col min="14089" max="14089" width="9.28515625" style="317" customWidth="1"/>
    <col min="14090" max="14337" width="9.140625" style="317"/>
    <col min="14338" max="14338" width="45.85546875" style="317" customWidth="1"/>
    <col min="14339" max="14344" width="14.85546875" style="317" customWidth="1"/>
    <col min="14345" max="14345" width="9.28515625" style="317" customWidth="1"/>
    <col min="14346" max="14593" width="9.140625" style="317"/>
    <col min="14594" max="14594" width="45.85546875" style="317" customWidth="1"/>
    <col min="14595" max="14600" width="14.85546875" style="317" customWidth="1"/>
    <col min="14601" max="14601" width="9.28515625" style="317" customWidth="1"/>
    <col min="14602" max="14849" width="9.140625" style="317"/>
    <col min="14850" max="14850" width="45.85546875" style="317" customWidth="1"/>
    <col min="14851" max="14856" width="14.85546875" style="317" customWidth="1"/>
    <col min="14857" max="14857" width="9.28515625" style="317" customWidth="1"/>
    <col min="14858" max="15105" width="9.140625" style="317"/>
    <col min="15106" max="15106" width="45.85546875" style="317" customWidth="1"/>
    <col min="15107" max="15112" width="14.85546875" style="317" customWidth="1"/>
    <col min="15113" max="15113" width="9.28515625" style="317" customWidth="1"/>
    <col min="15114" max="15361" width="9.140625" style="317"/>
    <col min="15362" max="15362" width="45.85546875" style="317" customWidth="1"/>
    <col min="15363" max="15368" width="14.85546875" style="317" customWidth="1"/>
    <col min="15369" max="15369" width="9.28515625" style="317" customWidth="1"/>
    <col min="15370" max="15617" width="9.140625" style="317"/>
    <col min="15618" max="15618" width="45.85546875" style="317" customWidth="1"/>
    <col min="15619" max="15624" width="14.85546875" style="317" customWidth="1"/>
    <col min="15625" max="15625" width="9.28515625" style="317" customWidth="1"/>
    <col min="15626" max="15873" width="9.140625" style="317"/>
    <col min="15874" max="15874" width="45.85546875" style="317" customWidth="1"/>
    <col min="15875" max="15880" width="14.85546875" style="317" customWidth="1"/>
    <col min="15881" max="15881" width="9.28515625" style="317" customWidth="1"/>
    <col min="15882" max="16129" width="9.140625" style="317"/>
    <col min="16130" max="16130" width="45.85546875" style="317" customWidth="1"/>
    <col min="16131" max="16136" width="14.85546875" style="317" customWidth="1"/>
    <col min="16137" max="16137" width="9.28515625" style="317" customWidth="1"/>
    <col min="16138" max="16384" width="9.140625" style="317"/>
  </cols>
  <sheetData>
    <row r="1" spans="1:256" ht="20.25">
      <c r="A1" s="437" t="s">
        <v>412</v>
      </c>
      <c r="B1" s="437"/>
      <c r="C1" s="433"/>
      <c r="D1" s="433"/>
      <c r="E1" s="433"/>
      <c r="F1" s="433"/>
      <c r="G1" s="433"/>
      <c r="H1" s="433"/>
      <c r="I1" s="433"/>
      <c r="J1" s="433"/>
      <c r="K1" s="433"/>
    </row>
    <row r="2" spans="1:256" ht="12.75">
      <c r="A2" s="35" t="s">
        <v>849</v>
      </c>
      <c r="B2" s="450">
        <v>2.66</v>
      </c>
      <c r="C2" s="433"/>
      <c r="D2" s="433"/>
      <c r="E2" s="433"/>
      <c r="F2" s="433"/>
      <c r="G2" s="433"/>
      <c r="H2" s="433"/>
      <c r="I2" s="433"/>
      <c r="J2" s="433"/>
      <c r="K2" s="433"/>
    </row>
    <row r="3" spans="1:256" ht="17.25" customHeight="1">
      <c r="A3" s="369" t="s">
        <v>447</v>
      </c>
      <c r="B3" s="451">
        <v>1404.4</v>
      </c>
      <c r="C3" s="433"/>
      <c r="D3" s="433"/>
      <c r="E3" s="433"/>
      <c r="F3" s="433"/>
      <c r="G3" s="433"/>
      <c r="H3" s="433"/>
      <c r="I3" s="433"/>
      <c r="J3" s="433"/>
      <c r="K3" s="433"/>
    </row>
    <row r="4" spans="1:256" ht="17.25" customHeight="1">
      <c r="A4" s="35" t="s">
        <v>446</v>
      </c>
      <c r="B4" s="452">
        <f>B2*B3</f>
        <v>3735.7040000000002</v>
      </c>
      <c r="C4" s="433"/>
      <c r="D4" s="433"/>
      <c r="E4" s="433"/>
      <c r="F4" s="433"/>
      <c r="G4" s="433"/>
      <c r="H4" s="433"/>
      <c r="I4" s="433"/>
      <c r="J4" s="433"/>
      <c r="K4" s="433"/>
    </row>
    <row r="5" spans="1:256">
      <c r="A5" s="433"/>
      <c r="B5" s="433"/>
      <c r="C5" s="434"/>
      <c r="D5" s="434"/>
      <c r="E5" s="434"/>
      <c r="F5" s="434"/>
      <c r="G5" s="434"/>
      <c r="H5" s="434"/>
      <c r="I5" s="433"/>
      <c r="J5" s="433"/>
      <c r="K5" s="433"/>
    </row>
    <row r="6" spans="1:256" ht="13.5" customHeight="1">
      <c r="A6" s="436" t="s">
        <v>1</v>
      </c>
      <c r="B6" s="436"/>
      <c r="C6" s="435"/>
      <c r="D6" s="435"/>
      <c r="E6" s="435"/>
      <c r="F6" s="435"/>
      <c r="G6" s="435"/>
      <c r="H6" s="435"/>
      <c r="I6" s="346" t="s">
        <v>418</v>
      </c>
      <c r="J6" s="347"/>
      <c r="K6" s="347"/>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6">
      <c r="A7" s="148"/>
      <c r="B7" s="148"/>
      <c r="C7" s="149">
        <v>2007</v>
      </c>
      <c r="D7" s="149">
        <v>2008</v>
      </c>
      <c r="E7" s="149">
        <v>2009</v>
      </c>
      <c r="F7" s="149">
        <v>2010</v>
      </c>
      <c r="G7" s="149">
        <v>2011</v>
      </c>
      <c r="H7" s="149" t="s">
        <v>416</v>
      </c>
      <c r="I7" s="135" t="s">
        <v>3</v>
      </c>
      <c r="J7" s="135" t="s">
        <v>4</v>
      </c>
      <c r="K7" s="135" t="s">
        <v>5</v>
      </c>
    </row>
    <row r="8" spans="1:256">
      <c r="A8" s="332" t="s">
        <v>294</v>
      </c>
      <c r="B8" s="332"/>
      <c r="C8" s="139">
        <v>7232.0348409014996</v>
      </c>
      <c r="D8" s="139">
        <v>9562.8679724065005</v>
      </c>
      <c r="E8" s="139">
        <v>11305.750462780999</v>
      </c>
      <c r="F8" s="139">
        <v>11707.395756722</v>
      </c>
      <c r="G8" s="139">
        <v>12133.236550297999</v>
      </c>
      <c r="H8" s="139">
        <v>12483.264778351</v>
      </c>
    </row>
    <row r="9" spans="1:256">
      <c r="A9" s="332" t="s">
        <v>295</v>
      </c>
      <c r="B9" s="332"/>
      <c r="C9" s="139" t="s">
        <v>8</v>
      </c>
      <c r="D9" s="139" t="s">
        <v>8</v>
      </c>
      <c r="E9" s="139" t="s">
        <v>8</v>
      </c>
      <c r="F9" s="139" t="s">
        <v>8</v>
      </c>
      <c r="G9" s="139" t="s">
        <v>8</v>
      </c>
      <c r="H9" s="139" t="s">
        <v>8</v>
      </c>
    </row>
    <row r="10" spans="1:256">
      <c r="A10" s="137" t="s">
        <v>6</v>
      </c>
      <c r="B10" s="137"/>
      <c r="C10" s="140">
        <v>7232.0348409014996</v>
      </c>
      <c r="D10" s="140">
        <v>9562.8679724065005</v>
      </c>
      <c r="E10" s="140">
        <v>11305.750462780999</v>
      </c>
      <c r="F10" s="140">
        <v>11707.395756722</v>
      </c>
      <c r="G10" s="140">
        <v>12133.236550297999</v>
      </c>
      <c r="H10" s="140">
        <v>12483.264778351</v>
      </c>
      <c r="K10" s="171">
        <f>((H10/C10)^(1/5))-1</f>
        <v>0.115356068384924</v>
      </c>
    </row>
    <row r="11" spans="1:256">
      <c r="A11" s="338" t="s">
        <v>7</v>
      </c>
      <c r="B11" s="338"/>
      <c r="C11" s="339" t="s">
        <v>8</v>
      </c>
      <c r="D11" s="339">
        <f>(D10-C10)/C10</f>
        <v>0.322292851566856</v>
      </c>
      <c r="E11" s="339">
        <f t="shared" ref="E11:H11" si="0">(E10-D10)/D10</f>
        <v>0.18225520789407099</v>
      </c>
      <c r="F11" s="339">
        <f t="shared" si="0"/>
        <v>3.5525752603795202E-2</v>
      </c>
      <c r="G11" s="339">
        <f t="shared" si="0"/>
        <v>3.6373656654725701E-2</v>
      </c>
      <c r="H11" s="339">
        <f t="shared" si="0"/>
        <v>2.88487104493487E-2</v>
      </c>
      <c r="I11" s="344">
        <f>AVERAGE(D11:H11)</f>
        <v>0.12105923583375899</v>
      </c>
      <c r="J11" s="345">
        <f>STDEV(D11:H11)</f>
        <v>0.12964405131303799</v>
      </c>
    </row>
    <row r="12" spans="1:256">
      <c r="A12" s="138"/>
      <c r="B12" s="138"/>
      <c r="C12" s="138"/>
      <c r="D12" s="138"/>
      <c r="E12" s="138"/>
      <c r="F12" s="138"/>
      <c r="G12" s="138"/>
      <c r="H12" s="138"/>
    </row>
    <row r="13" spans="1:256">
      <c r="A13" s="332" t="s">
        <v>9</v>
      </c>
      <c r="B13" s="332"/>
      <c r="C13" s="139">
        <v>5612.0654886727998</v>
      </c>
      <c r="D13" s="139">
        <v>7445.2778443512998</v>
      </c>
      <c r="E13" s="139">
        <v>8828.1313001569997</v>
      </c>
      <c r="F13" s="139">
        <v>9186.2246947549993</v>
      </c>
      <c r="G13" s="139">
        <v>9555.6093225160002</v>
      </c>
      <c r="H13" s="139">
        <v>9908.8636171870003</v>
      </c>
    </row>
    <row r="14" spans="1:256">
      <c r="A14" s="338" t="s">
        <v>417</v>
      </c>
      <c r="B14" s="338"/>
      <c r="C14" s="340">
        <f>C13/$C$10</f>
        <v>0.77600089216014301</v>
      </c>
      <c r="D14" s="340">
        <f>D13/$D$10</f>
        <v>0.77856118748418601</v>
      </c>
      <c r="E14" s="340">
        <f>E13/$E$10</f>
        <v>0.78085318875731202</v>
      </c>
      <c r="F14" s="340">
        <f>F13/$F$10</f>
        <v>0.78465141912372505</v>
      </c>
      <c r="G14" s="340">
        <f>G13/$G$10</f>
        <v>0.78755650093060403</v>
      </c>
      <c r="H14" s="340">
        <f>H13/$H$10</f>
        <v>0.793771805142783</v>
      </c>
      <c r="I14" s="344">
        <f>AVERAGE(C14:H14)</f>
        <v>0.78356583226645904</v>
      </c>
      <c r="J14" s="345">
        <f>STDEV(C14:H14)</f>
        <v>6.4945983798926302E-3</v>
      </c>
    </row>
    <row r="15" spans="1:256">
      <c r="A15" s="137" t="s">
        <v>10</v>
      </c>
      <c r="B15" s="137"/>
      <c r="C15" s="140">
        <v>1619.9693522287</v>
      </c>
      <c r="D15" s="140">
        <v>2117.5901280551998</v>
      </c>
      <c r="E15" s="140">
        <v>2477.6191626240002</v>
      </c>
      <c r="F15" s="140">
        <v>2521.1710619669998</v>
      </c>
      <c r="G15" s="140">
        <v>2577.6272277819999</v>
      </c>
      <c r="H15" s="140">
        <v>2574.4011611639999</v>
      </c>
    </row>
    <row r="16" spans="1:256">
      <c r="A16" s="338" t="s">
        <v>417</v>
      </c>
      <c r="B16" s="338"/>
      <c r="C16" s="340">
        <f>C15/$C$10</f>
        <v>0.22399910783985699</v>
      </c>
      <c r="D16" s="340">
        <f>D15/$D$10</f>
        <v>0.22143881251581299</v>
      </c>
      <c r="E16" s="340">
        <f>E15/$E$10</f>
        <v>0.21914681124268801</v>
      </c>
      <c r="F16" s="340">
        <f>F15/$F$10</f>
        <v>0.21534858087627401</v>
      </c>
      <c r="G16" s="340">
        <f>G15/$G$10</f>
        <v>0.212443499069396</v>
      </c>
      <c r="H16" s="340">
        <f>H15/$H$10</f>
        <v>0.206228194857217</v>
      </c>
      <c r="I16" s="344">
        <f>AVERAGE(C16:H16)</f>
        <v>0.21643416773354099</v>
      </c>
      <c r="J16" s="345">
        <f>STDEV(C16:H16)</f>
        <v>6.4945983798926198E-3</v>
      </c>
    </row>
    <row r="17" spans="1:10">
      <c r="A17" s="338"/>
      <c r="B17" s="338"/>
      <c r="C17" s="138"/>
      <c r="D17" s="138"/>
      <c r="E17" s="138"/>
      <c r="F17" s="138"/>
      <c r="G17" s="138"/>
      <c r="H17" s="138"/>
    </row>
    <row r="18" spans="1:10">
      <c r="A18" s="332" t="s">
        <v>12</v>
      </c>
      <c r="B18" s="332"/>
      <c r="C18" s="139">
        <v>1114.4447131881</v>
      </c>
      <c r="D18" s="139">
        <v>1447.6973948274999</v>
      </c>
      <c r="E18" s="139">
        <v>1837.244938951</v>
      </c>
      <c r="F18" s="139">
        <v>1825.953705788</v>
      </c>
      <c r="G18" s="139">
        <v>1859.827405277</v>
      </c>
      <c r="H18" s="139">
        <v>1874.344705058</v>
      </c>
    </row>
    <row r="19" spans="1:10">
      <c r="A19" s="332" t="s">
        <v>13</v>
      </c>
      <c r="B19" s="332"/>
      <c r="C19" s="139" t="s">
        <v>8</v>
      </c>
      <c r="D19" s="139" t="s">
        <v>8</v>
      </c>
      <c r="E19" s="139" t="s">
        <v>8</v>
      </c>
      <c r="F19" s="139" t="s">
        <v>8</v>
      </c>
      <c r="G19" s="139" t="s">
        <v>8</v>
      </c>
      <c r="H19" s="139" t="s">
        <v>8</v>
      </c>
    </row>
    <row r="20" spans="1:10">
      <c r="A20" s="332" t="s">
        <v>18</v>
      </c>
      <c r="B20" s="332"/>
      <c r="C20" s="139" t="s">
        <v>8</v>
      </c>
      <c r="D20" s="139" t="s">
        <v>8</v>
      </c>
      <c r="E20" s="139" t="s">
        <v>8</v>
      </c>
      <c r="F20" s="139" t="s">
        <v>8</v>
      </c>
      <c r="G20" s="139" t="s">
        <v>8</v>
      </c>
      <c r="H20" s="139" t="s">
        <v>8</v>
      </c>
    </row>
    <row r="21" spans="1:10">
      <c r="A21" s="332" t="s">
        <v>151</v>
      </c>
      <c r="B21" s="332"/>
      <c r="C21" s="139">
        <v>67.102185654400003</v>
      </c>
      <c r="D21" s="139">
        <v>109.3636583502</v>
      </c>
      <c r="E21" s="139" t="s">
        <v>8</v>
      </c>
      <c r="F21" s="139" t="s">
        <v>8</v>
      </c>
      <c r="G21" s="139" t="s">
        <v>8</v>
      </c>
      <c r="H21" s="139" t="s">
        <v>8</v>
      </c>
    </row>
    <row r="22" spans="1:10">
      <c r="A22" s="332" t="s">
        <v>14</v>
      </c>
      <c r="B22" s="332"/>
      <c r="C22" s="139" t="s">
        <v>8</v>
      </c>
      <c r="D22" s="139" t="s">
        <v>8</v>
      </c>
      <c r="E22" s="139" t="s">
        <v>8</v>
      </c>
      <c r="F22" s="139" t="s">
        <v>8</v>
      </c>
      <c r="G22" s="139" t="s">
        <v>8</v>
      </c>
      <c r="H22" s="139" t="s">
        <v>8</v>
      </c>
    </row>
    <row r="23" spans="1:10">
      <c r="A23" s="137" t="s">
        <v>404</v>
      </c>
      <c r="B23" s="137"/>
      <c r="C23" s="140">
        <v>1181.5468988425</v>
      </c>
      <c r="D23" s="140">
        <v>1557.0610531776999</v>
      </c>
      <c r="E23" s="140">
        <v>1837.244938951</v>
      </c>
      <c r="F23" s="140">
        <v>1825.953705788</v>
      </c>
      <c r="G23" s="140">
        <v>1859.827405277</v>
      </c>
      <c r="H23" s="140">
        <v>1874.344705058</v>
      </c>
    </row>
    <row r="24" spans="1:10">
      <c r="A24" s="338" t="s">
        <v>417</v>
      </c>
      <c r="B24" s="338"/>
      <c r="C24" s="340">
        <f>C23/$C$10</f>
        <v>0.163376826140292</v>
      </c>
      <c r="D24" s="340">
        <f>D23/$D$10</f>
        <v>0.16282364847769201</v>
      </c>
      <c r="E24" s="340">
        <f>E23/$E$10</f>
        <v>0.162505350263946</v>
      </c>
      <c r="F24" s="340">
        <f>F23/$F$10</f>
        <v>0.15596583080738499</v>
      </c>
      <c r="G24" s="340">
        <f>G23/$G$10</f>
        <v>0.15328370114331299</v>
      </c>
      <c r="H24" s="340">
        <f>H23/$H$10</f>
        <v>0.15014859801007899</v>
      </c>
      <c r="I24" s="344">
        <f>AVERAGE(C24:H24)</f>
        <v>0.158017325807118</v>
      </c>
      <c r="J24" s="345">
        <f>STDEV(C24:H24)</f>
        <v>5.6656871833109896E-3</v>
      </c>
    </row>
    <row r="25" spans="1:10">
      <c r="A25" s="138"/>
      <c r="B25" s="138"/>
      <c r="C25" s="138"/>
      <c r="D25" s="138"/>
      <c r="E25" s="138"/>
      <c r="F25" s="138"/>
      <c r="G25" s="138"/>
      <c r="H25" s="138"/>
    </row>
    <row r="26" spans="1:10">
      <c r="A26" s="137" t="s">
        <v>405</v>
      </c>
      <c r="B26" s="137"/>
      <c r="C26" s="141">
        <v>438.4224533862</v>
      </c>
      <c r="D26" s="141">
        <v>560.52907487749997</v>
      </c>
      <c r="E26" s="141">
        <v>640.37422367299996</v>
      </c>
      <c r="F26" s="141">
        <v>695.21735617900003</v>
      </c>
      <c r="G26" s="141">
        <v>717.79982250499995</v>
      </c>
      <c r="H26" s="141">
        <v>700.05645610600004</v>
      </c>
    </row>
    <row r="27" spans="1:10">
      <c r="A27" s="338" t="s">
        <v>417</v>
      </c>
      <c r="B27" s="338"/>
      <c r="C27" s="340">
        <f>C26/$C$10</f>
        <v>6.06222816995651E-2</v>
      </c>
      <c r="D27" s="340">
        <f>D26/$D$10</f>
        <v>5.86151640381209E-2</v>
      </c>
      <c r="E27" s="340">
        <f>E26/$E$10</f>
        <v>5.6641460978741599E-2</v>
      </c>
      <c r="F27" s="340">
        <f>F26/$F$10</f>
        <v>5.9382750068889503E-2</v>
      </c>
      <c r="G27" s="340">
        <f>G26/$G$10</f>
        <v>5.9159797926083502E-2</v>
      </c>
      <c r="H27" s="340">
        <f>H26/$H$10</f>
        <v>5.6079596847137897E-2</v>
      </c>
      <c r="I27" s="344">
        <f>AVERAGE(C27:H27)</f>
        <v>5.8416841926423102E-2</v>
      </c>
      <c r="J27" s="345">
        <f>STDEV(C27:H27)</f>
        <v>1.73222114524055E-3</v>
      </c>
    </row>
    <row r="28" spans="1:10">
      <c r="A28" s="138"/>
      <c r="B28" s="138"/>
      <c r="C28" s="138"/>
      <c r="D28" s="138"/>
      <c r="E28" s="138"/>
      <c r="F28" s="138"/>
      <c r="G28" s="138"/>
      <c r="H28" s="138"/>
    </row>
    <row r="29" spans="1:10">
      <c r="A29" s="332" t="s">
        <v>22</v>
      </c>
      <c r="B29" s="332"/>
      <c r="C29" s="139">
        <v>-119.4</v>
      </c>
      <c r="D29" s="139">
        <v>-170</v>
      </c>
      <c r="E29" s="139">
        <v>-175.8</v>
      </c>
      <c r="F29" s="139">
        <v>-174.2</v>
      </c>
      <c r="G29" s="139">
        <v>-188.7</v>
      </c>
      <c r="H29" s="139">
        <v>-193.6</v>
      </c>
    </row>
    <row r="30" spans="1:10">
      <c r="A30" s="332" t="s">
        <v>23</v>
      </c>
      <c r="B30" s="332"/>
      <c r="C30" s="139">
        <v>24.356802965899998</v>
      </c>
      <c r="D30" s="139">
        <v>29.679812885600001</v>
      </c>
      <c r="E30" s="139">
        <v>20.969433017</v>
      </c>
      <c r="F30" s="139">
        <v>17.743366398999999</v>
      </c>
      <c r="G30" s="139">
        <v>29.034599562</v>
      </c>
      <c r="H30" s="139">
        <v>27.421566253000002</v>
      </c>
    </row>
    <row r="31" spans="1:10">
      <c r="A31" s="137" t="s">
        <v>24</v>
      </c>
      <c r="B31" s="137"/>
      <c r="C31" s="140">
        <v>-95</v>
      </c>
      <c r="D31" s="140">
        <v>-140.30000000000001</v>
      </c>
      <c r="E31" s="140">
        <v>-154.9</v>
      </c>
      <c r="F31" s="140">
        <v>-156.5</v>
      </c>
      <c r="G31" s="140">
        <v>-159.69999999999999</v>
      </c>
      <c r="H31" s="140">
        <v>-166.1</v>
      </c>
    </row>
    <row r="32" spans="1:10">
      <c r="A32" s="138"/>
      <c r="B32" s="138"/>
      <c r="C32" s="138"/>
      <c r="D32" s="138"/>
      <c r="E32" s="138"/>
      <c r="F32" s="138"/>
      <c r="G32" s="138"/>
      <c r="H32" s="138"/>
    </row>
    <row r="33" spans="1:8">
      <c r="A33" s="332" t="s">
        <v>25</v>
      </c>
      <c r="B33" s="332"/>
      <c r="C33" s="139">
        <v>4.8390999270000004</v>
      </c>
      <c r="D33" s="139">
        <v>5.4843132505999996</v>
      </c>
      <c r="E33" s="139">
        <v>1.613033309</v>
      </c>
      <c r="F33" s="139">
        <v>8.0651665450000003</v>
      </c>
      <c r="G33" s="139">
        <v>4.8390999270000004</v>
      </c>
      <c r="H33" s="139">
        <v>3.2260666179999999</v>
      </c>
    </row>
    <row r="34" spans="1:8">
      <c r="A34" s="332" t="s">
        <v>27</v>
      </c>
      <c r="B34" s="332"/>
      <c r="C34" s="139">
        <v>0.32260666180000003</v>
      </c>
      <c r="D34" s="139">
        <v>-1.9</v>
      </c>
      <c r="E34" s="139">
        <v>1.613033309</v>
      </c>
      <c r="F34" s="139" t="s">
        <v>8</v>
      </c>
      <c r="G34" s="139" t="s">
        <v>8</v>
      </c>
      <c r="H34" s="139" t="s">
        <v>8</v>
      </c>
    </row>
    <row r="35" spans="1:8">
      <c r="A35" s="137" t="s">
        <v>406</v>
      </c>
      <c r="B35" s="137"/>
      <c r="C35" s="140">
        <v>348.57649807489997</v>
      </c>
      <c r="D35" s="140">
        <v>423.74385027429997</v>
      </c>
      <c r="E35" s="140">
        <v>488.74909262699998</v>
      </c>
      <c r="F35" s="140">
        <v>546.81829175099995</v>
      </c>
      <c r="G35" s="140">
        <v>562.94862484099997</v>
      </c>
      <c r="H35" s="140">
        <v>537.14009189700005</v>
      </c>
    </row>
    <row r="36" spans="1:8">
      <c r="A36" s="138"/>
      <c r="B36" s="138"/>
      <c r="C36" s="138"/>
      <c r="D36" s="138"/>
      <c r="E36" s="138"/>
      <c r="F36" s="138"/>
      <c r="G36" s="138"/>
      <c r="H36" s="138"/>
    </row>
    <row r="37" spans="1:8">
      <c r="A37" s="332" t="s">
        <v>365</v>
      </c>
      <c r="B37" s="332"/>
      <c r="C37" s="139" t="s">
        <v>8</v>
      </c>
      <c r="D37" s="139" t="s">
        <v>8</v>
      </c>
      <c r="E37" s="139" t="s">
        <v>8</v>
      </c>
      <c r="F37" s="139" t="s">
        <v>8</v>
      </c>
      <c r="G37" s="139" t="s">
        <v>8</v>
      </c>
      <c r="H37" s="139">
        <v>-38.700000000000003</v>
      </c>
    </row>
    <row r="38" spans="1:8">
      <c r="A38" s="332" t="s">
        <v>28</v>
      </c>
      <c r="B38" s="332"/>
      <c r="C38" s="139" t="s">
        <v>8</v>
      </c>
      <c r="D38" s="139" t="s">
        <v>8</v>
      </c>
      <c r="E38" s="139" t="s">
        <v>8</v>
      </c>
      <c r="F38" s="139">
        <v>-6.5</v>
      </c>
      <c r="G38" s="139">
        <v>-91.9</v>
      </c>
      <c r="H38" s="139">
        <v>-91.9</v>
      </c>
    </row>
    <row r="39" spans="1:8">
      <c r="A39" s="332" t="s">
        <v>29</v>
      </c>
      <c r="B39" s="332"/>
      <c r="C39" s="139" t="s">
        <v>8</v>
      </c>
      <c r="D39" s="139" t="s">
        <v>8</v>
      </c>
      <c r="E39" s="139" t="s">
        <v>8</v>
      </c>
      <c r="F39" s="139" t="s">
        <v>8</v>
      </c>
      <c r="G39" s="139">
        <v>-21</v>
      </c>
      <c r="H39" s="139">
        <v>-21</v>
      </c>
    </row>
    <row r="40" spans="1:8">
      <c r="A40" s="332" t="s">
        <v>33</v>
      </c>
      <c r="B40" s="332"/>
      <c r="C40" s="139" t="s">
        <v>8</v>
      </c>
      <c r="D40" s="139" t="s">
        <v>8</v>
      </c>
      <c r="E40" s="139" t="s">
        <v>8</v>
      </c>
      <c r="F40" s="139" t="s">
        <v>8</v>
      </c>
      <c r="G40" s="139" t="s">
        <v>8</v>
      </c>
      <c r="H40" s="139">
        <v>-80.7</v>
      </c>
    </row>
    <row r="41" spans="1:8">
      <c r="A41" s="137" t="s">
        <v>407</v>
      </c>
      <c r="B41" s="137"/>
      <c r="C41" s="140">
        <v>348.57649807489997</v>
      </c>
      <c r="D41" s="140">
        <v>423.74385027429997</v>
      </c>
      <c r="E41" s="140">
        <v>488.74909262699998</v>
      </c>
      <c r="F41" s="140">
        <v>540.36615851500005</v>
      </c>
      <c r="G41" s="140">
        <v>450.03629321099999</v>
      </c>
      <c r="H41" s="140">
        <v>304.86329540100002</v>
      </c>
    </row>
    <row r="42" spans="1:8">
      <c r="A42" s="138"/>
      <c r="B42" s="138"/>
      <c r="C42" s="138"/>
      <c r="D42" s="138"/>
      <c r="E42" s="138"/>
      <c r="F42" s="138"/>
      <c r="G42" s="138"/>
      <c r="H42" s="138"/>
    </row>
    <row r="43" spans="1:8">
      <c r="A43" s="332" t="s">
        <v>303</v>
      </c>
      <c r="B43" s="332"/>
      <c r="C43" s="139">
        <v>90.329865303999995</v>
      </c>
      <c r="D43" s="139">
        <v>113.3962416227</v>
      </c>
      <c r="E43" s="139">
        <v>124.203564793</v>
      </c>
      <c r="F43" s="139">
        <v>120.97749817499999</v>
      </c>
      <c r="G43" s="139">
        <v>90.329865303999995</v>
      </c>
      <c r="H43" s="139">
        <v>62.908299051</v>
      </c>
    </row>
    <row r="44" spans="1:8">
      <c r="A44" s="137" t="s">
        <v>408</v>
      </c>
      <c r="B44" s="137"/>
      <c r="C44" s="140">
        <v>258.24663277090002</v>
      </c>
      <c r="D44" s="140">
        <v>310.34760865160001</v>
      </c>
      <c r="E44" s="140">
        <v>364.54552783399998</v>
      </c>
      <c r="F44" s="140">
        <v>419.38866034</v>
      </c>
      <c r="G44" s="140">
        <v>359.70642790699998</v>
      </c>
      <c r="H44" s="140">
        <v>241.95499634999999</v>
      </c>
    </row>
    <row r="45" spans="1:8">
      <c r="A45" s="138"/>
      <c r="B45" s="138"/>
      <c r="C45" s="138"/>
      <c r="D45" s="138"/>
      <c r="E45" s="138"/>
      <c r="F45" s="138"/>
      <c r="G45" s="138"/>
      <c r="H45" s="138"/>
    </row>
    <row r="46" spans="1:8">
      <c r="A46" s="332" t="s">
        <v>37</v>
      </c>
      <c r="B46" s="332"/>
      <c r="C46" s="139">
        <v>0.80651665449999999</v>
      </c>
      <c r="D46" s="139">
        <v>-44.4</v>
      </c>
      <c r="E46" s="139">
        <v>-11.3</v>
      </c>
      <c r="F46" s="139">
        <v>-24.2</v>
      </c>
      <c r="G46" s="139">
        <v>-40.299999999999997</v>
      </c>
      <c r="H46" s="139">
        <v>-51.6</v>
      </c>
    </row>
    <row r="47" spans="1:8">
      <c r="A47" s="332" t="s">
        <v>305</v>
      </c>
      <c r="B47" s="332"/>
      <c r="C47" s="139" t="s">
        <v>8</v>
      </c>
      <c r="D47" s="139" t="s">
        <v>8</v>
      </c>
      <c r="E47" s="139" t="s">
        <v>8</v>
      </c>
      <c r="F47" s="139" t="s">
        <v>8</v>
      </c>
      <c r="G47" s="139" t="s">
        <v>8</v>
      </c>
      <c r="H47" s="139" t="s">
        <v>8</v>
      </c>
    </row>
    <row r="48" spans="1:8">
      <c r="A48" s="137" t="s">
        <v>38</v>
      </c>
      <c r="B48" s="137"/>
      <c r="C48" s="140">
        <v>259.05314942540002</v>
      </c>
      <c r="D48" s="140">
        <v>265.98919265410001</v>
      </c>
      <c r="E48" s="140">
        <v>353.25429467100003</v>
      </c>
      <c r="F48" s="140">
        <v>395.19316070500003</v>
      </c>
      <c r="G48" s="140">
        <v>319.38059518199998</v>
      </c>
      <c r="H48" s="140">
        <v>190.337930462</v>
      </c>
    </row>
    <row r="49" spans="1:10">
      <c r="A49" s="138"/>
      <c r="B49" s="138"/>
      <c r="C49" s="138"/>
      <c r="D49" s="138"/>
      <c r="E49" s="138"/>
      <c r="F49" s="138"/>
      <c r="G49" s="138"/>
      <c r="H49" s="138"/>
    </row>
    <row r="50" spans="1:10">
      <c r="A50" s="332" t="s">
        <v>39</v>
      </c>
      <c r="B50" s="332"/>
      <c r="C50" s="139">
        <v>-21.6</v>
      </c>
      <c r="D50" s="139">
        <v>-22.1</v>
      </c>
      <c r="E50" s="139">
        <v>-27.4</v>
      </c>
      <c r="F50" s="139">
        <v>-35.5</v>
      </c>
      <c r="G50" s="139">
        <v>-27.4</v>
      </c>
      <c r="H50" s="139">
        <v>-25.8</v>
      </c>
    </row>
    <row r="51" spans="1:10">
      <c r="A51" s="137" t="s">
        <v>40</v>
      </c>
      <c r="B51" s="137"/>
      <c r="C51" s="142">
        <v>237.4385030848</v>
      </c>
      <c r="D51" s="142">
        <v>243.89063632080001</v>
      </c>
      <c r="E51" s="142">
        <v>325.83272841799999</v>
      </c>
      <c r="F51" s="142">
        <v>359.70642790699998</v>
      </c>
      <c r="G51" s="142">
        <v>291.959028929</v>
      </c>
      <c r="H51" s="142">
        <v>164.529397518</v>
      </c>
    </row>
    <row r="52" spans="1:10">
      <c r="A52" s="338" t="s">
        <v>7</v>
      </c>
      <c r="B52" s="338"/>
      <c r="C52" s="339" t="s">
        <v>8</v>
      </c>
      <c r="D52" s="339">
        <f>(D51-C51)/C51</f>
        <v>2.7173913043478298E-2</v>
      </c>
      <c r="E52" s="339">
        <f t="shared" ref="E52" si="1">(E51-D51)/D51</f>
        <v>0.33597883597883599</v>
      </c>
      <c r="F52" s="339">
        <f t="shared" ref="F52" si="2">(F51-E51)/E51</f>
        <v>0.103960396039604</v>
      </c>
      <c r="G52" s="339">
        <f t="shared" ref="G52" si="3">(G51-F51)/F51</f>
        <v>-0.18834080717488799</v>
      </c>
      <c r="H52" s="339">
        <f t="shared" ref="H52" si="4">(H51-G51)/G51</f>
        <v>-0.43646408839779</v>
      </c>
      <c r="I52" s="344">
        <f>AVERAGE(C52:H52)</f>
        <v>-3.1538350102152002E-2</v>
      </c>
      <c r="J52" s="345">
        <f>STDEV(C52:H52)</f>
        <v>0.293865524599634</v>
      </c>
    </row>
    <row r="53" spans="1:10">
      <c r="A53" s="338" t="s">
        <v>417</v>
      </c>
      <c r="B53" s="338"/>
      <c r="C53" s="340">
        <f>C51/$C$10</f>
        <v>3.2831493253038899E-2</v>
      </c>
      <c r="D53" s="340">
        <f>D51/$D$10</f>
        <v>2.55039217339968E-2</v>
      </c>
      <c r="E53" s="340">
        <f>E51/$E$10</f>
        <v>2.88200884576972E-2</v>
      </c>
      <c r="F53" s="340">
        <f>F51/$F$10</f>
        <v>3.07247175530449E-2</v>
      </c>
      <c r="G53" s="340">
        <f>G51/$G$10</f>
        <v>2.4062749268811499E-2</v>
      </c>
      <c r="H53" s="340">
        <f>H51/$H$10</f>
        <v>1.31799974156868E-2</v>
      </c>
      <c r="I53" s="344">
        <f>AVERAGE(C53:H53)</f>
        <v>2.5853827947046E-2</v>
      </c>
      <c r="J53" s="345">
        <f>STDEV(C53:H53)</f>
        <v>7.0024061239048899E-3</v>
      </c>
    </row>
    <row r="54" spans="1:10">
      <c r="A54" s="138"/>
      <c r="B54" s="138"/>
      <c r="C54" s="138"/>
      <c r="D54" s="138"/>
      <c r="E54" s="138"/>
      <c r="F54" s="138"/>
      <c r="G54" s="138"/>
      <c r="H54" s="138"/>
    </row>
    <row r="55" spans="1:10">
      <c r="A55" s="138"/>
      <c r="B55" s="138"/>
      <c r="C55" s="138"/>
      <c r="D55" s="138"/>
      <c r="E55" s="138"/>
      <c r="F55" s="138"/>
      <c r="G55" s="138"/>
      <c r="H55" s="138"/>
    </row>
    <row r="56" spans="1:10">
      <c r="A56" s="332" t="s">
        <v>41</v>
      </c>
      <c r="B56" s="332"/>
      <c r="C56" s="139" t="s">
        <v>8</v>
      </c>
      <c r="D56" s="139" t="s">
        <v>8</v>
      </c>
      <c r="E56" s="139" t="s">
        <v>8</v>
      </c>
      <c r="F56" s="139" t="s">
        <v>8</v>
      </c>
      <c r="G56" s="139" t="s">
        <v>8</v>
      </c>
      <c r="H56" s="139" t="s">
        <v>8</v>
      </c>
    </row>
    <row r="57" spans="1:10">
      <c r="A57" s="138"/>
      <c r="B57" s="138"/>
      <c r="C57" s="138"/>
      <c r="D57" s="138"/>
      <c r="E57" s="138"/>
      <c r="F57" s="138"/>
      <c r="G57" s="138"/>
      <c r="H57" s="138"/>
    </row>
    <row r="58" spans="1:10">
      <c r="A58" s="137" t="s">
        <v>409</v>
      </c>
      <c r="B58" s="137"/>
      <c r="C58" s="141">
        <v>237.4385030848</v>
      </c>
      <c r="D58" s="141">
        <v>243.89063632080001</v>
      </c>
      <c r="E58" s="141">
        <v>325.83272841799999</v>
      </c>
      <c r="F58" s="141">
        <v>359.70642790699998</v>
      </c>
      <c r="G58" s="141">
        <v>291.959028929</v>
      </c>
      <c r="H58" s="141">
        <v>164.529397518</v>
      </c>
    </row>
    <row r="59" spans="1:10">
      <c r="A59" s="137" t="s">
        <v>410</v>
      </c>
      <c r="B59" s="137"/>
      <c r="C59" s="141">
        <v>236.6319864303</v>
      </c>
      <c r="D59" s="141">
        <v>288.24905231830002</v>
      </c>
      <c r="E59" s="141">
        <v>337.123961581</v>
      </c>
      <c r="F59" s="141">
        <v>383.90192754200001</v>
      </c>
      <c r="G59" s="141">
        <v>332.284861654</v>
      </c>
      <c r="H59" s="141">
        <v>216.14646340600001</v>
      </c>
    </row>
    <row r="60" spans="1:10">
      <c r="A60" s="138"/>
      <c r="B60" s="138"/>
      <c r="C60" s="138"/>
      <c r="D60" s="138"/>
      <c r="E60" s="138"/>
      <c r="F60" s="138"/>
      <c r="G60" s="138"/>
      <c r="H60" s="138"/>
    </row>
    <row r="61" spans="1:10">
      <c r="A61" s="331" t="s">
        <v>310</v>
      </c>
      <c r="B61" s="331"/>
      <c r="C61" s="138"/>
      <c r="D61" s="138"/>
      <c r="E61" s="138"/>
      <c r="F61" s="138"/>
      <c r="G61" s="138"/>
      <c r="H61" s="138"/>
    </row>
    <row r="62" spans="1:10" hidden="1" outlineLevel="1">
      <c r="A62" s="138" t="s">
        <v>43</v>
      </c>
      <c r="B62" s="138"/>
      <c r="C62" s="143">
        <v>0.19</v>
      </c>
      <c r="D62" s="143">
        <v>0.18</v>
      </c>
      <c r="E62" s="143">
        <v>0.23</v>
      </c>
      <c r="F62" s="143">
        <v>0.26</v>
      </c>
      <c r="G62" s="143">
        <v>0.21</v>
      </c>
      <c r="H62" s="143">
        <v>0.12</v>
      </c>
    </row>
    <row r="63" spans="1:10" hidden="1" outlineLevel="1">
      <c r="A63" s="138" t="s">
        <v>311</v>
      </c>
      <c r="B63" s="138"/>
      <c r="C63" s="144">
        <v>0.18556335186699999</v>
      </c>
      <c r="D63" s="144">
        <v>0.21230583109699999</v>
      </c>
      <c r="E63" s="144">
        <v>0.240116138378</v>
      </c>
      <c r="F63" s="144">
        <v>0.27304460034799999</v>
      </c>
      <c r="G63" s="144">
        <v>0.236501330732</v>
      </c>
      <c r="H63" s="144">
        <v>0.15389466891199999</v>
      </c>
    </row>
    <row r="64" spans="1:10" hidden="1" outlineLevel="1">
      <c r="A64" s="138" t="s">
        <v>44</v>
      </c>
      <c r="B64" s="138"/>
      <c r="C64" s="139">
        <v>1275.2</v>
      </c>
      <c r="D64" s="139">
        <v>1357.7</v>
      </c>
      <c r="E64" s="139">
        <v>1404</v>
      </c>
      <c r="F64" s="139">
        <v>1406</v>
      </c>
      <c r="G64" s="139">
        <v>1405</v>
      </c>
      <c r="H64" s="139">
        <v>1404.5</v>
      </c>
    </row>
    <row r="65" spans="1:10" hidden="1" outlineLevel="1">
      <c r="A65" s="138"/>
      <c r="B65" s="138"/>
      <c r="C65" s="138"/>
      <c r="D65" s="138"/>
      <c r="E65" s="138"/>
      <c r="F65" s="138"/>
      <c r="G65" s="138"/>
      <c r="H65" s="138"/>
    </row>
    <row r="66" spans="1:10" hidden="1" outlineLevel="1">
      <c r="A66" s="138" t="s">
        <v>45</v>
      </c>
      <c r="B66" s="138"/>
      <c r="C66" s="143">
        <v>0.19</v>
      </c>
      <c r="D66" s="143">
        <v>0.18</v>
      </c>
      <c r="E66" s="143">
        <v>0.23</v>
      </c>
      <c r="F66" s="143">
        <v>0.26</v>
      </c>
      <c r="G66" s="143">
        <v>0.21</v>
      </c>
      <c r="H66" s="143">
        <v>0.12</v>
      </c>
    </row>
    <row r="67" spans="1:10" hidden="1" outlineLevel="1">
      <c r="A67" s="138" t="s">
        <v>312</v>
      </c>
      <c r="B67" s="138"/>
      <c r="C67" s="144">
        <v>0.18556335186699999</v>
      </c>
      <c r="D67" s="144">
        <v>0.21230583109699999</v>
      </c>
      <c r="E67" s="144">
        <v>0.240116138378</v>
      </c>
      <c r="F67" s="144">
        <v>0.27304460034799999</v>
      </c>
      <c r="G67" s="144">
        <v>0.236501330732</v>
      </c>
      <c r="H67" s="144">
        <v>0.15389466891199999</v>
      </c>
    </row>
    <row r="68" spans="1:10" hidden="1" outlineLevel="1">
      <c r="A68" s="138" t="s">
        <v>46</v>
      </c>
      <c r="B68" s="138"/>
      <c r="C68" s="139">
        <v>1276.7</v>
      </c>
      <c r="D68" s="139">
        <v>1359</v>
      </c>
      <c r="E68" s="139">
        <v>1404</v>
      </c>
      <c r="F68" s="139">
        <v>1406</v>
      </c>
      <c r="G68" s="139">
        <v>1405</v>
      </c>
      <c r="H68" s="139">
        <v>1404.5</v>
      </c>
    </row>
    <row r="69" spans="1:10" hidden="1" outlineLevel="1">
      <c r="A69" s="138"/>
      <c r="B69" s="138"/>
      <c r="C69" s="138"/>
      <c r="D69" s="138"/>
      <c r="E69" s="138"/>
      <c r="F69" s="138"/>
      <c r="G69" s="138"/>
      <c r="H69" s="138"/>
    </row>
    <row r="70" spans="1:10" hidden="1" outlineLevel="1">
      <c r="A70" s="138" t="s">
        <v>47</v>
      </c>
      <c r="B70" s="138"/>
      <c r="C70" s="143">
        <v>0.15</v>
      </c>
      <c r="D70" s="143">
        <v>0.18</v>
      </c>
      <c r="E70" s="143">
        <v>0.2</v>
      </c>
      <c r="F70" s="143">
        <v>0.22</v>
      </c>
      <c r="G70" s="143">
        <v>0.23</v>
      </c>
      <c r="H70" s="143">
        <v>0.22</v>
      </c>
    </row>
    <row r="71" spans="1:10" hidden="1" outlineLevel="1">
      <c r="A71" s="138" t="s">
        <v>48</v>
      </c>
      <c r="B71" s="138"/>
      <c r="C71" s="144">
        <v>0.153712396148</v>
      </c>
      <c r="D71" s="144">
        <v>0.17861601740499999</v>
      </c>
      <c r="E71" s="144">
        <v>0.19803855147900001</v>
      </c>
      <c r="F71" s="144">
        <v>0.217833696247</v>
      </c>
      <c r="G71" s="144">
        <v>0.23090410515000001</v>
      </c>
      <c r="H71" s="144">
        <v>0.22065005240499999</v>
      </c>
    </row>
    <row r="72" spans="1:10" hidden="1" outlineLevel="1">
      <c r="A72" s="138"/>
      <c r="B72" s="138"/>
      <c r="C72" s="138"/>
      <c r="D72" s="138"/>
      <c r="E72" s="138"/>
      <c r="F72" s="138"/>
      <c r="G72" s="138"/>
      <c r="H72" s="138"/>
    </row>
    <row r="73" spans="1:10" hidden="1" outlineLevel="1">
      <c r="A73" s="138" t="s">
        <v>49</v>
      </c>
      <c r="B73" s="138"/>
      <c r="C73" s="143">
        <v>0.08</v>
      </c>
      <c r="D73" s="143">
        <v>0.1</v>
      </c>
      <c r="E73" s="143">
        <v>0.12</v>
      </c>
      <c r="F73" s="143">
        <v>0.13</v>
      </c>
      <c r="G73" s="143">
        <v>0.14000000000000001</v>
      </c>
      <c r="H73" s="143">
        <v>0.14000000000000001</v>
      </c>
    </row>
    <row r="74" spans="1:10" hidden="1" outlineLevel="1">
      <c r="A74" s="138" t="s">
        <v>50</v>
      </c>
      <c r="B74" s="138"/>
      <c r="C74" s="145">
        <v>0.40285300000000002</v>
      </c>
      <c r="D74" s="145">
        <v>0.496031</v>
      </c>
      <c r="E74" s="145">
        <v>0.46534599999999998</v>
      </c>
      <c r="F74" s="145">
        <v>0.46188299999999999</v>
      </c>
      <c r="G74" s="145">
        <v>0.629834</v>
      </c>
      <c r="H74" s="145">
        <v>1.1764699999999999</v>
      </c>
    </row>
    <row r="75" spans="1:10" hidden="1" outlineLevel="1">
      <c r="A75" s="138"/>
      <c r="B75" s="138"/>
      <c r="C75" s="138"/>
      <c r="D75" s="138"/>
      <c r="E75" s="138"/>
      <c r="F75" s="138"/>
      <c r="G75" s="138"/>
      <c r="H75" s="138"/>
    </row>
    <row r="76" spans="1:10" hidden="1" outlineLevel="1">
      <c r="A76" s="138" t="s">
        <v>366</v>
      </c>
      <c r="B76" s="138"/>
      <c r="C76" s="319">
        <v>5</v>
      </c>
      <c r="D76" s="319">
        <v>5</v>
      </c>
      <c r="E76" s="319">
        <v>5</v>
      </c>
      <c r="F76" s="319">
        <v>5</v>
      </c>
      <c r="G76" s="319">
        <v>5</v>
      </c>
      <c r="H76" s="319">
        <v>5</v>
      </c>
    </row>
    <row r="77" spans="1:10" collapsed="1">
      <c r="A77" s="138"/>
      <c r="B77" s="138"/>
      <c r="C77" s="138"/>
      <c r="D77" s="138"/>
      <c r="E77" s="138"/>
      <c r="F77" s="138"/>
      <c r="G77" s="138"/>
      <c r="H77" s="138"/>
    </row>
    <row r="78" spans="1:10">
      <c r="A78" s="331" t="s">
        <v>51</v>
      </c>
      <c r="B78" s="331"/>
      <c r="C78" s="138"/>
      <c r="D78" s="138"/>
      <c r="E78" s="138"/>
      <c r="F78" s="138"/>
      <c r="G78" s="138"/>
      <c r="H78" s="138"/>
    </row>
    <row r="79" spans="1:10" outlineLevel="1">
      <c r="A79" s="137" t="s">
        <v>16</v>
      </c>
      <c r="B79" s="137"/>
      <c r="C79" s="141">
        <v>666.182756617</v>
      </c>
      <c r="D79" s="141">
        <v>854.42374377730005</v>
      </c>
      <c r="E79" s="141">
        <v>987.17638510799998</v>
      </c>
      <c r="F79" s="141">
        <v>1061.3759173220001</v>
      </c>
      <c r="G79" s="141">
        <v>1080.7323170300001</v>
      </c>
      <c r="H79" s="141">
        <v>1069.4410838670001</v>
      </c>
    </row>
    <row r="80" spans="1:10">
      <c r="A80" s="338" t="s">
        <v>417</v>
      </c>
      <c r="B80" s="338"/>
      <c r="C80" s="340">
        <f>C79/$C$10</f>
        <v>9.2115534738485605E-2</v>
      </c>
      <c r="D80" s="340">
        <f>D79/$D$10</f>
        <v>8.9348064434511307E-2</v>
      </c>
      <c r="E80" s="340">
        <f>E79/$E$10</f>
        <v>8.7316307604508495E-2</v>
      </c>
      <c r="F80" s="340">
        <f>F79/$F$10</f>
        <v>9.06585836318545E-2</v>
      </c>
      <c r="G80" s="340">
        <f>G79/$G$10</f>
        <v>8.9072055304440304E-2</v>
      </c>
      <c r="H80" s="340">
        <f>H79/$H$10</f>
        <v>8.5669983201964103E-2</v>
      </c>
      <c r="I80" s="344">
        <f>AVERAGE(C80:H80)</f>
        <v>8.9030088152627404E-2</v>
      </c>
      <c r="J80" s="345">
        <f>STDEV(C80:H80)</f>
        <v>2.30226833207173E-3</v>
      </c>
    </row>
    <row r="81" spans="1:8" hidden="1" outlineLevel="1">
      <c r="A81" s="138"/>
      <c r="B81" s="138"/>
      <c r="C81" s="139"/>
      <c r="D81" s="139"/>
      <c r="E81" s="139"/>
      <c r="F81" s="139"/>
      <c r="G81" s="139"/>
      <c r="H81" s="139"/>
    </row>
    <row r="82" spans="1:8" hidden="1" outlineLevel="1">
      <c r="A82" s="138" t="s">
        <v>52</v>
      </c>
      <c r="B82" s="138"/>
      <c r="C82" s="139">
        <v>519.23542216709996</v>
      </c>
      <c r="D82" s="139">
        <v>685.05524633230004</v>
      </c>
      <c r="E82" s="139">
        <v>791.99935471900005</v>
      </c>
      <c r="F82" s="139">
        <v>856.52068707900003</v>
      </c>
      <c r="G82" s="139">
        <v>879.10315340499994</v>
      </c>
      <c r="H82" s="139">
        <v>869.42495355100004</v>
      </c>
    </row>
    <row r="83" spans="1:8" hidden="1" outlineLevel="1">
      <c r="A83" s="138" t="s">
        <v>53</v>
      </c>
      <c r="B83" s="138"/>
      <c r="C83" s="139">
        <v>438.4224533862</v>
      </c>
      <c r="D83" s="139">
        <v>560.52907487749997</v>
      </c>
      <c r="E83" s="139">
        <v>640.37422367299996</v>
      </c>
      <c r="F83" s="139">
        <v>695.21735617900003</v>
      </c>
      <c r="G83" s="139">
        <v>717.79982250499995</v>
      </c>
      <c r="H83" s="139">
        <v>700.05645610600004</v>
      </c>
    </row>
    <row r="84" spans="1:8" hidden="1" outlineLevel="1">
      <c r="A84" s="138" t="s">
        <v>54</v>
      </c>
      <c r="B84" s="138"/>
      <c r="C84" s="139" t="s">
        <v>55</v>
      </c>
      <c r="D84" s="139" t="s">
        <v>55</v>
      </c>
      <c r="E84" s="139" t="s">
        <v>55</v>
      </c>
      <c r="F84" s="139">
        <v>1269.4572141829999</v>
      </c>
      <c r="G84" s="139">
        <v>1288.8136138909999</v>
      </c>
      <c r="H84" s="139" t="s">
        <v>55</v>
      </c>
    </row>
    <row r="85" spans="1:8" hidden="1" outlineLevel="1">
      <c r="A85" s="138" t="s">
        <v>56</v>
      </c>
      <c r="B85" s="138"/>
      <c r="C85" s="145">
        <v>0.25913900000000001</v>
      </c>
      <c r="D85" s="145">
        <v>0.26760499999999998</v>
      </c>
      <c r="E85" s="145">
        <v>0.25412499999999999</v>
      </c>
      <c r="F85" s="145">
        <v>0.22388</v>
      </c>
      <c r="G85" s="145">
        <v>0.20071600000000001</v>
      </c>
      <c r="H85" s="145">
        <v>0.206349</v>
      </c>
    </row>
    <row r="86" spans="1:8" hidden="1" outlineLevel="1">
      <c r="A86" s="138" t="s">
        <v>58</v>
      </c>
      <c r="B86" s="138"/>
      <c r="C86" s="139">
        <v>-7.3</v>
      </c>
      <c r="D86" s="139">
        <v>10.8073231703</v>
      </c>
      <c r="E86" s="139">
        <v>25.808532944</v>
      </c>
      <c r="F86" s="139">
        <v>24.195499635000001</v>
      </c>
      <c r="G86" s="139">
        <v>-12.9</v>
      </c>
      <c r="H86" s="139">
        <v>-12.9</v>
      </c>
    </row>
    <row r="87" spans="1:8" hidden="1" outlineLevel="1">
      <c r="A87" s="138" t="s">
        <v>59</v>
      </c>
      <c r="B87" s="138"/>
      <c r="C87" s="139">
        <v>103.7180417687</v>
      </c>
      <c r="D87" s="139">
        <v>111.29929832099999</v>
      </c>
      <c r="E87" s="139">
        <v>132.26873133800001</v>
      </c>
      <c r="F87" s="139">
        <v>112.91233163</v>
      </c>
      <c r="G87" s="139">
        <v>119.36446486600001</v>
      </c>
      <c r="H87" s="139">
        <v>119.36446486600001</v>
      </c>
    </row>
    <row r="88" spans="1:8" hidden="1" outlineLevel="1">
      <c r="A88" s="138" t="s">
        <v>60</v>
      </c>
      <c r="B88" s="138"/>
      <c r="C88" s="139">
        <v>96.459391878199995</v>
      </c>
      <c r="D88" s="139">
        <v>122.1066214913</v>
      </c>
      <c r="E88" s="139">
        <v>158.07726428199999</v>
      </c>
      <c r="F88" s="139">
        <v>137.10783126499999</v>
      </c>
      <c r="G88" s="139">
        <v>106.460198394</v>
      </c>
      <c r="H88" s="139">
        <v>106.460198394</v>
      </c>
    </row>
    <row r="89" spans="1:8" hidden="1" outlineLevel="1">
      <c r="A89" s="138" t="s">
        <v>63</v>
      </c>
      <c r="B89" s="138"/>
      <c r="C89" s="139" t="s">
        <v>8</v>
      </c>
      <c r="D89" s="139">
        <v>-8.6999999999999993</v>
      </c>
      <c r="E89" s="139">
        <v>-33.9</v>
      </c>
      <c r="F89" s="139">
        <v>-16.100000000000001</v>
      </c>
      <c r="G89" s="139">
        <v>-16.100000000000001</v>
      </c>
      <c r="H89" s="139">
        <v>-16.100000000000001</v>
      </c>
    </row>
    <row r="90" spans="1:8" hidden="1" outlineLevel="1">
      <c r="A90" s="138"/>
      <c r="B90" s="138"/>
      <c r="C90" s="138"/>
      <c r="D90" s="138"/>
      <c r="E90" s="138"/>
      <c r="F90" s="138"/>
      <c r="G90" s="138"/>
      <c r="H90" s="138"/>
    </row>
    <row r="91" spans="1:8" hidden="1" outlineLevel="1">
      <c r="A91" s="138" t="s">
        <v>64</v>
      </c>
      <c r="B91" s="138"/>
      <c r="C91" s="139">
        <v>196.24566495621301</v>
      </c>
      <c r="D91" s="139">
        <v>242.74135008813801</v>
      </c>
      <c r="E91" s="139">
        <v>278.04661663887498</v>
      </c>
      <c r="F91" s="139">
        <v>306.27469954637502</v>
      </c>
      <c r="G91" s="139">
        <v>324.42132427262499</v>
      </c>
      <c r="H91" s="139">
        <v>309.90402449162502</v>
      </c>
    </row>
    <row r="92" spans="1:8" hidden="1" outlineLevel="1">
      <c r="A92" s="138" t="s">
        <v>367</v>
      </c>
      <c r="B92" s="138"/>
      <c r="C92" s="139" t="s">
        <v>55</v>
      </c>
      <c r="D92" s="139">
        <v>57.2626824695</v>
      </c>
      <c r="E92" s="139">
        <v>117.751431557</v>
      </c>
      <c r="F92" s="139">
        <v>130.65569802900001</v>
      </c>
      <c r="G92" s="139">
        <v>124.203564793</v>
      </c>
      <c r="H92" s="139" t="s">
        <v>55</v>
      </c>
    </row>
    <row r="93" spans="1:8" hidden="1" outlineLevel="1">
      <c r="A93" s="138" t="s">
        <v>65</v>
      </c>
      <c r="B93" s="138"/>
      <c r="C93" s="139">
        <v>-8.1</v>
      </c>
      <c r="D93" s="139">
        <v>-6</v>
      </c>
      <c r="E93" s="139">
        <v>30.647632870999999</v>
      </c>
      <c r="F93" s="139">
        <v>-4.8</v>
      </c>
      <c r="G93" s="139">
        <v>-4.8</v>
      </c>
      <c r="H93" s="139" t="s">
        <v>8</v>
      </c>
    </row>
    <row r="94" spans="1:8" hidden="1" outlineLevel="1">
      <c r="A94" s="138" t="s">
        <v>66</v>
      </c>
      <c r="B94" s="138"/>
      <c r="C94" s="320">
        <v>39873</v>
      </c>
      <c r="D94" s="320">
        <v>40288</v>
      </c>
      <c r="E94" s="320">
        <v>40616</v>
      </c>
      <c r="F94" s="320">
        <v>40994</v>
      </c>
      <c r="G94" s="320">
        <v>40994</v>
      </c>
      <c r="H94" s="320">
        <v>41149</v>
      </c>
    </row>
    <row r="95" spans="1:8" hidden="1" outlineLevel="1">
      <c r="A95" s="138" t="s">
        <v>67</v>
      </c>
      <c r="B95" s="138"/>
      <c r="C95" s="321" t="s">
        <v>68</v>
      </c>
      <c r="D95" s="321" t="s">
        <v>68</v>
      </c>
      <c r="E95" s="321" t="s">
        <v>368</v>
      </c>
      <c r="F95" s="321" t="s">
        <v>68</v>
      </c>
      <c r="G95" s="321" t="s">
        <v>71</v>
      </c>
      <c r="H95" s="321" t="s">
        <v>71</v>
      </c>
    </row>
    <row r="96" spans="1:8" hidden="1" outlineLevel="1">
      <c r="A96" s="138" t="s">
        <v>72</v>
      </c>
      <c r="B96" s="138"/>
      <c r="C96" s="321" t="s">
        <v>73</v>
      </c>
      <c r="D96" s="321" t="s">
        <v>73</v>
      </c>
      <c r="E96" s="321" t="s">
        <v>73</v>
      </c>
      <c r="F96" s="321" t="s">
        <v>73</v>
      </c>
      <c r="G96" s="321" t="s">
        <v>73</v>
      </c>
      <c r="H96" s="321" t="s">
        <v>74</v>
      </c>
    </row>
    <row r="97" spans="1:8" hidden="1" outlineLevel="1">
      <c r="A97" s="138"/>
      <c r="B97" s="138"/>
      <c r="C97" s="138"/>
      <c r="D97" s="138"/>
      <c r="E97" s="138"/>
      <c r="F97" s="138"/>
      <c r="G97" s="138"/>
      <c r="H97" s="138"/>
    </row>
    <row r="98" spans="1:8" hidden="1" outlineLevel="1">
      <c r="A98" s="137" t="s">
        <v>75</v>
      </c>
      <c r="B98" s="137"/>
      <c r="C98" s="138"/>
      <c r="D98" s="138"/>
      <c r="E98" s="138"/>
      <c r="F98" s="138"/>
      <c r="G98" s="138"/>
      <c r="H98" s="138"/>
    </row>
    <row r="99" spans="1:8" hidden="1" outlineLevel="1">
      <c r="A99" s="138" t="s">
        <v>369</v>
      </c>
      <c r="B99" s="138"/>
      <c r="C99" s="139">
        <v>1122.5098797331</v>
      </c>
      <c r="D99" s="139">
        <v>1453.6656180708001</v>
      </c>
      <c r="E99" s="139">
        <v>1806.59730608</v>
      </c>
      <c r="F99" s="139">
        <v>1587.2247760560001</v>
      </c>
      <c r="G99" s="139">
        <v>1634.0027420169999</v>
      </c>
      <c r="H99" s="139">
        <v>1640.454875253</v>
      </c>
    </row>
    <row r="100" spans="1:8" hidden="1" outlineLevel="1">
      <c r="A100" s="138" t="s">
        <v>370</v>
      </c>
      <c r="B100" s="138"/>
      <c r="C100" s="139">
        <v>7.9038632141000003</v>
      </c>
      <c r="D100" s="139">
        <v>12.5816598102</v>
      </c>
      <c r="E100" s="139">
        <v>19.356399708000001</v>
      </c>
      <c r="F100" s="139">
        <v>16.130333090000001</v>
      </c>
      <c r="G100" s="139">
        <v>17.743366398999999</v>
      </c>
      <c r="H100" s="139">
        <v>17.743366398999999</v>
      </c>
    </row>
    <row r="101" spans="1:8" hidden="1" outlineLevel="1">
      <c r="A101" s="138" t="s">
        <v>76</v>
      </c>
      <c r="B101" s="138"/>
      <c r="C101" s="139" t="s">
        <v>55</v>
      </c>
      <c r="D101" s="139" t="s">
        <v>55</v>
      </c>
      <c r="E101" s="139" t="s">
        <v>55</v>
      </c>
      <c r="F101" s="139">
        <v>208.081296861</v>
      </c>
      <c r="G101" s="139">
        <v>208.081296861</v>
      </c>
      <c r="H101" s="139" t="s">
        <v>55</v>
      </c>
    </row>
    <row r="102" spans="1:8" hidden="1" outlineLevel="1">
      <c r="A102" s="138" t="s">
        <v>77</v>
      </c>
      <c r="B102" s="138"/>
      <c r="C102" s="139" t="s">
        <v>8</v>
      </c>
      <c r="D102" s="139" t="s">
        <v>8</v>
      </c>
      <c r="E102" s="139" t="s">
        <v>8</v>
      </c>
      <c r="F102" s="139">
        <v>92.289881434166006</v>
      </c>
      <c r="G102" s="139">
        <v>92.546237591898006</v>
      </c>
      <c r="H102" s="139" t="s">
        <v>8</v>
      </c>
    </row>
    <row r="103" spans="1:8" hidden="1" outlineLevel="1">
      <c r="A103" s="138" t="s">
        <v>78</v>
      </c>
      <c r="B103" s="138"/>
      <c r="C103" s="139" t="s">
        <v>8</v>
      </c>
      <c r="D103" s="139" t="s">
        <v>8</v>
      </c>
      <c r="E103" s="139" t="s">
        <v>8</v>
      </c>
      <c r="F103" s="139">
        <v>115.79141542683401</v>
      </c>
      <c r="G103" s="139">
        <v>115.53505926910201</v>
      </c>
      <c r="H103" s="139" t="s">
        <v>8</v>
      </c>
    </row>
    <row r="104" spans="1:8" hidden="1" outlineLevel="1">
      <c r="A104" s="138"/>
      <c r="B104" s="138"/>
      <c r="C104" s="138"/>
      <c r="D104" s="138"/>
      <c r="E104" s="138"/>
      <c r="F104" s="138"/>
      <c r="G104" s="138"/>
      <c r="H104" s="138"/>
    </row>
    <row r="105" spans="1:8" hidden="1" outlineLevel="1">
      <c r="A105" s="138" t="s">
        <v>371</v>
      </c>
      <c r="B105" s="138"/>
      <c r="C105" s="139">
        <v>6.6134365668999999</v>
      </c>
      <c r="D105" s="139">
        <v>8.0651665450000003</v>
      </c>
      <c r="E105" s="139">
        <v>11.291233162999999</v>
      </c>
      <c r="F105" s="139">
        <v>11.291233162999999</v>
      </c>
      <c r="G105" s="139">
        <v>1.613033309</v>
      </c>
      <c r="H105" s="139">
        <v>1.613033309</v>
      </c>
    </row>
    <row r="106" spans="1:8" hidden="1" outlineLevel="1">
      <c r="A106" s="137" t="s">
        <v>80</v>
      </c>
      <c r="B106" s="137"/>
      <c r="C106" s="141">
        <v>6.6134365668999999</v>
      </c>
      <c r="D106" s="141">
        <v>8.0651665450000003</v>
      </c>
      <c r="E106" s="141">
        <v>11.291233162999999</v>
      </c>
      <c r="F106" s="141">
        <v>11.291233162999999</v>
      </c>
      <c r="G106" s="141">
        <v>1.613033309</v>
      </c>
      <c r="H106" s="141">
        <v>1.613033309</v>
      </c>
    </row>
    <row r="107" spans="1:8" hidden="1" outlineLevel="1">
      <c r="A107" s="138"/>
      <c r="B107" s="138"/>
      <c r="C107" s="138"/>
      <c r="D107" s="138"/>
      <c r="E107" s="138"/>
      <c r="F107" s="138"/>
      <c r="G107" s="138"/>
      <c r="H107" s="138"/>
    </row>
    <row r="108" spans="1:8" hidden="1" outlineLevel="1">
      <c r="A108" s="138"/>
      <c r="B108" s="138"/>
      <c r="C108" s="138" t="s">
        <v>282</v>
      </c>
      <c r="D108" s="138" t="s">
        <v>282</v>
      </c>
      <c r="E108" s="138" t="s">
        <v>282</v>
      </c>
      <c r="F108" s="138" t="s">
        <v>282</v>
      </c>
      <c r="G108" s="138" t="s">
        <v>282</v>
      </c>
      <c r="H108" s="138" t="s">
        <v>282</v>
      </c>
    </row>
    <row r="109" spans="1:8" hidden="1" outlineLevel="1">
      <c r="A109" s="138" t="s">
        <v>364</v>
      </c>
      <c r="B109" s="138"/>
      <c r="C109" s="321" t="s">
        <v>402</v>
      </c>
      <c r="D109" s="321" t="s">
        <v>402</v>
      </c>
      <c r="E109" s="321" t="s">
        <v>402</v>
      </c>
      <c r="F109" s="321" t="s">
        <v>402</v>
      </c>
      <c r="G109" s="321" t="s">
        <v>402</v>
      </c>
      <c r="H109" s="321" t="s">
        <v>402</v>
      </c>
    </row>
    <row r="110" spans="1:8" hidden="1" outlineLevel="1">
      <c r="A110" s="138" t="s">
        <v>403</v>
      </c>
      <c r="B110" s="138"/>
      <c r="C110" s="319">
        <v>1.613033309</v>
      </c>
      <c r="D110" s="319">
        <v>1.613033309</v>
      </c>
      <c r="E110" s="319">
        <v>1.613033309</v>
      </c>
      <c r="F110" s="319">
        <v>1.613033309</v>
      </c>
      <c r="G110" s="319">
        <v>1.613033309</v>
      </c>
      <c r="H110" s="319">
        <v>1.613033309</v>
      </c>
    </row>
    <row r="111" spans="1:8" ht="24.95" customHeight="1" collapsed="1">
      <c r="A111" s="322"/>
      <c r="B111" s="322"/>
    </row>
    <row r="113" spans="1:8">
      <c r="A113" s="136" t="s">
        <v>81</v>
      </c>
      <c r="B113" s="136"/>
      <c r="C113" s="136"/>
      <c r="D113" s="136"/>
      <c r="E113" s="136"/>
      <c r="F113" s="136"/>
      <c r="G113" s="136"/>
      <c r="H113" s="136"/>
    </row>
    <row r="114" spans="1:8">
      <c r="A114" s="148"/>
      <c r="B114" s="148"/>
      <c r="C114" s="149"/>
      <c r="D114" s="149"/>
      <c r="E114" s="149"/>
      <c r="F114" s="149"/>
      <c r="G114" s="324"/>
      <c r="H114" s="324">
        <v>41090</v>
      </c>
    </row>
    <row r="115" spans="1:8">
      <c r="A115" s="137" t="s">
        <v>82</v>
      </c>
      <c r="B115" s="137"/>
      <c r="C115" s="138"/>
      <c r="D115" s="138"/>
      <c r="E115" s="138"/>
      <c r="F115" s="138"/>
      <c r="G115" s="138"/>
      <c r="H115" s="138"/>
    </row>
    <row r="116" spans="1:8">
      <c r="A116" s="332" t="s">
        <v>83</v>
      </c>
      <c r="B116" s="332"/>
      <c r="C116" s="139">
        <v>616.3400273689</v>
      </c>
      <c r="D116" s="139">
        <v>906.68602298890005</v>
      </c>
      <c r="E116" s="139">
        <v>498.42729248099999</v>
      </c>
      <c r="F116" s="139">
        <v>566.17469145899997</v>
      </c>
      <c r="G116" s="139">
        <v>698.44342279700004</v>
      </c>
      <c r="H116" s="139">
        <v>643.60029029099996</v>
      </c>
    </row>
    <row r="117" spans="1:8">
      <c r="A117" s="332" t="s">
        <v>373</v>
      </c>
      <c r="B117" s="332"/>
      <c r="C117" s="139">
        <v>18.711186384400001</v>
      </c>
      <c r="D117" s="139">
        <v>36.2932494525</v>
      </c>
      <c r="E117" s="139">
        <v>40.325832724999998</v>
      </c>
      <c r="F117" s="139">
        <v>62.908299051</v>
      </c>
      <c r="G117" s="139">
        <v>41.938866034</v>
      </c>
      <c r="H117" s="139">
        <v>103.234131776</v>
      </c>
    </row>
    <row r="118" spans="1:8">
      <c r="A118" s="137" t="s">
        <v>84</v>
      </c>
      <c r="B118" s="137"/>
      <c r="C118" s="140">
        <v>635.05121375329998</v>
      </c>
      <c r="D118" s="140">
        <v>942.97927244139998</v>
      </c>
      <c r="E118" s="140">
        <v>538.75312520600005</v>
      </c>
      <c r="F118" s="140">
        <v>629.08299050999995</v>
      </c>
      <c r="G118" s="140">
        <v>740.38228883099998</v>
      </c>
      <c r="H118" s="140">
        <v>746.83442206699999</v>
      </c>
    </row>
    <row r="119" spans="1:8">
      <c r="A119" s="138"/>
      <c r="B119" s="138"/>
      <c r="C119" s="138"/>
      <c r="D119" s="138"/>
      <c r="E119" s="138"/>
      <c r="F119" s="138"/>
      <c r="G119" s="138"/>
      <c r="H119" s="138"/>
    </row>
    <row r="120" spans="1:8">
      <c r="A120" s="332" t="s">
        <v>85</v>
      </c>
      <c r="B120" s="332"/>
      <c r="C120" s="139">
        <v>1233.3252680614</v>
      </c>
      <c r="D120" s="139">
        <v>1889.9911281553</v>
      </c>
      <c r="E120" s="139">
        <v>1821.114605861</v>
      </c>
      <c r="F120" s="139">
        <v>1914.6705377830001</v>
      </c>
      <c r="G120" s="139">
        <v>2013.065569632</v>
      </c>
      <c r="H120" s="139">
        <v>2548.5926282199998</v>
      </c>
    </row>
    <row r="121" spans="1:8">
      <c r="A121" s="332" t="s">
        <v>86</v>
      </c>
      <c r="B121" s="332"/>
      <c r="C121" s="139">
        <v>110.65408499740001</v>
      </c>
      <c r="D121" s="139">
        <v>169.20719411409999</v>
      </c>
      <c r="E121" s="139">
        <v>187.111863844</v>
      </c>
      <c r="F121" s="139">
        <v>253.246229513</v>
      </c>
      <c r="G121" s="139">
        <v>293.572062238</v>
      </c>
      <c r="H121" s="139" t="s">
        <v>8</v>
      </c>
    </row>
    <row r="122" spans="1:8">
      <c r="A122" s="137" t="s">
        <v>87</v>
      </c>
      <c r="B122" s="137"/>
      <c r="C122" s="140">
        <v>1343.9793530587999</v>
      </c>
      <c r="D122" s="140">
        <v>2059.1983222693998</v>
      </c>
      <c r="E122" s="140">
        <v>2008.226469705</v>
      </c>
      <c r="F122" s="140">
        <v>2167.9167672960002</v>
      </c>
      <c r="G122" s="140">
        <v>2306.63763187</v>
      </c>
      <c r="H122" s="140">
        <v>2548.5926282199998</v>
      </c>
    </row>
    <row r="123" spans="1:8">
      <c r="A123" s="138"/>
      <c r="B123" s="138"/>
      <c r="C123" s="138"/>
      <c r="D123" s="138"/>
      <c r="E123" s="138"/>
      <c r="F123" s="138"/>
      <c r="G123" s="138"/>
      <c r="H123" s="138"/>
    </row>
    <row r="124" spans="1:8">
      <c r="A124" s="332" t="s">
        <v>374</v>
      </c>
      <c r="B124" s="332"/>
      <c r="C124" s="139">
        <v>93.878538583799994</v>
      </c>
      <c r="D124" s="139">
        <v>137.10783126499999</v>
      </c>
      <c r="E124" s="139">
        <v>125.816598102</v>
      </c>
      <c r="F124" s="139">
        <v>135.49479795600001</v>
      </c>
      <c r="G124" s="139">
        <v>198.40309700700001</v>
      </c>
      <c r="H124" s="139">
        <v>208.081296861</v>
      </c>
    </row>
    <row r="125" spans="1:8">
      <c r="A125" s="332" t="s">
        <v>88</v>
      </c>
      <c r="B125" s="332"/>
      <c r="C125" s="139">
        <v>83.232518744399997</v>
      </c>
      <c r="D125" s="139">
        <v>143.72126783190001</v>
      </c>
      <c r="E125" s="139">
        <v>151.62513104600001</v>
      </c>
      <c r="F125" s="139">
        <v>169.368497445</v>
      </c>
      <c r="G125" s="139">
        <v>166.142430827</v>
      </c>
      <c r="H125" s="139" t="s">
        <v>8</v>
      </c>
    </row>
    <row r="126" spans="1:8">
      <c r="A126" s="332" t="s">
        <v>90</v>
      </c>
      <c r="B126" s="332"/>
      <c r="C126" s="139">
        <v>314.21888859320001</v>
      </c>
      <c r="D126" s="139">
        <v>243.2454229972</v>
      </c>
      <c r="E126" s="139">
        <v>161.30333089999999</v>
      </c>
      <c r="F126" s="139">
        <v>87.103798686000005</v>
      </c>
      <c r="G126" s="139">
        <v>150.012097737</v>
      </c>
      <c r="H126" s="139">
        <v>45.164932651999997</v>
      </c>
    </row>
    <row r="127" spans="1:8">
      <c r="A127" s="137" t="s">
        <v>193</v>
      </c>
      <c r="B127" s="137"/>
      <c r="C127" s="140">
        <v>2470.3605127334999</v>
      </c>
      <c r="D127" s="140">
        <v>3526.2521168049002</v>
      </c>
      <c r="E127" s="140">
        <v>2985.724654959</v>
      </c>
      <c r="F127" s="140">
        <v>3188.9668518929998</v>
      </c>
      <c r="G127" s="140">
        <v>3561.5775462719998</v>
      </c>
      <c r="H127" s="140">
        <v>3548.6732797999998</v>
      </c>
    </row>
    <row r="128" spans="1:8">
      <c r="A128" s="138"/>
      <c r="B128" s="138"/>
      <c r="C128" s="138"/>
      <c r="D128" s="138"/>
      <c r="E128" s="138"/>
      <c r="F128" s="138"/>
      <c r="G128" s="138"/>
      <c r="H128" s="138"/>
    </row>
    <row r="129" spans="1:8">
      <c r="A129" s="332" t="s">
        <v>91</v>
      </c>
      <c r="B129" s="332"/>
      <c r="C129" s="139">
        <v>1272.6832808009999</v>
      </c>
      <c r="D129" s="139">
        <v>1759.9806434499001</v>
      </c>
      <c r="E129" s="139">
        <v>1822.72763917</v>
      </c>
      <c r="F129" s="139">
        <v>2013.065569632</v>
      </c>
      <c r="G129" s="139">
        <v>1992.096136615</v>
      </c>
      <c r="H129" s="139" t="s">
        <v>8</v>
      </c>
    </row>
    <row r="130" spans="1:8">
      <c r="A130" s="332" t="s">
        <v>92</v>
      </c>
      <c r="B130" s="332"/>
      <c r="C130" s="139">
        <v>-622.29999999999995</v>
      </c>
      <c r="D130" s="139">
        <v>-907.5</v>
      </c>
      <c r="E130" s="139">
        <v>-942</v>
      </c>
      <c r="F130" s="139">
        <v>-1084</v>
      </c>
      <c r="G130" s="139">
        <v>-1134</v>
      </c>
      <c r="H130" s="139" t="s">
        <v>8</v>
      </c>
    </row>
    <row r="131" spans="1:8">
      <c r="A131" s="137" t="s">
        <v>93</v>
      </c>
      <c r="B131" s="137"/>
      <c r="C131" s="140">
        <v>650.3750301888</v>
      </c>
      <c r="D131" s="140">
        <v>852.48810380650002</v>
      </c>
      <c r="E131" s="140">
        <v>880.71618671399995</v>
      </c>
      <c r="F131" s="140">
        <v>929.10718598400001</v>
      </c>
      <c r="G131" s="140">
        <v>858.13372038800003</v>
      </c>
      <c r="H131" s="140">
        <v>832.32518744399999</v>
      </c>
    </row>
    <row r="132" spans="1:8">
      <c r="A132" s="138"/>
      <c r="B132" s="138"/>
      <c r="C132" s="138"/>
      <c r="D132" s="138"/>
      <c r="E132" s="138"/>
      <c r="F132" s="138"/>
      <c r="G132" s="138"/>
      <c r="H132" s="138"/>
    </row>
    <row r="133" spans="1:8">
      <c r="A133" s="332" t="s">
        <v>94</v>
      </c>
      <c r="B133" s="332"/>
      <c r="C133" s="139">
        <v>16.452939751799999</v>
      </c>
      <c r="D133" s="139">
        <v>11.9364464866</v>
      </c>
      <c r="E133" s="139">
        <v>11.291233162999999</v>
      </c>
      <c r="F133" s="139">
        <v>16.130333090000001</v>
      </c>
      <c r="G133" s="139">
        <v>14.517299781</v>
      </c>
      <c r="H133" s="139">
        <v>12.904266472</v>
      </c>
    </row>
    <row r="134" spans="1:8">
      <c r="A134" s="332" t="s">
        <v>95</v>
      </c>
      <c r="B134" s="332"/>
      <c r="C134" s="139">
        <v>2147.4312442717001</v>
      </c>
      <c r="D134" s="139">
        <v>3354.3027660654998</v>
      </c>
      <c r="E134" s="139">
        <v>3305.1052501409999</v>
      </c>
      <c r="F134" s="139">
        <v>3482.5389141310002</v>
      </c>
      <c r="G134" s="139">
        <v>3542.2211465639998</v>
      </c>
      <c r="H134" s="139">
        <v>3519.6386802379998</v>
      </c>
    </row>
    <row r="135" spans="1:8">
      <c r="A135" s="332" t="s">
        <v>96</v>
      </c>
      <c r="B135" s="332"/>
      <c r="C135" s="139">
        <v>402.12920393370001</v>
      </c>
      <c r="D135" s="139">
        <v>733.28494227140004</v>
      </c>
      <c r="E135" s="139">
        <v>672.634889853</v>
      </c>
      <c r="F135" s="139">
        <v>553.27042498699996</v>
      </c>
      <c r="G135" s="139">
        <v>537.14009189700005</v>
      </c>
      <c r="H135" s="139">
        <v>482.29695939099997</v>
      </c>
    </row>
    <row r="136" spans="1:8">
      <c r="A136" s="332" t="s">
        <v>375</v>
      </c>
      <c r="B136" s="332"/>
      <c r="C136" s="139">
        <v>65.166545683600006</v>
      </c>
      <c r="D136" s="139">
        <v>69.844342279700001</v>
      </c>
      <c r="E136" s="139">
        <v>64.521332360000002</v>
      </c>
      <c r="F136" s="139">
        <v>58.069199124000001</v>
      </c>
      <c r="G136" s="139">
        <v>30.647632870999999</v>
      </c>
      <c r="H136" s="139">
        <v>564.56165814999997</v>
      </c>
    </row>
    <row r="137" spans="1:8">
      <c r="A137" s="332" t="s">
        <v>97</v>
      </c>
      <c r="B137" s="332"/>
      <c r="C137" s="139">
        <v>136.30131461049999</v>
      </c>
      <c r="D137" s="139">
        <v>250.020162895</v>
      </c>
      <c r="E137" s="139">
        <v>287.11992900199999</v>
      </c>
      <c r="F137" s="139">
        <v>259.69836274900001</v>
      </c>
      <c r="G137" s="139">
        <v>253.246229513</v>
      </c>
      <c r="H137" s="139" t="s">
        <v>8</v>
      </c>
    </row>
    <row r="138" spans="1:8">
      <c r="A138" s="332" t="s">
        <v>98</v>
      </c>
      <c r="B138" s="332"/>
      <c r="C138" s="139">
        <v>10.000806515800001</v>
      </c>
      <c r="D138" s="139">
        <v>15.323816435499999</v>
      </c>
      <c r="E138" s="139">
        <v>17.743366398999999</v>
      </c>
      <c r="F138" s="139">
        <v>20.969433017</v>
      </c>
      <c r="G138" s="139">
        <v>29.034599562</v>
      </c>
      <c r="H138" s="139" t="s">
        <v>8</v>
      </c>
    </row>
    <row r="139" spans="1:8">
      <c r="A139" s="332" t="s">
        <v>99</v>
      </c>
      <c r="B139" s="332"/>
      <c r="C139" s="139">
        <v>46.777965961</v>
      </c>
      <c r="D139" s="139">
        <v>249.53625290229999</v>
      </c>
      <c r="E139" s="139">
        <v>114.525364939</v>
      </c>
      <c r="F139" s="139">
        <v>164.529397518</v>
      </c>
      <c r="G139" s="139">
        <v>230.663763187</v>
      </c>
      <c r="H139" s="139" t="s">
        <v>8</v>
      </c>
    </row>
    <row r="140" spans="1:8">
      <c r="A140" s="137" t="s">
        <v>100</v>
      </c>
      <c r="B140" s="137"/>
      <c r="C140" s="142">
        <v>5944.9955636504001</v>
      </c>
      <c r="D140" s="142">
        <v>9062.9889499473993</v>
      </c>
      <c r="E140" s="142">
        <v>8339.3822075299995</v>
      </c>
      <c r="F140" s="142">
        <v>8673.2801024929995</v>
      </c>
      <c r="G140" s="142">
        <v>9057.1820300349991</v>
      </c>
      <c r="H140" s="142">
        <v>8960.4000314950008</v>
      </c>
    </row>
    <row r="141" spans="1:8">
      <c r="A141" s="138"/>
      <c r="B141" s="138"/>
      <c r="C141" s="138"/>
      <c r="D141" s="138"/>
      <c r="E141" s="138"/>
      <c r="F141" s="138"/>
      <c r="G141" s="138"/>
      <c r="H141" s="138"/>
    </row>
    <row r="142" spans="1:8">
      <c r="A142" s="137" t="s">
        <v>317</v>
      </c>
      <c r="B142" s="137"/>
      <c r="C142" s="138"/>
      <c r="D142" s="138"/>
      <c r="E142" s="138"/>
      <c r="F142" s="138"/>
      <c r="G142" s="138"/>
      <c r="H142" s="138"/>
    </row>
    <row r="143" spans="1:8">
      <c r="A143" s="332" t="s">
        <v>101</v>
      </c>
      <c r="B143" s="332"/>
      <c r="C143" s="139">
        <v>227.59899989990001</v>
      </c>
      <c r="D143" s="139">
        <v>317.76756187299998</v>
      </c>
      <c r="E143" s="139">
        <v>309.70239532800002</v>
      </c>
      <c r="F143" s="139">
        <v>319.38059518199998</v>
      </c>
      <c r="G143" s="139">
        <v>383.90192754200001</v>
      </c>
      <c r="H143" s="139">
        <v>2072.7478020650001</v>
      </c>
    </row>
    <row r="144" spans="1:8">
      <c r="A144" s="332" t="s">
        <v>102</v>
      </c>
      <c r="B144" s="332"/>
      <c r="C144" s="139">
        <v>531.33317198459997</v>
      </c>
      <c r="D144" s="139">
        <v>848.77812719580004</v>
      </c>
      <c r="E144" s="139">
        <v>896.84651980399997</v>
      </c>
      <c r="F144" s="139">
        <v>859.74675369700003</v>
      </c>
      <c r="G144" s="139">
        <v>901.68561973099997</v>
      </c>
      <c r="H144" s="139" t="s">
        <v>8</v>
      </c>
    </row>
    <row r="145" spans="1:8">
      <c r="A145" s="332" t="s">
        <v>103</v>
      </c>
      <c r="B145" s="332"/>
      <c r="C145" s="139">
        <v>178.56278730630001</v>
      </c>
      <c r="D145" s="139">
        <v>314.70279858589998</v>
      </c>
      <c r="E145" s="139">
        <v>61.295265741999998</v>
      </c>
      <c r="F145" s="139">
        <v>72.586498904999999</v>
      </c>
      <c r="G145" s="139">
        <v>85.490765377000002</v>
      </c>
      <c r="H145" s="139">
        <v>51.617065887999999</v>
      </c>
    </row>
    <row r="146" spans="1:8">
      <c r="A146" s="332" t="s">
        <v>104</v>
      </c>
      <c r="B146" s="332"/>
      <c r="C146" s="139">
        <v>130.01048470539999</v>
      </c>
      <c r="D146" s="139">
        <v>141.78562786110001</v>
      </c>
      <c r="E146" s="139">
        <v>254.85926282200001</v>
      </c>
      <c r="F146" s="139">
        <v>196.79006369800001</v>
      </c>
      <c r="G146" s="139">
        <v>83.877732068</v>
      </c>
      <c r="H146" s="139">
        <v>74.199532214000001</v>
      </c>
    </row>
    <row r="147" spans="1:8">
      <c r="A147" s="332" t="s">
        <v>105</v>
      </c>
      <c r="B147" s="332"/>
      <c r="C147" s="139">
        <v>26.131139605800001</v>
      </c>
      <c r="D147" s="139">
        <v>35.648036128900003</v>
      </c>
      <c r="E147" s="139">
        <v>37.099766107000001</v>
      </c>
      <c r="F147" s="139">
        <v>33.873699489000003</v>
      </c>
      <c r="G147" s="139">
        <v>25.808532944</v>
      </c>
      <c r="H147" s="139">
        <v>25.808532944</v>
      </c>
    </row>
    <row r="148" spans="1:8">
      <c r="A148" s="332" t="s">
        <v>106</v>
      </c>
      <c r="B148" s="332"/>
      <c r="C148" s="139">
        <v>29.679812885600001</v>
      </c>
      <c r="D148" s="139">
        <v>46.616662630100002</v>
      </c>
      <c r="E148" s="139">
        <v>87.103798686000005</v>
      </c>
      <c r="F148" s="139">
        <v>93.555931921999999</v>
      </c>
      <c r="G148" s="139">
        <v>77.425598832000006</v>
      </c>
      <c r="H148" s="139" t="s">
        <v>8</v>
      </c>
    </row>
    <row r="149" spans="1:8">
      <c r="A149" s="332" t="s">
        <v>107</v>
      </c>
      <c r="B149" s="332"/>
      <c r="C149" s="139">
        <v>2.7421566252999998</v>
      </c>
      <c r="D149" s="139">
        <v>4.1938866034000002</v>
      </c>
      <c r="E149" s="139">
        <v>3.2260666179999999</v>
      </c>
      <c r="F149" s="139">
        <v>11.291233162999999</v>
      </c>
      <c r="G149" s="139">
        <v>8.0651665450000003</v>
      </c>
      <c r="H149" s="139" t="s">
        <v>8</v>
      </c>
    </row>
    <row r="150" spans="1:8">
      <c r="A150" s="332" t="s">
        <v>108</v>
      </c>
      <c r="B150" s="332"/>
      <c r="C150" s="139">
        <v>853.45592379189998</v>
      </c>
      <c r="D150" s="139">
        <v>1044.7616742393</v>
      </c>
      <c r="E150" s="139">
        <v>741.99532213999998</v>
      </c>
      <c r="F150" s="139">
        <v>800.06452126399995</v>
      </c>
      <c r="G150" s="139">
        <v>800.06452126399995</v>
      </c>
      <c r="H150" s="139">
        <v>148.399064428</v>
      </c>
    </row>
    <row r="151" spans="1:8">
      <c r="A151" s="137" t="s">
        <v>411</v>
      </c>
      <c r="B151" s="137"/>
      <c r="C151" s="140">
        <v>1979.5144768048001</v>
      </c>
      <c r="D151" s="140">
        <v>2754.2543751174999</v>
      </c>
      <c r="E151" s="140">
        <v>2392.1283972470001</v>
      </c>
      <c r="F151" s="140">
        <v>2387.2892973200001</v>
      </c>
      <c r="G151" s="140">
        <v>2366.319864303</v>
      </c>
      <c r="H151" s="140">
        <v>2372.771997539</v>
      </c>
    </row>
    <row r="152" spans="1:8">
      <c r="A152" s="138"/>
      <c r="B152" s="138"/>
      <c r="C152" s="138"/>
      <c r="D152" s="138"/>
      <c r="E152" s="138"/>
      <c r="F152" s="138"/>
      <c r="G152" s="138"/>
      <c r="H152" s="138"/>
    </row>
    <row r="153" spans="1:8">
      <c r="A153" s="332" t="s">
        <v>110</v>
      </c>
      <c r="B153" s="332"/>
      <c r="C153" s="139">
        <v>1644.4874585255</v>
      </c>
      <c r="D153" s="139">
        <v>2870.7153800272999</v>
      </c>
      <c r="E153" s="139">
        <v>2650.213726687</v>
      </c>
      <c r="F153" s="139">
        <v>2796.9997578060002</v>
      </c>
      <c r="G153" s="139">
        <v>3337.365916321</v>
      </c>
      <c r="H153" s="139">
        <v>3427.6957816250001</v>
      </c>
    </row>
    <row r="154" spans="1:8">
      <c r="A154" s="332" t="s">
        <v>111</v>
      </c>
      <c r="B154" s="332"/>
      <c r="C154" s="139">
        <v>74.199532214000001</v>
      </c>
      <c r="D154" s="139">
        <v>102.58891845239999</v>
      </c>
      <c r="E154" s="139">
        <v>101.621098467</v>
      </c>
      <c r="F154" s="139">
        <v>79.038632140999994</v>
      </c>
      <c r="G154" s="139">
        <v>77.425598832000006</v>
      </c>
      <c r="H154" s="139">
        <v>77.425598832000006</v>
      </c>
    </row>
    <row r="155" spans="1:8">
      <c r="A155" s="332" t="s">
        <v>113</v>
      </c>
      <c r="B155" s="332"/>
      <c r="C155" s="139">
        <v>193.72530041089999</v>
      </c>
      <c r="D155" s="139">
        <v>449.3910798874</v>
      </c>
      <c r="E155" s="139">
        <v>504.879425717</v>
      </c>
      <c r="F155" s="139">
        <v>493.58819255399999</v>
      </c>
      <c r="G155" s="139">
        <v>554.88345829599996</v>
      </c>
      <c r="H155" s="139">
        <v>566.17469145899997</v>
      </c>
    </row>
    <row r="156" spans="1:8">
      <c r="A156" s="332" t="s">
        <v>114</v>
      </c>
      <c r="B156" s="332"/>
      <c r="C156" s="139">
        <v>122.4292281531</v>
      </c>
      <c r="D156" s="139">
        <v>222.7598999729</v>
      </c>
      <c r="E156" s="139">
        <v>196.79006369800001</v>
      </c>
      <c r="F156" s="139">
        <v>158.07726428199999</v>
      </c>
      <c r="G156" s="139">
        <v>145.17299781</v>
      </c>
      <c r="H156" s="139" t="s">
        <v>8</v>
      </c>
    </row>
    <row r="157" spans="1:8">
      <c r="A157" s="332" t="s">
        <v>319</v>
      </c>
      <c r="B157" s="332"/>
      <c r="C157" s="139">
        <v>124.0422614621</v>
      </c>
      <c r="D157" s="139">
        <v>290.66860228180002</v>
      </c>
      <c r="E157" s="139">
        <v>170.981530754</v>
      </c>
      <c r="F157" s="139">
        <v>140.33389788299999</v>
      </c>
      <c r="G157" s="139">
        <v>85.490765377000002</v>
      </c>
      <c r="H157" s="139">
        <v>238.72892973200001</v>
      </c>
    </row>
    <row r="158" spans="1:8">
      <c r="A158" s="137" t="s">
        <v>115</v>
      </c>
      <c r="B158" s="137"/>
      <c r="C158" s="140">
        <v>4138.3982575704003</v>
      </c>
      <c r="D158" s="140">
        <v>6690.3782557392997</v>
      </c>
      <c r="E158" s="140">
        <v>6016.61424257</v>
      </c>
      <c r="F158" s="140">
        <v>6055.327041986</v>
      </c>
      <c r="G158" s="140">
        <v>6566.6586009390003</v>
      </c>
      <c r="H158" s="140">
        <v>6682.7969991870004</v>
      </c>
    </row>
    <row r="159" spans="1:8">
      <c r="A159" s="138"/>
      <c r="B159" s="138"/>
      <c r="C159" s="138"/>
      <c r="D159" s="138"/>
      <c r="E159" s="138"/>
      <c r="F159" s="138"/>
      <c r="G159" s="138"/>
      <c r="H159" s="138"/>
    </row>
    <row r="160" spans="1:8">
      <c r="A160" s="332" t="s">
        <v>116</v>
      </c>
      <c r="B160" s="332"/>
      <c r="C160" s="139">
        <v>516.49326554180004</v>
      </c>
      <c r="D160" s="139">
        <v>567.94902809890004</v>
      </c>
      <c r="E160" s="139">
        <v>569.40075807699998</v>
      </c>
      <c r="F160" s="139">
        <v>569.40075807699998</v>
      </c>
      <c r="G160" s="139">
        <v>569.40075807699998</v>
      </c>
      <c r="H160" s="139">
        <v>569.40075807699998</v>
      </c>
    </row>
    <row r="161" spans="1:8">
      <c r="A161" s="332" t="s">
        <v>117</v>
      </c>
      <c r="B161" s="332"/>
      <c r="C161" s="139">
        <v>17.743366398999999</v>
      </c>
      <c r="D161" s="139">
        <v>412.77522377309998</v>
      </c>
      <c r="E161" s="139">
        <v>416.162593722</v>
      </c>
      <c r="F161" s="139">
        <v>416.162593722</v>
      </c>
      <c r="G161" s="139">
        <v>416.162593722</v>
      </c>
      <c r="H161" s="139">
        <v>1635.6157753259999</v>
      </c>
    </row>
    <row r="162" spans="1:8">
      <c r="A162" s="332" t="s">
        <v>118</v>
      </c>
      <c r="B162" s="332"/>
      <c r="C162" s="139">
        <v>511.33155895300001</v>
      </c>
      <c r="D162" s="139">
        <v>406.48439386799998</v>
      </c>
      <c r="E162" s="139">
        <v>475.84482615500002</v>
      </c>
      <c r="F162" s="139">
        <v>677.47398978000001</v>
      </c>
      <c r="G162" s="139">
        <v>627.46995720100006</v>
      </c>
      <c r="H162" s="139" t="s">
        <v>8</v>
      </c>
    </row>
    <row r="163" spans="1:8">
      <c r="A163" s="332" t="s">
        <v>320</v>
      </c>
      <c r="B163" s="332"/>
      <c r="C163" s="139">
        <v>-14.5</v>
      </c>
      <c r="D163" s="139">
        <v>-19</v>
      </c>
      <c r="E163" s="139">
        <v>-19.399999999999999</v>
      </c>
      <c r="F163" s="139">
        <v>-19.399999999999999</v>
      </c>
      <c r="G163" s="139">
        <v>-25.8</v>
      </c>
      <c r="H163" s="139" t="s">
        <v>8</v>
      </c>
    </row>
    <row r="164" spans="1:8">
      <c r="A164" s="332" t="s">
        <v>119</v>
      </c>
      <c r="B164" s="332"/>
      <c r="C164" s="139">
        <v>722.4776191011</v>
      </c>
      <c r="D164" s="139">
        <v>933.62367924919999</v>
      </c>
      <c r="E164" s="139">
        <v>827.48608751699999</v>
      </c>
      <c r="F164" s="139">
        <v>900.07258642199997</v>
      </c>
      <c r="G164" s="139">
        <v>822.64698758999998</v>
      </c>
      <c r="H164" s="139" t="s">
        <v>8</v>
      </c>
    </row>
    <row r="165" spans="1:8">
      <c r="A165" s="137" t="s">
        <v>120</v>
      </c>
      <c r="B165" s="137"/>
      <c r="C165" s="140">
        <v>1753.5285102139001</v>
      </c>
      <c r="D165" s="140">
        <v>2301.7985319429999</v>
      </c>
      <c r="E165" s="140">
        <v>2269.5378657629999</v>
      </c>
      <c r="F165" s="140">
        <v>2543.7535282929998</v>
      </c>
      <c r="G165" s="140">
        <v>2409.8717636460001</v>
      </c>
      <c r="H165" s="140">
        <v>2205.0165334029998</v>
      </c>
    </row>
    <row r="166" spans="1:8">
      <c r="A166" s="138"/>
      <c r="B166" s="138"/>
      <c r="C166" s="138"/>
      <c r="D166" s="138"/>
      <c r="E166" s="138"/>
      <c r="F166" s="138"/>
      <c r="G166" s="138"/>
      <c r="H166" s="138"/>
    </row>
    <row r="167" spans="1:8">
      <c r="A167" s="332" t="s">
        <v>121</v>
      </c>
      <c r="B167" s="332"/>
      <c r="C167" s="139">
        <v>53.068795866099997</v>
      </c>
      <c r="D167" s="139">
        <v>70.8121622651</v>
      </c>
      <c r="E167" s="139">
        <v>53.230099197000001</v>
      </c>
      <c r="F167" s="139">
        <v>74.199532214000001</v>
      </c>
      <c r="G167" s="139">
        <v>80.651665449999996</v>
      </c>
      <c r="H167" s="139">
        <v>72.586498904999999</v>
      </c>
    </row>
    <row r="168" spans="1:8">
      <c r="A168" s="138"/>
      <c r="B168" s="138"/>
      <c r="C168" s="138"/>
      <c r="D168" s="138"/>
      <c r="E168" s="138"/>
      <c r="F168" s="138"/>
      <c r="G168" s="138"/>
      <c r="H168" s="138"/>
    </row>
    <row r="169" spans="1:8">
      <c r="A169" s="137" t="s">
        <v>122</v>
      </c>
      <c r="B169" s="137"/>
      <c r="C169" s="146">
        <v>1806.59730608</v>
      </c>
      <c r="D169" s="146">
        <v>2372.6106942081001</v>
      </c>
      <c r="E169" s="146">
        <v>2322.76796496</v>
      </c>
      <c r="F169" s="146">
        <v>2617.9530605069999</v>
      </c>
      <c r="G169" s="146">
        <v>2490.5234290960002</v>
      </c>
      <c r="H169" s="146">
        <v>2277.6030323079999</v>
      </c>
    </row>
    <row r="170" spans="1:8">
      <c r="A170" s="138"/>
      <c r="B170" s="138"/>
      <c r="C170" s="138"/>
      <c r="D170" s="138"/>
      <c r="E170" s="138"/>
      <c r="F170" s="138"/>
      <c r="G170" s="138"/>
      <c r="H170" s="138"/>
    </row>
    <row r="171" spans="1:8">
      <c r="A171" s="137" t="s">
        <v>123</v>
      </c>
      <c r="B171" s="137"/>
      <c r="C171" s="147">
        <v>5944.9955636504001</v>
      </c>
      <c r="D171" s="147">
        <v>9062.9889499473993</v>
      </c>
      <c r="E171" s="147">
        <v>8339.3822075299995</v>
      </c>
      <c r="F171" s="147">
        <v>8673.2801024929995</v>
      </c>
      <c r="G171" s="147">
        <v>9057.1820300349991</v>
      </c>
      <c r="H171" s="147">
        <v>8960.4000314950008</v>
      </c>
    </row>
    <row r="172" spans="1:8">
      <c r="A172" s="138"/>
      <c r="B172" s="138"/>
      <c r="C172" s="138"/>
      <c r="D172" s="138"/>
      <c r="E172" s="138"/>
      <c r="F172" s="138"/>
      <c r="G172" s="138"/>
      <c r="H172" s="138"/>
    </row>
    <row r="173" spans="1:8">
      <c r="A173" s="331" t="s">
        <v>51</v>
      </c>
      <c r="B173" s="331"/>
      <c r="C173" s="138"/>
      <c r="D173" s="138"/>
      <c r="E173" s="138"/>
      <c r="F173" s="138"/>
      <c r="G173" s="138"/>
      <c r="H173" s="138"/>
    </row>
    <row r="174" spans="1:8" hidden="1" outlineLevel="1">
      <c r="A174" s="138" t="s">
        <v>124</v>
      </c>
      <c r="B174" s="138"/>
      <c r="C174" s="139">
        <v>1275.5014180000001</v>
      </c>
      <c r="D174" s="139">
        <v>1402.4659859999999</v>
      </c>
      <c r="E174" s="139">
        <v>1404.974821</v>
      </c>
      <c r="F174" s="139">
        <v>1405.589324</v>
      </c>
      <c r="G174" s="139">
        <v>1404.4030680000001</v>
      </c>
      <c r="H174" s="139">
        <v>1404.4</v>
      </c>
    </row>
    <row r="175" spans="1:8" hidden="1" outlineLevel="1">
      <c r="A175" s="138" t="s">
        <v>125</v>
      </c>
      <c r="B175" s="138"/>
      <c r="C175" s="139">
        <v>1275.5014180000001</v>
      </c>
      <c r="D175" s="139">
        <v>1402.4659859999999</v>
      </c>
      <c r="E175" s="139">
        <v>1404.974821</v>
      </c>
      <c r="F175" s="139">
        <v>1405.589324</v>
      </c>
      <c r="G175" s="139">
        <v>1404.4030680000001</v>
      </c>
      <c r="H175" s="139">
        <v>1404.4</v>
      </c>
    </row>
    <row r="176" spans="1:8" hidden="1" outlineLevel="1">
      <c r="A176" s="138" t="s">
        <v>126</v>
      </c>
      <c r="B176" s="138"/>
      <c r="C176" s="143">
        <v>1.37</v>
      </c>
      <c r="D176" s="143">
        <v>1.64</v>
      </c>
      <c r="E176" s="143">
        <v>1.62</v>
      </c>
      <c r="F176" s="143">
        <v>1.81</v>
      </c>
      <c r="G176" s="143">
        <v>1.72</v>
      </c>
      <c r="H176" s="143">
        <v>1.57</v>
      </c>
    </row>
    <row r="177" spans="1:8" hidden="1" outlineLevel="1">
      <c r="A177" s="138" t="s">
        <v>127</v>
      </c>
      <c r="B177" s="138"/>
      <c r="C177" s="139">
        <v>-796</v>
      </c>
      <c r="D177" s="139">
        <v>-1785.8</v>
      </c>
      <c r="E177" s="139">
        <v>-1708.2</v>
      </c>
      <c r="F177" s="139">
        <v>-1492.1</v>
      </c>
      <c r="G177" s="139">
        <v>-1669.5</v>
      </c>
      <c r="H177" s="139">
        <v>-1796.9</v>
      </c>
    </row>
    <row r="178" spans="1:8" hidden="1" outlineLevel="1">
      <c r="A178" s="138" t="s">
        <v>128</v>
      </c>
      <c r="B178" s="138"/>
      <c r="C178" s="143">
        <v>-0.62</v>
      </c>
      <c r="D178" s="143">
        <v>-1.27</v>
      </c>
      <c r="E178" s="143">
        <v>-1.22</v>
      </c>
      <c r="F178" s="143">
        <v>-1.06</v>
      </c>
      <c r="G178" s="143">
        <v>-1.19</v>
      </c>
      <c r="H178" s="143">
        <v>-1.28</v>
      </c>
    </row>
    <row r="179" spans="1:8" hidden="1" outlineLevel="1">
      <c r="A179" s="138" t="s">
        <v>129</v>
      </c>
      <c r="B179" s="138"/>
      <c r="C179" s="139">
        <v>2053.3914023570001</v>
      </c>
      <c r="D179" s="139">
        <v>3465.4407610556</v>
      </c>
      <c r="E179" s="139">
        <v>3105.0891198250001</v>
      </c>
      <c r="F179" s="139">
        <v>3179.2886520390002</v>
      </c>
      <c r="G179" s="139">
        <v>3609.9685455419999</v>
      </c>
      <c r="H179" s="139">
        <v>3656.746511503</v>
      </c>
    </row>
    <row r="180" spans="1:8" hidden="1" outlineLevel="1">
      <c r="A180" s="138" t="s">
        <v>130</v>
      </c>
      <c r="B180" s="138"/>
      <c r="C180" s="139">
        <v>1418.3401886037</v>
      </c>
      <c r="D180" s="139">
        <v>2522.4614886141999</v>
      </c>
      <c r="E180" s="139">
        <v>2566.3359946189998</v>
      </c>
      <c r="F180" s="139">
        <v>2550.2056615289998</v>
      </c>
      <c r="G180" s="139">
        <v>2869.5862567109998</v>
      </c>
      <c r="H180" s="139">
        <v>2909.9120894359999</v>
      </c>
    </row>
    <row r="181" spans="1:8" hidden="1" outlineLevel="1">
      <c r="A181" s="138" t="s">
        <v>131</v>
      </c>
      <c r="B181" s="138"/>
      <c r="C181" s="139">
        <v>218.56601336950001</v>
      </c>
      <c r="D181" s="139">
        <v>461.65013303580002</v>
      </c>
      <c r="E181" s="139">
        <v>529.07492535200004</v>
      </c>
      <c r="F181" s="139">
        <v>421.001693649</v>
      </c>
      <c r="G181" s="139">
        <v>461.327526374</v>
      </c>
      <c r="H181" s="139" t="s">
        <v>55</v>
      </c>
    </row>
    <row r="182" spans="1:8" hidden="1" outlineLevel="1">
      <c r="A182" s="138" t="s">
        <v>132</v>
      </c>
      <c r="B182" s="138"/>
      <c r="C182" s="139" t="s">
        <v>55</v>
      </c>
      <c r="D182" s="139" t="s">
        <v>55</v>
      </c>
      <c r="E182" s="139" t="s">
        <v>55</v>
      </c>
      <c r="F182" s="139">
        <v>1664.650374888</v>
      </c>
      <c r="G182" s="139">
        <v>1664.650374888</v>
      </c>
      <c r="H182" s="139" t="s">
        <v>55</v>
      </c>
    </row>
    <row r="183" spans="1:8" hidden="1" outlineLevel="1">
      <c r="A183" s="138" t="s">
        <v>133</v>
      </c>
      <c r="B183" s="138"/>
      <c r="C183" s="139">
        <v>53.068795866099997</v>
      </c>
      <c r="D183" s="139">
        <v>70.8121622651</v>
      </c>
      <c r="E183" s="139">
        <v>53.230099197000001</v>
      </c>
      <c r="F183" s="139">
        <v>74.199532214000001</v>
      </c>
      <c r="G183" s="139">
        <v>80.651665449999996</v>
      </c>
      <c r="H183" s="139">
        <v>72.586498904999999</v>
      </c>
    </row>
    <row r="184" spans="1:8" hidden="1" outlineLevel="1">
      <c r="A184" s="138" t="s">
        <v>134</v>
      </c>
      <c r="B184" s="138"/>
      <c r="C184" s="139">
        <v>16.452939751799999</v>
      </c>
      <c r="D184" s="139">
        <v>11.9364464866</v>
      </c>
      <c r="E184" s="139">
        <v>11.291233162999999</v>
      </c>
      <c r="F184" s="139">
        <v>16.130333090000001</v>
      </c>
      <c r="G184" s="139">
        <v>14.517299781</v>
      </c>
      <c r="H184" s="139">
        <v>12.904266472</v>
      </c>
    </row>
    <row r="185" spans="1:8" hidden="1" outlineLevel="1">
      <c r="A185" s="138" t="s">
        <v>135</v>
      </c>
      <c r="B185" s="138"/>
      <c r="C185" s="321" t="s">
        <v>376</v>
      </c>
      <c r="D185" s="321" t="s">
        <v>376</v>
      </c>
      <c r="E185" s="321" t="s">
        <v>376</v>
      </c>
      <c r="F185" s="321" t="s">
        <v>376</v>
      </c>
      <c r="G185" s="321" t="s">
        <v>55</v>
      </c>
      <c r="H185" s="321" t="s">
        <v>55</v>
      </c>
    </row>
    <row r="186" spans="1:8" hidden="1" outlineLevel="1">
      <c r="A186" s="138" t="s">
        <v>377</v>
      </c>
      <c r="B186" s="138"/>
      <c r="C186" s="139">
        <v>20.485523024300001</v>
      </c>
      <c r="D186" s="139">
        <v>37.744979430599997</v>
      </c>
      <c r="E186" s="139">
        <v>25.808532944</v>
      </c>
      <c r="F186" s="139">
        <v>25.808532944</v>
      </c>
      <c r="G186" s="139">
        <v>25.808532944</v>
      </c>
      <c r="H186" s="139" t="s">
        <v>55</v>
      </c>
    </row>
    <row r="187" spans="1:8" hidden="1" outlineLevel="1">
      <c r="A187" s="138" t="s">
        <v>378</v>
      </c>
      <c r="B187" s="138"/>
      <c r="C187" s="139">
        <v>11.9364464866</v>
      </c>
      <c r="D187" s="139">
        <v>18.5498830535</v>
      </c>
      <c r="E187" s="139">
        <v>16.130333090000001</v>
      </c>
      <c r="F187" s="139">
        <v>20.969433017</v>
      </c>
      <c r="G187" s="139">
        <v>20.969433017</v>
      </c>
      <c r="H187" s="139" t="s">
        <v>55</v>
      </c>
    </row>
    <row r="188" spans="1:8" hidden="1" outlineLevel="1">
      <c r="A188" s="138" t="s">
        <v>379</v>
      </c>
      <c r="B188" s="138"/>
      <c r="C188" s="139">
        <v>61.456569072900002</v>
      </c>
      <c r="D188" s="139">
        <v>80.812968780899993</v>
      </c>
      <c r="E188" s="139">
        <v>83.877732068</v>
      </c>
      <c r="F188" s="139">
        <v>88.716831995000007</v>
      </c>
      <c r="G188" s="139">
        <v>151.62513104600001</v>
      </c>
      <c r="H188" s="139" t="s">
        <v>55</v>
      </c>
    </row>
    <row r="189" spans="1:8" hidden="1" outlineLevel="1">
      <c r="A189" s="138" t="s">
        <v>136</v>
      </c>
      <c r="B189" s="138"/>
      <c r="C189" s="139">
        <v>255.66577947650001</v>
      </c>
      <c r="D189" s="139">
        <v>370.51375107730001</v>
      </c>
      <c r="E189" s="139">
        <v>366.15856114299999</v>
      </c>
      <c r="F189" s="139">
        <v>359.70642790699998</v>
      </c>
      <c r="G189" s="139">
        <v>358.09339459799997</v>
      </c>
      <c r="H189" s="139" t="s">
        <v>55</v>
      </c>
    </row>
    <row r="190" spans="1:8" hidden="1" outlineLevel="1">
      <c r="A190" s="138" t="s">
        <v>138</v>
      </c>
      <c r="B190" s="138"/>
      <c r="C190" s="139">
        <v>857.81111372620001</v>
      </c>
      <c r="D190" s="139">
        <v>1000.7258649036</v>
      </c>
      <c r="E190" s="139">
        <v>1025.889184524</v>
      </c>
      <c r="F190" s="139">
        <v>1213.0010483680001</v>
      </c>
      <c r="G190" s="139">
        <v>1185.579482115</v>
      </c>
      <c r="H190" s="139" t="s">
        <v>55</v>
      </c>
    </row>
    <row r="191" spans="1:8" hidden="1" outlineLevel="1">
      <c r="A191" s="138" t="s">
        <v>140</v>
      </c>
      <c r="B191" s="138"/>
      <c r="C191" s="323">
        <v>530000</v>
      </c>
      <c r="D191" s="323">
        <v>586900</v>
      </c>
      <c r="E191" s="323">
        <v>595002</v>
      </c>
      <c r="F191" s="323">
        <v>625000</v>
      </c>
      <c r="G191" s="323">
        <v>657200</v>
      </c>
      <c r="H191" s="323">
        <v>657000</v>
      </c>
    </row>
    <row r="192" spans="1:8" hidden="1" outlineLevel="1">
      <c r="A192" s="138" t="s">
        <v>142</v>
      </c>
      <c r="B192" s="138"/>
      <c r="C192" s="139">
        <v>159.20638759830001</v>
      </c>
      <c r="D192" s="139">
        <v>205.98435355929999</v>
      </c>
      <c r="E192" s="139">
        <v>258.08532944000001</v>
      </c>
      <c r="F192" s="139">
        <v>262.92442936700002</v>
      </c>
      <c r="G192" s="139">
        <v>248.407129586</v>
      </c>
      <c r="H192" s="139" t="s">
        <v>55</v>
      </c>
    </row>
    <row r="193" spans="1:8" hidden="1" outlineLevel="1">
      <c r="A193" s="138" t="s">
        <v>143</v>
      </c>
      <c r="B193" s="138"/>
      <c r="C193" s="139">
        <v>-77.3</v>
      </c>
      <c r="D193" s="139">
        <v>-110</v>
      </c>
      <c r="E193" s="139">
        <v>-140.30000000000001</v>
      </c>
      <c r="F193" s="139">
        <v>-164.5</v>
      </c>
      <c r="G193" s="139">
        <v>-167.8</v>
      </c>
      <c r="H193" s="139" t="s">
        <v>55</v>
      </c>
    </row>
    <row r="194" spans="1:8" hidden="1" outlineLevel="1">
      <c r="A194" s="138" t="s">
        <v>380</v>
      </c>
      <c r="B194" s="138"/>
      <c r="C194" s="139" t="s">
        <v>55</v>
      </c>
      <c r="D194" s="139">
        <v>182.7566739097</v>
      </c>
      <c r="E194" s="139">
        <v>172.59456406300001</v>
      </c>
      <c r="F194" s="139">
        <v>177.43366399000001</v>
      </c>
      <c r="G194" s="139">
        <v>200.01613031599999</v>
      </c>
      <c r="H194" s="139" t="s">
        <v>55</v>
      </c>
    </row>
    <row r="195" spans="1:8" hidden="1" outlineLevel="1">
      <c r="A195" s="138" t="s">
        <v>381</v>
      </c>
      <c r="B195" s="138"/>
      <c r="C195" s="139" t="s">
        <v>55</v>
      </c>
      <c r="D195" s="139">
        <v>-119.5</v>
      </c>
      <c r="E195" s="139">
        <v>-117.8</v>
      </c>
      <c r="F195" s="139">
        <v>-124.2</v>
      </c>
      <c r="G195" s="139">
        <v>-141.9</v>
      </c>
      <c r="H195" s="139" t="s">
        <v>55</v>
      </c>
    </row>
    <row r="196" spans="1:8" hidden="1" outlineLevel="1">
      <c r="A196" s="138" t="s">
        <v>144</v>
      </c>
      <c r="B196" s="138"/>
      <c r="C196" s="139">
        <v>58.714412447599997</v>
      </c>
      <c r="D196" s="139">
        <v>95.814178554600005</v>
      </c>
      <c r="E196" s="139">
        <v>106.460198394</v>
      </c>
      <c r="F196" s="139">
        <v>117.751431557</v>
      </c>
      <c r="G196" s="139">
        <v>108.073231703</v>
      </c>
      <c r="H196" s="139" t="s">
        <v>55</v>
      </c>
    </row>
    <row r="197" spans="1:8" hidden="1" outlineLevel="1">
      <c r="A197" s="138" t="s">
        <v>66</v>
      </c>
      <c r="B197" s="138"/>
      <c r="C197" s="320">
        <v>39873</v>
      </c>
      <c r="D197" s="320">
        <v>40288</v>
      </c>
      <c r="E197" s="320">
        <v>40616</v>
      </c>
      <c r="F197" s="320">
        <v>40994</v>
      </c>
      <c r="G197" s="320">
        <v>40994</v>
      </c>
      <c r="H197" s="320">
        <v>41149</v>
      </c>
    </row>
    <row r="198" spans="1:8" hidden="1" outlineLevel="1">
      <c r="A198" s="138" t="s">
        <v>67</v>
      </c>
      <c r="B198" s="138"/>
      <c r="C198" s="321" t="s">
        <v>368</v>
      </c>
      <c r="D198" s="321" t="s">
        <v>368</v>
      </c>
      <c r="E198" s="321" t="s">
        <v>368</v>
      </c>
      <c r="F198" s="321" t="s">
        <v>368</v>
      </c>
      <c r="G198" s="321" t="s">
        <v>71</v>
      </c>
      <c r="H198" s="321" t="s">
        <v>71</v>
      </c>
    </row>
    <row r="199" spans="1:8" hidden="1" outlineLevel="1">
      <c r="A199" s="138" t="s">
        <v>72</v>
      </c>
      <c r="B199" s="138"/>
      <c r="C199" s="321" t="s">
        <v>73</v>
      </c>
      <c r="D199" s="321" t="s">
        <v>73</v>
      </c>
      <c r="E199" s="321" t="s">
        <v>73</v>
      </c>
      <c r="F199" s="321" t="s">
        <v>73</v>
      </c>
      <c r="G199" s="321" t="s">
        <v>73</v>
      </c>
      <c r="H199" s="321" t="s">
        <v>73</v>
      </c>
    </row>
    <row r="200" spans="1:8" hidden="1" outlineLevel="1">
      <c r="A200" s="138"/>
      <c r="B200" s="138"/>
      <c r="C200" s="138"/>
      <c r="D200" s="138"/>
      <c r="E200" s="138"/>
      <c r="F200" s="138"/>
      <c r="G200" s="138"/>
      <c r="H200" s="138"/>
    </row>
    <row r="201" spans="1:8" hidden="1" outlineLevel="1">
      <c r="A201" s="138"/>
      <c r="B201" s="138"/>
      <c r="C201" s="138" t="s">
        <v>282</v>
      </c>
      <c r="D201" s="138" t="s">
        <v>282</v>
      </c>
      <c r="E201" s="138" t="s">
        <v>282</v>
      </c>
      <c r="F201" s="138" t="s">
        <v>282</v>
      </c>
      <c r="G201" s="138" t="s">
        <v>282</v>
      </c>
      <c r="H201" s="138" t="s">
        <v>282</v>
      </c>
    </row>
    <row r="202" spans="1:8" hidden="1" outlineLevel="1">
      <c r="A202" s="138" t="s">
        <v>364</v>
      </c>
      <c r="B202" s="138"/>
      <c r="C202" s="321" t="s">
        <v>402</v>
      </c>
      <c r="D202" s="321" t="s">
        <v>402</v>
      </c>
      <c r="E202" s="321" t="s">
        <v>402</v>
      </c>
      <c r="F202" s="321" t="s">
        <v>402</v>
      </c>
      <c r="G202" s="321" t="s">
        <v>402</v>
      </c>
      <c r="H202" s="321" t="s">
        <v>402</v>
      </c>
    </row>
    <row r="203" spans="1:8" hidden="1" outlineLevel="1">
      <c r="A203" s="138" t="s">
        <v>403</v>
      </c>
      <c r="B203" s="138"/>
      <c r="C203" s="319">
        <v>1.613033309</v>
      </c>
      <c r="D203" s="319">
        <v>1.613033309</v>
      </c>
      <c r="E203" s="319">
        <v>1.613033309</v>
      </c>
      <c r="F203" s="319">
        <v>1.613033309</v>
      </c>
      <c r="G203" s="319">
        <v>1.613033309</v>
      </c>
      <c r="H203" s="319">
        <v>1.613033309</v>
      </c>
    </row>
    <row r="204" spans="1:8" collapsed="1"/>
    <row r="205" spans="1:8">
      <c r="A205" s="136" t="s">
        <v>322</v>
      </c>
      <c r="B205" s="136"/>
      <c r="C205" s="136"/>
      <c r="D205" s="136"/>
      <c r="E205" s="136"/>
      <c r="F205" s="136"/>
      <c r="G205" s="136"/>
      <c r="H205" s="136"/>
    </row>
    <row r="206" spans="1:8">
      <c r="A206" s="137" t="s">
        <v>282</v>
      </c>
      <c r="B206" s="137"/>
      <c r="C206" s="138"/>
      <c r="D206" s="138"/>
      <c r="E206" s="138"/>
      <c r="F206" s="138"/>
      <c r="G206" s="138"/>
      <c r="H206" s="138"/>
    </row>
    <row r="207" spans="1:8">
      <c r="A207" s="137" t="s">
        <v>40</v>
      </c>
      <c r="B207" s="137"/>
      <c r="C207" s="141">
        <v>292.55689157760003</v>
      </c>
      <c r="D207" s="141">
        <v>220.29576745680001</v>
      </c>
      <c r="E207" s="141">
        <v>326.30643720400002</v>
      </c>
      <c r="F207" s="141">
        <v>348.19267699699998</v>
      </c>
      <c r="G207" s="141">
        <v>281.73398706500001</v>
      </c>
      <c r="H207" s="141">
        <v>159.98745196199999</v>
      </c>
    </row>
    <row r="208" spans="1:8">
      <c r="A208" s="138" t="s">
        <v>18</v>
      </c>
      <c r="B208" s="138"/>
      <c r="C208" s="139">
        <v>181.0593262413</v>
      </c>
      <c r="D208" s="139">
        <v>152.98317184499999</v>
      </c>
      <c r="E208" s="139">
        <v>195.46078664199999</v>
      </c>
      <c r="F208" s="139">
        <v>198.29807165299999</v>
      </c>
      <c r="G208" s="139">
        <v>194.56767062500001</v>
      </c>
      <c r="H208" s="139">
        <v>194.494549444</v>
      </c>
    </row>
    <row r="209" spans="1:8">
      <c r="A209" s="138" t="s">
        <v>151</v>
      </c>
      <c r="B209" s="138"/>
      <c r="C209" s="139">
        <v>99.572692038300005</v>
      </c>
      <c r="D209" s="139">
        <v>112.4790558708</v>
      </c>
      <c r="E209" s="139">
        <v>151.84556978800001</v>
      </c>
      <c r="F209" s="139">
        <v>156.14021389999999</v>
      </c>
      <c r="G209" s="139">
        <v>155.65413649999999</v>
      </c>
      <c r="H209" s="139">
        <v>164.69296525499999</v>
      </c>
    </row>
    <row r="210" spans="1:8">
      <c r="A210" s="137" t="s">
        <v>152</v>
      </c>
      <c r="B210" s="137"/>
      <c r="C210" s="140">
        <v>280.6320182796</v>
      </c>
      <c r="D210" s="140">
        <v>265.4622277158</v>
      </c>
      <c r="E210" s="140">
        <v>347.30635642999999</v>
      </c>
      <c r="F210" s="140">
        <v>354.43828555300001</v>
      </c>
      <c r="G210" s="140">
        <v>350.221807125</v>
      </c>
      <c r="H210" s="140">
        <v>359.18751469900002</v>
      </c>
    </row>
    <row r="211" spans="1:8">
      <c r="A211" s="138"/>
      <c r="B211" s="138"/>
      <c r="C211" s="138"/>
      <c r="D211" s="138"/>
      <c r="E211" s="138"/>
      <c r="F211" s="138"/>
      <c r="G211" s="138"/>
      <c r="H211" s="138"/>
    </row>
    <row r="212" spans="1:8">
      <c r="A212" s="138" t="s">
        <v>153</v>
      </c>
      <c r="B212" s="138"/>
      <c r="C212" s="139" t="s">
        <v>8</v>
      </c>
      <c r="D212" s="139">
        <v>2.4768704012999998</v>
      </c>
      <c r="E212" s="139">
        <v>6.4615136079999997</v>
      </c>
      <c r="F212" s="139">
        <v>6.2456085559999996</v>
      </c>
      <c r="G212" s="139">
        <v>6.2261654599999998</v>
      </c>
      <c r="H212" s="139">
        <v>6.2740177240000001</v>
      </c>
    </row>
    <row r="213" spans="1:8">
      <c r="A213" s="138" t="s">
        <v>154</v>
      </c>
      <c r="B213" s="138"/>
      <c r="C213" s="139">
        <v>-28.6</v>
      </c>
      <c r="D213" s="139">
        <v>3.0596634369000002</v>
      </c>
      <c r="E213" s="139" t="s">
        <v>8</v>
      </c>
      <c r="F213" s="139">
        <v>-37.5</v>
      </c>
      <c r="G213" s="139">
        <v>-68.5</v>
      </c>
      <c r="H213" s="139">
        <v>-69</v>
      </c>
    </row>
    <row r="214" spans="1:8">
      <c r="A214" s="138" t="s">
        <v>156</v>
      </c>
      <c r="B214" s="138"/>
      <c r="C214" s="139" t="s">
        <v>8</v>
      </c>
      <c r="D214" s="139" t="s">
        <v>8</v>
      </c>
      <c r="E214" s="139" t="s">
        <v>8</v>
      </c>
      <c r="F214" s="139" t="s">
        <v>8</v>
      </c>
      <c r="G214" s="139">
        <v>20.235037745</v>
      </c>
      <c r="H214" s="139">
        <v>20.390557603000001</v>
      </c>
    </row>
    <row r="215" spans="1:8">
      <c r="A215" s="138" t="s">
        <v>449</v>
      </c>
      <c r="B215" s="138"/>
      <c r="C215" s="139">
        <v>-6</v>
      </c>
      <c r="D215" s="139">
        <v>-5</v>
      </c>
      <c r="E215" s="139">
        <v>-1.6</v>
      </c>
      <c r="F215" s="139">
        <v>-7.8</v>
      </c>
      <c r="G215" s="139">
        <v>-4.7</v>
      </c>
      <c r="H215" s="139">
        <v>-4.7</v>
      </c>
    </row>
    <row r="216" spans="1:8">
      <c r="A216" s="138" t="s">
        <v>157</v>
      </c>
      <c r="B216" s="138"/>
      <c r="C216" s="139">
        <v>8.1486634203000001</v>
      </c>
      <c r="D216" s="139">
        <v>7.2849129450000003</v>
      </c>
      <c r="E216" s="139">
        <v>11.307648814</v>
      </c>
      <c r="F216" s="139">
        <v>10.929814972999999</v>
      </c>
      <c r="G216" s="139">
        <v>1.556541365</v>
      </c>
      <c r="H216" s="139">
        <v>1.568504431</v>
      </c>
    </row>
    <row r="217" spans="1:8">
      <c r="A217" s="138" t="s">
        <v>158</v>
      </c>
      <c r="B217" s="138"/>
      <c r="C217" s="139">
        <v>-16.5</v>
      </c>
      <c r="D217" s="139">
        <v>-36.6</v>
      </c>
      <c r="E217" s="139">
        <v>-22.6</v>
      </c>
      <c r="F217" s="139">
        <v>-12.5</v>
      </c>
      <c r="G217" s="139">
        <v>-12.5</v>
      </c>
      <c r="H217" s="139">
        <v>-20.399999999999999</v>
      </c>
    </row>
    <row r="218" spans="1:8">
      <c r="A218" s="138" t="s">
        <v>159</v>
      </c>
      <c r="B218" s="138"/>
      <c r="C218" s="139">
        <v>112.0938090012</v>
      </c>
      <c r="D218" s="139">
        <v>166.09601514600001</v>
      </c>
      <c r="E218" s="139">
        <v>237.46062509399999</v>
      </c>
      <c r="F218" s="139">
        <v>207.66648448699999</v>
      </c>
      <c r="G218" s="139">
        <v>180.55879834000001</v>
      </c>
      <c r="H218" s="139">
        <v>177.241000703</v>
      </c>
    </row>
    <row r="219" spans="1:8">
      <c r="A219" s="138" t="s">
        <v>160</v>
      </c>
      <c r="B219" s="138"/>
      <c r="C219" s="139">
        <v>-138.5</v>
      </c>
      <c r="D219" s="139">
        <v>-64.7</v>
      </c>
      <c r="E219" s="139">
        <v>1.6153784019999999</v>
      </c>
      <c r="F219" s="139">
        <v>-126.5</v>
      </c>
      <c r="G219" s="139">
        <v>-182.1</v>
      </c>
      <c r="H219" s="139">
        <v>-183.5</v>
      </c>
    </row>
    <row r="220" spans="1:8">
      <c r="A220" s="138" t="s">
        <v>450</v>
      </c>
      <c r="B220" s="138"/>
      <c r="C220" s="139">
        <v>-19.100000000000001</v>
      </c>
      <c r="D220" s="139">
        <v>-10.8</v>
      </c>
      <c r="E220" s="139">
        <v>3.2307568039999999</v>
      </c>
      <c r="F220" s="139">
        <v>-1.6</v>
      </c>
      <c r="G220" s="139">
        <v>-31.1</v>
      </c>
      <c r="H220" s="139">
        <v>-31.4</v>
      </c>
    </row>
    <row r="221" spans="1:8">
      <c r="A221" s="138" t="s">
        <v>161</v>
      </c>
      <c r="B221" s="138"/>
      <c r="C221" s="139">
        <v>167.14697406030001</v>
      </c>
      <c r="D221" s="139">
        <v>63.5244408804</v>
      </c>
      <c r="E221" s="139">
        <v>8.0768920099999999</v>
      </c>
      <c r="F221" s="139">
        <v>70.263096254999994</v>
      </c>
      <c r="G221" s="139">
        <v>110.514436915</v>
      </c>
      <c r="H221" s="139">
        <v>111.363814601</v>
      </c>
    </row>
    <row r="222" spans="1:8">
      <c r="A222" s="138" t="s">
        <v>162</v>
      </c>
      <c r="B222" s="138"/>
      <c r="C222" s="139">
        <v>-72.900000000000006</v>
      </c>
      <c r="D222" s="139">
        <v>-67.7</v>
      </c>
      <c r="E222" s="139">
        <v>-95.3</v>
      </c>
      <c r="F222" s="139">
        <v>-112.4</v>
      </c>
      <c r="G222" s="139">
        <v>-73.2</v>
      </c>
      <c r="H222" s="139">
        <v>117.63783232500001</v>
      </c>
    </row>
    <row r="223" spans="1:8">
      <c r="A223" s="137" t="s">
        <v>323</v>
      </c>
      <c r="B223" s="137"/>
      <c r="C223" s="140">
        <v>578.95259861789998</v>
      </c>
      <c r="D223" s="140">
        <v>543.45450569699995</v>
      </c>
      <c r="E223" s="140">
        <v>822.22760661799998</v>
      </c>
      <c r="F223" s="140">
        <v>699.50815827199995</v>
      </c>
      <c r="G223" s="140">
        <v>579.03338778</v>
      </c>
      <c r="H223" s="140">
        <v>644.65532114099994</v>
      </c>
    </row>
    <row r="224" spans="1:8">
      <c r="A224" s="138"/>
      <c r="B224" s="138"/>
      <c r="C224" s="138"/>
      <c r="D224" s="138"/>
      <c r="E224" s="138"/>
      <c r="F224" s="138"/>
      <c r="G224" s="138"/>
      <c r="H224" s="138"/>
    </row>
    <row r="225" spans="1:8">
      <c r="A225" s="138" t="s">
        <v>163</v>
      </c>
      <c r="B225" s="138"/>
      <c r="C225" s="139">
        <v>-267.3</v>
      </c>
      <c r="D225" s="139">
        <v>-254.2</v>
      </c>
      <c r="E225" s="139">
        <v>-302.10000000000002</v>
      </c>
      <c r="F225" s="139">
        <v>-279.5</v>
      </c>
      <c r="G225" s="139">
        <v>-269.3</v>
      </c>
      <c r="H225" s="139">
        <v>-282.3</v>
      </c>
    </row>
    <row r="226" spans="1:8">
      <c r="A226" s="138" t="s">
        <v>164</v>
      </c>
      <c r="B226" s="138"/>
      <c r="C226" s="139">
        <v>50.680711516499997</v>
      </c>
      <c r="D226" s="139">
        <v>19.2321701748</v>
      </c>
      <c r="E226" s="139">
        <v>27.461432834</v>
      </c>
      <c r="F226" s="139">
        <v>62.456085559999998</v>
      </c>
      <c r="G226" s="139">
        <v>48.252782314999997</v>
      </c>
      <c r="H226" s="139">
        <v>48.623637361</v>
      </c>
    </row>
    <row r="227" spans="1:8">
      <c r="A227" s="138" t="s">
        <v>165</v>
      </c>
      <c r="B227" s="138"/>
      <c r="C227" s="139">
        <v>-278.2</v>
      </c>
      <c r="D227" s="139">
        <v>-582.4</v>
      </c>
      <c r="E227" s="139">
        <v>-206.8</v>
      </c>
      <c r="F227" s="139">
        <v>-81.2</v>
      </c>
      <c r="G227" s="139">
        <v>-247.5</v>
      </c>
      <c r="H227" s="139">
        <v>-169.4</v>
      </c>
    </row>
    <row r="228" spans="1:8">
      <c r="A228" s="138" t="s">
        <v>166</v>
      </c>
      <c r="B228" s="138"/>
      <c r="C228" s="139">
        <v>15.701083175699999</v>
      </c>
      <c r="D228" s="139">
        <v>45.312158517900002</v>
      </c>
      <c r="E228" s="139">
        <v>-6.5</v>
      </c>
      <c r="F228" s="139">
        <v>14.052619250999999</v>
      </c>
      <c r="G228" s="139">
        <v>57.592030504999997</v>
      </c>
      <c r="H228" s="139">
        <v>61.171672809</v>
      </c>
    </row>
    <row r="229" spans="1:8">
      <c r="A229" s="138" t="s">
        <v>167</v>
      </c>
      <c r="B229" s="138"/>
      <c r="C229" s="139">
        <v>1.3912352181000001</v>
      </c>
      <c r="D229" s="139">
        <v>25.934290084200001</v>
      </c>
      <c r="E229" s="139">
        <v>1.6153784019999999</v>
      </c>
      <c r="F229" s="139">
        <v>12.491217111999999</v>
      </c>
      <c r="G229" s="139">
        <v>21.791579110000001</v>
      </c>
      <c r="H229" s="139">
        <v>9.4110265860000002</v>
      </c>
    </row>
    <row r="230" spans="1:8">
      <c r="A230" s="138" t="s">
        <v>168</v>
      </c>
      <c r="B230" s="138"/>
      <c r="C230" s="139" t="s">
        <v>8</v>
      </c>
      <c r="D230" s="139" t="s">
        <v>8</v>
      </c>
      <c r="E230" s="139" t="s">
        <v>8</v>
      </c>
      <c r="F230" s="139" t="s">
        <v>8</v>
      </c>
      <c r="G230" s="139" t="s">
        <v>8</v>
      </c>
      <c r="H230" s="139" t="s">
        <v>8</v>
      </c>
    </row>
    <row r="231" spans="1:8">
      <c r="A231" s="138" t="s">
        <v>169</v>
      </c>
      <c r="B231" s="138"/>
      <c r="C231" s="139">
        <v>49.488224186700002</v>
      </c>
      <c r="D231" s="139">
        <v>25.0601005308</v>
      </c>
      <c r="E231" s="139">
        <v>19.384540823999998</v>
      </c>
      <c r="F231" s="139">
        <v>17.175423529</v>
      </c>
      <c r="G231" s="139">
        <v>26.461203205</v>
      </c>
      <c r="H231" s="139">
        <v>29.801584189</v>
      </c>
    </row>
    <row r="232" spans="1:8">
      <c r="A232" s="137" t="s">
        <v>324</v>
      </c>
      <c r="B232" s="137"/>
      <c r="C232" s="140">
        <v>-428.3</v>
      </c>
      <c r="D232" s="140">
        <v>-721.1</v>
      </c>
      <c r="E232" s="140">
        <v>-466.8</v>
      </c>
      <c r="F232" s="140">
        <v>-254.5</v>
      </c>
      <c r="G232" s="140">
        <v>-362.7</v>
      </c>
      <c r="H232" s="140">
        <v>-302.7</v>
      </c>
    </row>
    <row r="233" spans="1:8">
      <c r="A233" s="138"/>
      <c r="B233" s="138"/>
      <c r="C233" s="138"/>
      <c r="D233" s="138"/>
      <c r="E233" s="138"/>
      <c r="F233" s="138"/>
      <c r="G233" s="138"/>
      <c r="H233" s="138"/>
    </row>
    <row r="234" spans="1:8">
      <c r="A234" s="138" t="s">
        <v>170</v>
      </c>
      <c r="B234" s="138"/>
      <c r="C234" s="139" t="s">
        <v>8</v>
      </c>
      <c r="D234" s="139">
        <v>476.43330660300001</v>
      </c>
      <c r="E234" s="139">
        <v>560.53630549399998</v>
      </c>
      <c r="F234" s="139" t="s">
        <v>8</v>
      </c>
      <c r="G234" s="139" t="s">
        <v>8</v>
      </c>
      <c r="H234" s="139" t="s">
        <v>8</v>
      </c>
    </row>
    <row r="235" spans="1:8">
      <c r="A235" s="138" t="s">
        <v>171</v>
      </c>
      <c r="B235" s="138"/>
      <c r="C235" s="139">
        <v>836.72860974299999</v>
      </c>
      <c r="D235" s="139">
        <v>253.0778757093</v>
      </c>
      <c r="E235" s="139">
        <v>38.769081647999997</v>
      </c>
      <c r="F235" s="139" t="s">
        <v>8</v>
      </c>
      <c r="G235" s="139">
        <v>372.01338623499998</v>
      </c>
      <c r="H235" s="139" t="s">
        <v>8</v>
      </c>
    </row>
    <row r="236" spans="1:8">
      <c r="A236" s="137" t="s">
        <v>172</v>
      </c>
      <c r="B236" s="137"/>
      <c r="C236" s="140">
        <v>836.72860974299999</v>
      </c>
      <c r="D236" s="140">
        <v>729.51118231229998</v>
      </c>
      <c r="E236" s="140">
        <v>599.30538714199997</v>
      </c>
      <c r="F236" s="140" t="s">
        <v>8</v>
      </c>
      <c r="G236" s="140">
        <v>372.01338623499998</v>
      </c>
      <c r="H236" s="140">
        <v>181.94651399599999</v>
      </c>
    </row>
    <row r="237" spans="1:8">
      <c r="A237" s="138" t="s">
        <v>173</v>
      </c>
      <c r="B237" s="138"/>
      <c r="C237" s="139" t="s">
        <v>8</v>
      </c>
      <c r="D237" s="139">
        <v>-476.4</v>
      </c>
      <c r="E237" s="139">
        <v>-560.5</v>
      </c>
      <c r="F237" s="139" t="s">
        <v>8</v>
      </c>
      <c r="G237" s="139" t="s">
        <v>8</v>
      </c>
      <c r="H237" s="139" t="s">
        <v>8</v>
      </c>
    </row>
    <row r="238" spans="1:8">
      <c r="A238" s="138" t="s">
        <v>174</v>
      </c>
      <c r="B238" s="138"/>
      <c r="C238" s="139">
        <v>-566.79999999999995</v>
      </c>
      <c r="D238" s="139">
        <v>-19.7</v>
      </c>
      <c r="E238" s="139">
        <v>-38.799999999999997</v>
      </c>
      <c r="F238" s="139">
        <v>-59.3</v>
      </c>
      <c r="G238" s="139">
        <v>-26.5</v>
      </c>
      <c r="H238" s="139" t="s">
        <v>8</v>
      </c>
    </row>
    <row r="239" spans="1:8">
      <c r="A239" s="137" t="s">
        <v>175</v>
      </c>
      <c r="B239" s="137"/>
      <c r="C239" s="140">
        <v>-566.79999999999995</v>
      </c>
      <c r="D239" s="140">
        <v>-496.1</v>
      </c>
      <c r="E239" s="140">
        <v>-599.29999999999995</v>
      </c>
      <c r="F239" s="140">
        <v>-59.3</v>
      </c>
      <c r="G239" s="140">
        <v>-26.5</v>
      </c>
      <c r="H239" s="140">
        <v>-25.1</v>
      </c>
    </row>
    <row r="240" spans="1:8">
      <c r="A240" s="138"/>
      <c r="B240" s="138"/>
      <c r="C240" s="138"/>
      <c r="D240" s="138"/>
      <c r="E240" s="138"/>
      <c r="F240" s="138"/>
      <c r="G240" s="138"/>
      <c r="H240" s="138"/>
    </row>
    <row r="241" spans="1:8">
      <c r="A241" s="138" t="s">
        <v>176</v>
      </c>
      <c r="B241" s="138"/>
      <c r="C241" s="139">
        <v>1.7887309947000001</v>
      </c>
      <c r="D241" s="139">
        <v>403.29278063520002</v>
      </c>
      <c r="E241" s="139">
        <v>4.8461352059999996</v>
      </c>
      <c r="F241" s="139" t="s">
        <v>8</v>
      </c>
      <c r="G241" s="139" t="s">
        <v>8</v>
      </c>
      <c r="H241" s="139" t="s">
        <v>8</v>
      </c>
    </row>
    <row r="242" spans="1:8">
      <c r="A242" s="138" t="s">
        <v>177</v>
      </c>
      <c r="B242" s="138"/>
      <c r="C242" s="139">
        <v>-6.2</v>
      </c>
      <c r="D242" s="139">
        <v>-12.8</v>
      </c>
      <c r="E242" s="139">
        <v>-16.2</v>
      </c>
      <c r="F242" s="139">
        <v>-15.6</v>
      </c>
      <c r="G242" s="139">
        <v>-20.2</v>
      </c>
      <c r="H242" s="139">
        <v>-17.3</v>
      </c>
    </row>
    <row r="243" spans="1:8">
      <c r="A243" s="138"/>
      <c r="B243" s="138"/>
      <c r="C243" s="138"/>
      <c r="D243" s="138"/>
      <c r="E243" s="138"/>
      <c r="F243" s="138"/>
      <c r="G243" s="138"/>
      <c r="H243" s="138"/>
    </row>
    <row r="244" spans="1:8">
      <c r="A244" s="138" t="s">
        <v>178</v>
      </c>
      <c r="B244" s="138"/>
      <c r="C244" s="139">
        <v>-117.9</v>
      </c>
      <c r="D244" s="139">
        <v>-109.3</v>
      </c>
      <c r="E244" s="139">
        <v>-151.80000000000001</v>
      </c>
      <c r="F244" s="139">
        <v>-160.80000000000001</v>
      </c>
      <c r="G244" s="139">
        <v>-177.4</v>
      </c>
      <c r="H244" s="139">
        <v>-188.2</v>
      </c>
    </row>
    <row r="245" spans="1:8">
      <c r="A245" s="137" t="s">
        <v>179</v>
      </c>
      <c r="B245" s="137"/>
      <c r="C245" s="140">
        <v>-117.9</v>
      </c>
      <c r="D245" s="140">
        <v>-109.3</v>
      </c>
      <c r="E245" s="140">
        <v>-151.80000000000001</v>
      </c>
      <c r="F245" s="140">
        <v>-160.80000000000001</v>
      </c>
      <c r="G245" s="140">
        <v>-177.4</v>
      </c>
      <c r="H245" s="140">
        <v>-188.2</v>
      </c>
    </row>
    <row r="246" spans="1:8">
      <c r="A246" s="138"/>
      <c r="B246" s="138"/>
      <c r="C246" s="138"/>
      <c r="D246" s="138"/>
      <c r="E246" s="138"/>
      <c r="F246" s="138"/>
      <c r="G246" s="138"/>
      <c r="H246" s="138"/>
    </row>
    <row r="247" spans="1:8">
      <c r="A247" s="138" t="s">
        <v>180</v>
      </c>
      <c r="B247" s="138"/>
      <c r="C247" s="139" t="s">
        <v>8</v>
      </c>
      <c r="D247" s="139" t="s">
        <v>8</v>
      </c>
      <c r="E247" s="139" t="s">
        <v>8</v>
      </c>
      <c r="F247" s="139" t="s">
        <v>8</v>
      </c>
      <c r="G247" s="139" t="s">
        <v>8</v>
      </c>
      <c r="H247" s="139" t="s">
        <v>8</v>
      </c>
    </row>
    <row r="248" spans="1:8">
      <c r="A248" s="138" t="s">
        <v>181</v>
      </c>
      <c r="B248" s="138"/>
      <c r="C248" s="139">
        <v>-201.3</v>
      </c>
      <c r="D248" s="139">
        <v>-255</v>
      </c>
      <c r="E248" s="139">
        <v>-253.6</v>
      </c>
      <c r="F248" s="139">
        <v>-187.4</v>
      </c>
      <c r="G248" s="139">
        <v>-228.8</v>
      </c>
      <c r="H248" s="139">
        <v>-233.7</v>
      </c>
    </row>
    <row r="249" spans="1:8">
      <c r="A249" s="137" t="s">
        <v>325</v>
      </c>
      <c r="B249" s="137"/>
      <c r="C249" s="140">
        <v>-53.7</v>
      </c>
      <c r="D249" s="140">
        <v>259.63429735979997</v>
      </c>
      <c r="E249" s="140">
        <v>-416.8</v>
      </c>
      <c r="F249" s="140">
        <v>-423.1</v>
      </c>
      <c r="G249" s="140">
        <v>-80.900000000000006</v>
      </c>
      <c r="H249" s="140">
        <v>-282.3</v>
      </c>
    </row>
    <row r="250" spans="1:8">
      <c r="A250" s="138"/>
      <c r="B250" s="138"/>
      <c r="C250" s="138"/>
      <c r="D250" s="138"/>
      <c r="E250" s="138"/>
      <c r="F250" s="138"/>
      <c r="G250" s="138"/>
      <c r="H250" s="138"/>
    </row>
    <row r="251" spans="1:8">
      <c r="A251" s="138" t="s">
        <v>183</v>
      </c>
      <c r="B251" s="138"/>
      <c r="C251" s="139">
        <v>23.650998707700001</v>
      </c>
      <c r="D251" s="139">
        <v>49.100313249300001</v>
      </c>
      <c r="E251" s="139">
        <v>-51.7</v>
      </c>
      <c r="F251" s="139">
        <v>1.5614021389999999</v>
      </c>
      <c r="G251" s="139">
        <v>-35.799999999999997</v>
      </c>
      <c r="H251" s="139">
        <v>-80</v>
      </c>
    </row>
    <row r="252" spans="1:8">
      <c r="A252" s="137" t="s">
        <v>326</v>
      </c>
      <c r="B252" s="137"/>
      <c r="C252" s="142">
        <v>120.63996819809999</v>
      </c>
      <c r="D252" s="142">
        <v>131.12843301000001</v>
      </c>
      <c r="E252" s="142">
        <v>-113.1</v>
      </c>
      <c r="F252" s="142">
        <v>23.421032085</v>
      </c>
      <c r="G252" s="142">
        <v>99.618647359999997</v>
      </c>
      <c r="H252" s="142">
        <v>-20.399999999999999</v>
      </c>
    </row>
    <row r="253" spans="1:8">
      <c r="A253" s="138"/>
      <c r="B253" s="138"/>
      <c r="C253" s="138"/>
      <c r="D253" s="138"/>
      <c r="E253" s="138"/>
      <c r="F253" s="138"/>
      <c r="G253" s="138"/>
      <c r="H253" s="138"/>
    </row>
    <row r="254" spans="1:8">
      <c r="A254" s="137" t="s">
        <v>51</v>
      </c>
      <c r="B254" s="137"/>
      <c r="C254" s="138"/>
      <c r="D254" s="138"/>
      <c r="E254" s="138"/>
      <c r="F254" s="138"/>
      <c r="G254" s="138"/>
      <c r="H254" s="138"/>
    </row>
    <row r="255" spans="1:8">
      <c r="A255" s="138" t="s">
        <v>185</v>
      </c>
      <c r="B255" s="138"/>
      <c r="C255" s="139">
        <v>158.79956275169999</v>
      </c>
      <c r="D255" s="139">
        <v>141.61870765079999</v>
      </c>
      <c r="E255" s="139">
        <v>159.922461798</v>
      </c>
      <c r="F255" s="139">
        <v>163.94722459499999</v>
      </c>
      <c r="G255" s="139">
        <v>185.228422435</v>
      </c>
      <c r="H255" s="139">
        <v>191.35754058200001</v>
      </c>
    </row>
    <row r="256" spans="1:8">
      <c r="A256" s="138" t="s">
        <v>186</v>
      </c>
      <c r="B256" s="138"/>
      <c r="C256" s="139">
        <v>131.5711020546</v>
      </c>
      <c r="D256" s="139">
        <v>119.472572298</v>
      </c>
      <c r="E256" s="139">
        <v>109.845731336</v>
      </c>
      <c r="F256" s="139">
        <v>134.28058395400001</v>
      </c>
      <c r="G256" s="139">
        <v>124.5233092</v>
      </c>
      <c r="H256" s="139">
        <v>125.48035448</v>
      </c>
    </row>
    <row r="257" spans="1:8">
      <c r="A257" s="138" t="s">
        <v>187</v>
      </c>
      <c r="B257" s="138"/>
      <c r="C257" s="139">
        <v>215.29365000097499</v>
      </c>
      <c r="D257" s="139">
        <v>123.42463757066299</v>
      </c>
      <c r="E257" s="139">
        <v>266.69897417020002</v>
      </c>
      <c r="F257" s="139">
        <v>341.75189317362498</v>
      </c>
      <c r="G257" s="139">
        <v>239.70737020999999</v>
      </c>
      <c r="H257" s="139">
        <v>459.96392439074998</v>
      </c>
    </row>
    <row r="258" spans="1:8">
      <c r="A258" s="138" t="s">
        <v>188</v>
      </c>
      <c r="B258" s="138"/>
      <c r="C258" s="139">
        <v>307.21454833972501</v>
      </c>
      <c r="D258" s="139">
        <v>219.40336562103801</v>
      </c>
      <c r="E258" s="139">
        <v>376.74662780645002</v>
      </c>
      <c r="F258" s="139">
        <v>447.146537556125</v>
      </c>
      <c r="G258" s="139">
        <v>353.52945752562499</v>
      </c>
      <c r="H258" s="139">
        <v>577.60175671574996</v>
      </c>
    </row>
    <row r="259" spans="1:8">
      <c r="A259" s="138" t="s">
        <v>189</v>
      </c>
      <c r="B259" s="138"/>
      <c r="C259" s="139">
        <v>51.873198846299999</v>
      </c>
      <c r="D259" s="139">
        <v>118.015589709</v>
      </c>
      <c r="E259" s="139">
        <v>87.068895867799995</v>
      </c>
      <c r="F259" s="139">
        <v>65.578889837999995</v>
      </c>
      <c r="G259" s="139">
        <v>168.10646742</v>
      </c>
      <c r="H259" s="139">
        <v>-67.400000000000006</v>
      </c>
    </row>
    <row r="260" spans="1:8">
      <c r="A260" s="138" t="s">
        <v>190</v>
      </c>
      <c r="B260" s="138"/>
      <c r="C260" s="139">
        <v>269.89963231140001</v>
      </c>
      <c r="D260" s="139">
        <v>233.40861075780001</v>
      </c>
      <c r="E260" s="139">
        <v>0</v>
      </c>
      <c r="F260" s="139">
        <v>-59.3</v>
      </c>
      <c r="G260" s="139">
        <v>345.55218302999998</v>
      </c>
      <c r="H260" s="139">
        <v>156.85044310000001</v>
      </c>
    </row>
    <row r="261" spans="1:8">
      <c r="A261" s="138" t="s">
        <v>66</v>
      </c>
      <c r="B261" s="138"/>
      <c r="C261" s="320">
        <v>39873</v>
      </c>
      <c r="D261" s="320">
        <v>40288</v>
      </c>
      <c r="E261" s="320">
        <v>40616</v>
      </c>
      <c r="F261" s="320">
        <v>40994</v>
      </c>
      <c r="G261" s="320">
        <v>40994</v>
      </c>
      <c r="H261" s="320">
        <v>41149</v>
      </c>
    </row>
    <row r="262" spans="1:8">
      <c r="A262" s="138" t="s">
        <v>67</v>
      </c>
      <c r="B262" s="138"/>
      <c r="C262" s="321" t="s">
        <v>68</v>
      </c>
      <c r="D262" s="321" t="s">
        <v>68</v>
      </c>
      <c r="E262" s="321" t="s">
        <v>368</v>
      </c>
      <c r="F262" s="321" t="s">
        <v>68</v>
      </c>
      <c r="G262" s="321" t="s">
        <v>71</v>
      </c>
      <c r="H262" s="321" t="s">
        <v>71</v>
      </c>
    </row>
    <row r="263" spans="1:8">
      <c r="A263" s="138" t="s">
        <v>72</v>
      </c>
      <c r="B263" s="138"/>
      <c r="C263" s="321" t="s">
        <v>73</v>
      </c>
      <c r="D263" s="321" t="s">
        <v>73</v>
      </c>
      <c r="E263" s="321" t="s">
        <v>73</v>
      </c>
      <c r="F263" s="321" t="s">
        <v>73</v>
      </c>
      <c r="G263" s="321" t="s">
        <v>73</v>
      </c>
      <c r="H263" s="321" t="s">
        <v>74</v>
      </c>
    </row>
    <row r="264" spans="1:8">
      <c r="A264" s="138"/>
      <c r="B264" s="138"/>
      <c r="C264" s="138"/>
      <c r="D264" s="138"/>
      <c r="E264" s="138"/>
      <c r="F264" s="138"/>
      <c r="G264" s="138"/>
      <c r="H264" s="138"/>
    </row>
    <row r="265" spans="1:8">
      <c r="A265" s="138"/>
      <c r="B265" s="138"/>
      <c r="C265" s="138" t="s">
        <v>282</v>
      </c>
      <c r="D265" s="138" t="s">
        <v>282</v>
      </c>
      <c r="E265" s="138" t="s">
        <v>282</v>
      </c>
      <c r="F265" s="138" t="s">
        <v>282</v>
      </c>
      <c r="G265" s="138" t="s">
        <v>282</v>
      </c>
      <c r="H265" s="138" t="s">
        <v>282</v>
      </c>
    </row>
    <row r="266" spans="1:8">
      <c r="A266" s="138" t="s">
        <v>364</v>
      </c>
      <c r="B266" s="138"/>
      <c r="C266" s="321" t="s">
        <v>402</v>
      </c>
      <c r="D266" s="321" t="s">
        <v>402</v>
      </c>
      <c r="E266" s="321" t="s">
        <v>402</v>
      </c>
      <c r="F266" s="321" t="s">
        <v>402</v>
      </c>
      <c r="G266" s="321" t="s">
        <v>402</v>
      </c>
      <c r="H266" s="321" t="s">
        <v>402</v>
      </c>
    </row>
    <row r="267" spans="1:8">
      <c r="A267" s="138" t="s">
        <v>403</v>
      </c>
      <c r="B267" s="138"/>
      <c r="C267" s="319">
        <v>1.9874788830000001</v>
      </c>
      <c r="D267" s="319">
        <v>1.4569825890000001</v>
      </c>
      <c r="E267" s="319">
        <v>1.6153784019999999</v>
      </c>
      <c r="F267" s="319">
        <v>1.5614021389999999</v>
      </c>
      <c r="G267" s="319">
        <v>1.556541365</v>
      </c>
      <c r="H267" s="319">
        <v>1.568504431</v>
      </c>
    </row>
    <row r="268" spans="1:8">
      <c r="A268" s="138" t="s">
        <v>451</v>
      </c>
      <c r="B268" s="138"/>
      <c r="C268" s="321" t="s">
        <v>452</v>
      </c>
      <c r="D268" s="321" t="s">
        <v>452</v>
      </c>
      <c r="E268" s="321" t="s">
        <v>452</v>
      </c>
      <c r="F268" s="321" t="s">
        <v>452</v>
      </c>
      <c r="G268" s="321" t="s">
        <v>452</v>
      </c>
      <c r="H268" s="321" t="s">
        <v>452</v>
      </c>
    </row>
    <row r="270" spans="1:8">
      <c r="A270" s="136" t="s">
        <v>475</v>
      </c>
      <c r="B270" s="136"/>
      <c r="C270" s="136"/>
      <c r="D270" s="136"/>
      <c r="E270" s="136"/>
      <c r="F270" s="136"/>
      <c r="G270" s="136"/>
      <c r="H270" s="136"/>
    </row>
    <row r="271" spans="1:8">
      <c r="A271" s="374" t="s">
        <v>372</v>
      </c>
      <c r="B271" s="374"/>
      <c r="C271" s="399">
        <v>39082</v>
      </c>
      <c r="D271" s="399">
        <v>39447</v>
      </c>
      <c r="E271" s="399">
        <v>39813</v>
      </c>
      <c r="F271" s="399">
        <v>40178</v>
      </c>
      <c r="G271" s="399">
        <v>40543</v>
      </c>
      <c r="H271" s="399">
        <v>40908</v>
      </c>
    </row>
    <row r="272" spans="1:8">
      <c r="A272" s="374" t="s">
        <v>476</v>
      </c>
      <c r="B272" s="374"/>
      <c r="C272" s="399">
        <v>39188</v>
      </c>
      <c r="D272" s="399">
        <v>39559</v>
      </c>
      <c r="E272" s="399">
        <v>39874</v>
      </c>
      <c r="F272" s="399">
        <v>40288</v>
      </c>
      <c r="G272" s="399">
        <v>40616</v>
      </c>
      <c r="H272" s="399">
        <v>40994</v>
      </c>
    </row>
    <row r="273" spans="1:8">
      <c r="A273" s="137" t="s">
        <v>477</v>
      </c>
      <c r="B273" s="137"/>
      <c r="C273" s="138"/>
      <c r="D273" s="138"/>
      <c r="E273" s="138"/>
      <c r="F273" s="138"/>
      <c r="G273" s="138"/>
      <c r="H273" s="138"/>
    </row>
    <row r="274" spans="1:8">
      <c r="A274" s="138" t="s">
        <v>478</v>
      </c>
      <c r="B274" s="138"/>
      <c r="C274" s="143">
        <v>4.17</v>
      </c>
      <c r="D274" s="143">
        <v>4.57</v>
      </c>
      <c r="E274" s="143">
        <v>2.4700000000000002</v>
      </c>
      <c r="F274" s="143">
        <v>4.07</v>
      </c>
      <c r="G274" s="143">
        <v>4.16</v>
      </c>
      <c r="H274" s="143">
        <v>4.42</v>
      </c>
    </row>
    <row r="275" spans="1:8">
      <c r="A275" s="138" t="s">
        <v>479</v>
      </c>
      <c r="B275" s="138"/>
      <c r="C275" s="139">
        <v>1273.7939510000001</v>
      </c>
      <c r="D275" s="139">
        <v>1275.5014180000001</v>
      </c>
      <c r="E275" s="139">
        <v>1402.4659859999999</v>
      </c>
      <c r="F275" s="139">
        <v>1404.974821</v>
      </c>
      <c r="G275" s="139">
        <v>1405.589324</v>
      </c>
      <c r="H275" s="139">
        <v>1403.4936520000001</v>
      </c>
    </row>
    <row r="276" spans="1:8">
      <c r="A276" s="138"/>
      <c r="B276" s="138"/>
      <c r="C276" s="138"/>
      <c r="D276" s="138"/>
      <c r="E276" s="138"/>
      <c r="F276" s="138"/>
      <c r="G276" s="138"/>
      <c r="H276" s="138"/>
    </row>
    <row r="277" spans="1:8">
      <c r="A277" s="137" t="s">
        <v>275</v>
      </c>
      <c r="B277" s="137"/>
      <c r="C277" s="141">
        <v>5308.0032708272902</v>
      </c>
      <c r="D277" s="141">
        <v>5824.7266318493503</v>
      </c>
      <c r="E277" s="141">
        <v>3462.27353726705</v>
      </c>
      <c r="F277" s="141">
        <v>5712.66537493742</v>
      </c>
      <c r="G277" s="141">
        <v>5840.6129785951998</v>
      </c>
      <c r="H277" s="141">
        <v>6200.9897119361003</v>
      </c>
    </row>
    <row r="278" spans="1:8">
      <c r="A278" s="138" t="s">
        <v>480</v>
      </c>
      <c r="B278" s="138"/>
      <c r="C278" s="139">
        <v>746.79204618200004</v>
      </c>
      <c r="D278" s="139">
        <v>780.88045313069995</v>
      </c>
      <c r="E278" s="139">
        <v>851.75202152940005</v>
      </c>
      <c r="F278" s="139">
        <v>537.92100786599997</v>
      </c>
      <c r="G278" s="139">
        <v>608.94683421000002</v>
      </c>
      <c r="H278" s="139">
        <v>714.45248653500005</v>
      </c>
    </row>
    <row r="279" spans="1:8">
      <c r="A279" s="138" t="s">
        <v>481</v>
      </c>
      <c r="B279" s="138"/>
      <c r="C279" s="139">
        <v>2064.84474469</v>
      </c>
      <c r="D279" s="139">
        <v>2528.4706349526</v>
      </c>
      <c r="E279" s="139">
        <v>3130.1813942076001</v>
      </c>
      <c r="F279" s="139">
        <v>3072.1266449236</v>
      </c>
      <c r="G279" s="139">
        <v>3077.5236159689998</v>
      </c>
      <c r="H279" s="139">
        <v>3483.5395748699998</v>
      </c>
    </row>
    <row r="280" spans="1:8">
      <c r="A280" s="138" t="s">
        <v>482</v>
      </c>
      <c r="B280" s="138"/>
      <c r="C280" s="139" t="s">
        <v>8</v>
      </c>
      <c r="D280" s="139" t="s">
        <v>8</v>
      </c>
      <c r="E280" s="139" t="s">
        <v>8</v>
      </c>
      <c r="F280" s="139" t="s">
        <v>8</v>
      </c>
      <c r="G280" s="139" t="s">
        <v>8</v>
      </c>
      <c r="H280" s="139" t="s">
        <v>8</v>
      </c>
    </row>
    <row r="281" spans="1:8">
      <c r="A281" s="138" t="s">
        <v>483</v>
      </c>
      <c r="B281" s="138"/>
      <c r="C281" s="139">
        <v>71.113723180500003</v>
      </c>
      <c r="D281" s="139">
        <v>71.350491899700003</v>
      </c>
      <c r="E281" s="139">
        <v>63.670139139299998</v>
      </c>
      <c r="F281" s="139">
        <v>52.499798065</v>
      </c>
      <c r="G281" s="139">
        <v>71.824498394000003</v>
      </c>
      <c r="H281" s="139">
        <v>77.827068249999996</v>
      </c>
    </row>
    <row r="282" spans="1:8">
      <c r="A282" s="137" t="s">
        <v>484</v>
      </c>
      <c r="B282" s="137"/>
      <c r="C282" s="140">
        <v>6720.1311213074896</v>
      </c>
      <c r="D282" s="140">
        <v>7637.9014705245499</v>
      </c>
      <c r="E282" s="140">
        <v>5710.6825173420502</v>
      </c>
      <c r="F282" s="140">
        <v>8171.47535536552</v>
      </c>
      <c r="G282" s="140">
        <v>8472.2344916692</v>
      </c>
      <c r="H282" s="140">
        <v>9114.1059025871109</v>
      </c>
    </row>
    <row r="283" spans="1:8">
      <c r="A283" s="138"/>
      <c r="B283" s="138"/>
      <c r="C283" s="138"/>
      <c r="D283" s="138"/>
      <c r="E283" s="138"/>
      <c r="F283" s="138"/>
      <c r="G283" s="138"/>
      <c r="H283" s="138"/>
    </row>
    <row r="284" spans="1:8">
      <c r="A284" s="138" t="s">
        <v>485</v>
      </c>
      <c r="B284" s="138"/>
      <c r="C284" s="139">
        <v>1832.1089233719999</v>
      </c>
      <c r="D284" s="139">
        <v>2160.5882937093002</v>
      </c>
      <c r="E284" s="139">
        <v>2079.114154503</v>
      </c>
      <c r="F284" s="139">
        <v>2272.3527980934</v>
      </c>
      <c r="G284" s="139">
        <v>2462.3311732030002</v>
      </c>
      <c r="H284" s="139">
        <v>2325.47279931</v>
      </c>
    </row>
    <row r="285" spans="1:8">
      <c r="A285" s="138" t="s">
        <v>482</v>
      </c>
      <c r="B285" s="138"/>
      <c r="C285" s="139" t="s">
        <v>8</v>
      </c>
      <c r="D285" s="139" t="s">
        <v>8</v>
      </c>
      <c r="E285" s="139" t="s">
        <v>8</v>
      </c>
      <c r="F285" s="139" t="s">
        <v>8</v>
      </c>
      <c r="G285" s="139" t="s">
        <v>8</v>
      </c>
      <c r="H285" s="139" t="s">
        <v>8</v>
      </c>
    </row>
    <row r="286" spans="1:8">
      <c r="A286" s="138" t="s">
        <v>483</v>
      </c>
      <c r="B286" s="138"/>
      <c r="C286" s="139">
        <v>71.113723180500003</v>
      </c>
      <c r="D286" s="139">
        <v>71.350491899700003</v>
      </c>
      <c r="E286" s="139">
        <v>63.670139139299998</v>
      </c>
      <c r="F286" s="139">
        <v>52.499798065</v>
      </c>
      <c r="G286" s="139">
        <v>71.824498394000003</v>
      </c>
      <c r="H286" s="139">
        <v>77.827068249999996</v>
      </c>
    </row>
    <row r="287" spans="1:8">
      <c r="A287" s="138" t="s">
        <v>481</v>
      </c>
      <c r="B287" s="138"/>
      <c r="C287" s="139">
        <v>2064.84474469</v>
      </c>
      <c r="D287" s="139">
        <v>2528.4706349526</v>
      </c>
      <c r="E287" s="139">
        <v>3130.1813942076001</v>
      </c>
      <c r="F287" s="139">
        <v>3072.1266449236</v>
      </c>
      <c r="G287" s="139">
        <v>3077.5236159689998</v>
      </c>
      <c r="H287" s="139">
        <v>3483.5395748699998</v>
      </c>
    </row>
    <row r="288" spans="1:8">
      <c r="A288" s="137" t="s">
        <v>486</v>
      </c>
      <c r="B288" s="137"/>
      <c r="C288" s="140">
        <v>3968.0673912425</v>
      </c>
      <c r="D288" s="140">
        <v>4760.4094205616002</v>
      </c>
      <c r="E288" s="140">
        <v>5272.9656878499</v>
      </c>
      <c r="F288" s="140">
        <v>5396.979241082</v>
      </c>
      <c r="G288" s="140">
        <v>5611.6792875660003</v>
      </c>
      <c r="H288" s="140">
        <v>5886.8394424300004</v>
      </c>
    </row>
    <row r="289" spans="1:12">
      <c r="A289" s="138"/>
      <c r="B289" s="138"/>
      <c r="C289" s="138"/>
      <c r="D289" s="138"/>
      <c r="E289" s="138"/>
      <c r="F289" s="138"/>
      <c r="G289" s="138"/>
      <c r="H289" s="138"/>
    </row>
    <row r="290" spans="1:12">
      <c r="A290" s="138"/>
      <c r="B290" s="138"/>
      <c r="C290" s="138" t="s">
        <v>282</v>
      </c>
      <c r="D290" s="138" t="s">
        <v>282</v>
      </c>
      <c r="E290" s="138" t="s">
        <v>282</v>
      </c>
      <c r="F290" s="138" t="s">
        <v>282</v>
      </c>
      <c r="G290" s="138" t="s">
        <v>282</v>
      </c>
      <c r="H290" s="138" t="s">
        <v>282</v>
      </c>
    </row>
    <row r="291" spans="1:12">
      <c r="A291" s="138" t="s">
        <v>364</v>
      </c>
      <c r="B291" s="138"/>
      <c r="C291" s="321" t="s">
        <v>402</v>
      </c>
      <c r="D291" s="321" t="s">
        <v>402</v>
      </c>
      <c r="E291" s="321" t="s">
        <v>402</v>
      </c>
      <c r="F291" s="321" t="s">
        <v>402</v>
      </c>
      <c r="G291" s="321" t="s">
        <v>402</v>
      </c>
      <c r="H291" s="321" t="s">
        <v>402</v>
      </c>
    </row>
    <row r="292" spans="1:12">
      <c r="A292" s="138" t="s">
        <v>403</v>
      </c>
      <c r="B292" s="138"/>
      <c r="C292" s="319">
        <v>1.959055735</v>
      </c>
      <c r="D292" s="319">
        <v>1.9874788830000001</v>
      </c>
      <c r="E292" s="319">
        <v>1.4569825890000001</v>
      </c>
      <c r="F292" s="319">
        <v>1.6153784019999999</v>
      </c>
      <c r="G292" s="319">
        <v>1.5614021389999999</v>
      </c>
      <c r="H292" s="319">
        <v>1.556541365</v>
      </c>
    </row>
    <row r="293" spans="1:12">
      <c r="A293" s="138" t="s">
        <v>451</v>
      </c>
      <c r="B293" s="138"/>
      <c r="C293" s="321" t="s">
        <v>452</v>
      </c>
      <c r="D293" s="321" t="s">
        <v>452</v>
      </c>
      <c r="E293" s="321" t="s">
        <v>452</v>
      </c>
      <c r="F293" s="321" t="s">
        <v>452</v>
      </c>
      <c r="G293" s="321" t="s">
        <v>452</v>
      </c>
      <c r="H293" s="321" t="s">
        <v>452</v>
      </c>
    </row>
    <row r="296" spans="1:12" ht="12" thickBot="1">
      <c r="A296" s="428"/>
      <c r="B296" s="428"/>
      <c r="C296" s="428"/>
      <c r="D296" s="428"/>
      <c r="E296" s="428"/>
      <c r="F296" s="428"/>
      <c r="G296" s="428"/>
      <c r="H296" s="428"/>
      <c r="I296" s="428"/>
      <c r="J296" s="428"/>
      <c r="K296" s="428"/>
      <c r="L296" s="428"/>
    </row>
    <row r="298" spans="1:12" ht="15">
      <c r="A298" s="32" t="s">
        <v>840</v>
      </c>
      <c r="B298" s="32"/>
      <c r="C298" s="345">
        <f t="shared" ref="C298:G298" si="5">C51/C169</f>
        <v>0.13142857142857101</v>
      </c>
      <c r="D298" s="345">
        <f t="shared" si="5"/>
        <v>0.102794207627983</v>
      </c>
      <c r="E298" s="345">
        <f t="shared" si="5"/>
        <v>0.140277777777778</v>
      </c>
      <c r="F298" s="345">
        <f t="shared" si="5"/>
        <v>0.13739987677141099</v>
      </c>
      <c r="G298" s="345">
        <f t="shared" si="5"/>
        <v>0.117227979274611</v>
      </c>
      <c r="H298" s="345">
        <f>H51/H169</f>
        <v>7.22379603399433E-2</v>
      </c>
      <c r="I298" s="344">
        <f>AVERAGE(C298:H298)</f>
        <v>0.116894395536716</v>
      </c>
      <c r="J298" s="345">
        <f>STDEV(C298:H298)</f>
        <v>2.5967762230152801E-2</v>
      </c>
    </row>
    <row r="299" spans="1:12" ht="15">
      <c r="A299" s="32" t="s">
        <v>841</v>
      </c>
      <c r="B299" s="32"/>
      <c r="C299" s="430">
        <f t="shared" ref="C299:G299" si="6">C51/C140</f>
        <v>3.9939222921641003E-2</v>
      </c>
      <c r="D299" s="430">
        <f t="shared" si="6"/>
        <v>2.6910618303492E-2</v>
      </c>
      <c r="E299" s="430">
        <f t="shared" si="6"/>
        <v>3.9071566731141198E-2</v>
      </c>
      <c r="F299" s="430">
        <f t="shared" si="6"/>
        <v>4.14729403012832E-2</v>
      </c>
      <c r="G299" s="430">
        <f t="shared" si="6"/>
        <v>3.2235084594835303E-2</v>
      </c>
      <c r="H299" s="430">
        <f>H51/H140</f>
        <v>1.8361836183618401E-2</v>
      </c>
      <c r="I299" s="344">
        <f>AVERAGE(C299:H299)</f>
        <v>3.2998544839335203E-2</v>
      </c>
      <c r="J299" s="345">
        <f>STDEV(C299:H299)</f>
        <v>9.0415590127934497E-3</v>
      </c>
      <c r="K299" s="429"/>
      <c r="L299" s="429"/>
    </row>
    <row r="300" spans="1:12" ht="15">
      <c r="A300" s="38"/>
      <c r="B300" s="38"/>
      <c r="C300" s="431"/>
      <c r="D300" s="431"/>
      <c r="E300" s="431"/>
      <c r="F300" s="431"/>
      <c r="G300" s="431"/>
      <c r="H300" s="431"/>
      <c r="I300" s="431"/>
      <c r="J300" s="431"/>
      <c r="K300" s="431"/>
      <c r="L300" s="431"/>
    </row>
    <row r="301" spans="1:12" ht="15.75">
      <c r="A301" s="29" t="s">
        <v>267</v>
      </c>
      <c r="B301" s="29"/>
      <c r="H301" s="448"/>
    </row>
    <row r="302" spans="1:12" ht="15">
      <c r="A302"/>
      <c r="B302"/>
      <c r="H302" s="449"/>
    </row>
    <row r="303" spans="1:12" ht="15">
      <c r="A303" s="32" t="s">
        <v>261</v>
      </c>
      <c r="B303" s="32"/>
      <c r="H303" s="457">
        <f>(B4+(H146+H145+H153)+H167)-H118</f>
        <v>6614.9684565650005</v>
      </c>
    </row>
    <row r="304" spans="1:12" ht="15">
      <c r="A304" s="108" t="s">
        <v>269</v>
      </c>
      <c r="B304" s="108"/>
      <c r="H304" s="458">
        <f>H303/H10</f>
        <v>0.52990692531307604</v>
      </c>
    </row>
    <row r="305" spans="1:11" ht="15">
      <c r="A305" s="108" t="s">
        <v>266</v>
      </c>
      <c r="B305" s="108"/>
      <c r="H305" s="458">
        <f>H303/H79</f>
        <v>6.1854444871763201</v>
      </c>
    </row>
    <row r="306" spans="1:11" ht="15">
      <c r="A306" s="108" t="s">
        <v>268</v>
      </c>
      <c r="B306" s="108"/>
      <c r="H306" s="458">
        <f>H303/H26</f>
        <v>9.4491928456172793</v>
      </c>
    </row>
    <row r="307" spans="1:11" ht="15">
      <c r="A307"/>
      <c r="B307"/>
      <c r="H307" s="449"/>
    </row>
    <row r="308" spans="1:11" ht="15">
      <c r="A308" s="32" t="s">
        <v>262</v>
      </c>
      <c r="B308" s="32"/>
      <c r="H308" s="460">
        <f>B2/H62</f>
        <v>22.166666666666668</v>
      </c>
    </row>
    <row r="309" spans="1:11" ht="15">
      <c r="A309" s="414"/>
      <c r="B309" s="414"/>
      <c r="H309" s="449"/>
    </row>
    <row r="310" spans="1:11" ht="15">
      <c r="A310" s="415" t="s">
        <v>837</v>
      </c>
      <c r="B310" s="415"/>
      <c r="H310" s="459">
        <f>H169/B3</f>
        <v>1.6217623414326401</v>
      </c>
    </row>
    <row r="311" spans="1:11" ht="15">
      <c r="A311" s="32" t="s">
        <v>264</v>
      </c>
      <c r="B311" s="32"/>
      <c r="H311" s="460">
        <f>B2/H310</f>
        <v>1.64019100212316</v>
      </c>
    </row>
    <row r="312" spans="1:11" ht="15">
      <c r="A312" s="32"/>
      <c r="B312" s="32"/>
      <c r="H312" s="449"/>
    </row>
    <row r="313" spans="1:11" ht="15">
      <c r="A313" s="108" t="s">
        <v>838</v>
      </c>
      <c r="B313" s="108"/>
      <c r="H313" s="459">
        <f>H223+H225</f>
        <v>362.35532114099999</v>
      </c>
    </row>
    <row r="314" spans="1:11" ht="15">
      <c r="A314" s="32" t="s">
        <v>265</v>
      </c>
      <c r="B314" s="32"/>
      <c r="H314" s="521">
        <f>B2/H313</f>
        <v>7.3408608755187498E-3</v>
      </c>
    </row>
    <row r="316" spans="1:11" ht="12" thickBot="1">
      <c r="A316" s="440" t="s">
        <v>1118</v>
      </c>
      <c r="B316" s="440"/>
      <c r="C316" s="440"/>
      <c r="D316" s="440"/>
      <c r="E316" s="440"/>
      <c r="F316" s="440"/>
      <c r="G316" s="440"/>
      <c r="H316" s="664">
        <f>1-(AVERAGE(C73:G73)/AVERAGE(C62:G62))</f>
        <v>0.46728971962616817</v>
      </c>
      <c r="I316" s="440"/>
      <c r="J316" s="440"/>
      <c r="K316" s="440"/>
    </row>
    <row r="317" spans="1:11">
      <c r="A317" s="317" t="s">
        <v>1119</v>
      </c>
      <c r="H317" s="345">
        <f>H316*AVERAGE(C298:G298)</f>
        <v>5.8797047932743353E-2</v>
      </c>
    </row>
  </sheetData>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sheetPr>
  <dimension ref="A1:IV301"/>
  <sheetViews>
    <sheetView showGridLines="0" zoomScaleNormal="100" workbookViewId="0">
      <pane xSplit="2" ySplit="7" topLeftCell="C8" activePane="bottomRight" state="frozen"/>
      <selection pane="topRight" activeCell="C1" sqref="C1"/>
      <selection pane="bottomLeft" activeCell="A8" sqref="A8"/>
      <selection pane="bottomRight" activeCell="C5" sqref="C5"/>
    </sheetView>
  </sheetViews>
  <sheetFormatPr defaultRowHeight="11.25" outlineLevelRow="1"/>
  <cols>
    <col min="1" max="1" width="29.7109375" style="317" customWidth="1"/>
    <col min="2" max="2" width="14" style="317" customWidth="1"/>
    <col min="3" max="8" width="14.85546875" style="317" customWidth="1"/>
    <col min="9" max="9" width="11.7109375" style="317" customWidth="1"/>
    <col min="10" max="10" width="10.5703125" style="317" customWidth="1"/>
    <col min="11" max="257" width="9.140625" style="317"/>
    <col min="258" max="258" width="45.85546875" style="317" customWidth="1"/>
    <col min="259" max="264" width="14.85546875" style="317" customWidth="1"/>
    <col min="265" max="265" width="9.28515625" style="317" customWidth="1"/>
    <col min="266" max="513" width="9.140625" style="317"/>
    <col min="514" max="514" width="45.85546875" style="317" customWidth="1"/>
    <col min="515" max="520" width="14.85546875" style="317" customWidth="1"/>
    <col min="521" max="521" width="9.28515625" style="317" customWidth="1"/>
    <col min="522" max="769" width="9.140625" style="317"/>
    <col min="770" max="770" width="45.85546875" style="317" customWidth="1"/>
    <col min="771" max="776" width="14.85546875" style="317" customWidth="1"/>
    <col min="777" max="777" width="9.28515625" style="317" customWidth="1"/>
    <col min="778" max="1025" width="9.140625" style="317"/>
    <col min="1026" max="1026" width="45.85546875" style="317" customWidth="1"/>
    <col min="1027" max="1032" width="14.85546875" style="317" customWidth="1"/>
    <col min="1033" max="1033" width="9.28515625" style="317" customWidth="1"/>
    <col min="1034" max="1281" width="9.140625" style="317"/>
    <col min="1282" max="1282" width="45.85546875" style="317" customWidth="1"/>
    <col min="1283" max="1288" width="14.85546875" style="317" customWidth="1"/>
    <col min="1289" max="1289" width="9.28515625" style="317" customWidth="1"/>
    <col min="1290" max="1537" width="9.140625" style="317"/>
    <col min="1538" max="1538" width="45.85546875" style="317" customWidth="1"/>
    <col min="1539" max="1544" width="14.85546875" style="317" customWidth="1"/>
    <col min="1545" max="1545" width="9.28515625" style="317" customWidth="1"/>
    <col min="1546" max="1793" width="9.140625" style="317"/>
    <col min="1794" max="1794" width="45.85546875" style="317" customWidth="1"/>
    <col min="1795" max="1800" width="14.85546875" style="317" customWidth="1"/>
    <col min="1801" max="1801" width="9.28515625" style="317" customWidth="1"/>
    <col min="1802" max="2049" width="9.140625" style="317"/>
    <col min="2050" max="2050" width="45.85546875" style="317" customWidth="1"/>
    <col min="2051" max="2056" width="14.85546875" style="317" customWidth="1"/>
    <col min="2057" max="2057" width="9.28515625" style="317" customWidth="1"/>
    <col min="2058" max="2305" width="9.140625" style="317"/>
    <col min="2306" max="2306" width="45.85546875" style="317" customWidth="1"/>
    <col min="2307" max="2312" width="14.85546875" style="317" customWidth="1"/>
    <col min="2313" max="2313" width="9.28515625" style="317" customWidth="1"/>
    <col min="2314" max="2561" width="9.140625" style="317"/>
    <col min="2562" max="2562" width="45.85546875" style="317" customWidth="1"/>
    <col min="2563" max="2568" width="14.85546875" style="317" customWidth="1"/>
    <col min="2569" max="2569" width="9.28515625" style="317" customWidth="1"/>
    <col min="2570" max="2817" width="9.140625" style="317"/>
    <col min="2818" max="2818" width="45.85546875" style="317" customWidth="1"/>
    <col min="2819" max="2824" width="14.85546875" style="317" customWidth="1"/>
    <col min="2825" max="2825" width="9.28515625" style="317" customWidth="1"/>
    <col min="2826" max="3073" width="9.140625" style="317"/>
    <col min="3074" max="3074" width="45.85546875" style="317" customWidth="1"/>
    <col min="3075" max="3080" width="14.85546875" style="317" customWidth="1"/>
    <col min="3081" max="3081" width="9.28515625" style="317" customWidth="1"/>
    <col min="3082" max="3329" width="9.140625" style="317"/>
    <col min="3330" max="3330" width="45.85546875" style="317" customWidth="1"/>
    <col min="3331" max="3336" width="14.85546875" style="317" customWidth="1"/>
    <col min="3337" max="3337" width="9.28515625" style="317" customWidth="1"/>
    <col min="3338" max="3585" width="9.140625" style="317"/>
    <col min="3586" max="3586" width="45.85546875" style="317" customWidth="1"/>
    <col min="3587" max="3592" width="14.85546875" style="317" customWidth="1"/>
    <col min="3593" max="3593" width="9.28515625" style="317" customWidth="1"/>
    <col min="3594" max="3841" width="9.140625" style="317"/>
    <col min="3842" max="3842" width="45.85546875" style="317" customWidth="1"/>
    <col min="3843" max="3848" width="14.85546875" style="317" customWidth="1"/>
    <col min="3849" max="3849" width="9.28515625" style="317" customWidth="1"/>
    <col min="3850" max="4097" width="9.140625" style="317"/>
    <col min="4098" max="4098" width="45.85546875" style="317" customWidth="1"/>
    <col min="4099" max="4104" width="14.85546875" style="317" customWidth="1"/>
    <col min="4105" max="4105" width="9.28515625" style="317" customWidth="1"/>
    <col min="4106" max="4353" width="9.140625" style="317"/>
    <col min="4354" max="4354" width="45.85546875" style="317" customWidth="1"/>
    <col min="4355" max="4360" width="14.85546875" style="317" customWidth="1"/>
    <col min="4361" max="4361" width="9.28515625" style="317" customWidth="1"/>
    <col min="4362" max="4609" width="9.140625" style="317"/>
    <col min="4610" max="4610" width="45.85546875" style="317" customWidth="1"/>
    <col min="4611" max="4616" width="14.85546875" style="317" customWidth="1"/>
    <col min="4617" max="4617" width="9.28515625" style="317" customWidth="1"/>
    <col min="4618" max="4865" width="9.140625" style="317"/>
    <col min="4866" max="4866" width="45.85546875" style="317" customWidth="1"/>
    <col min="4867" max="4872" width="14.85546875" style="317" customWidth="1"/>
    <col min="4873" max="4873" width="9.28515625" style="317" customWidth="1"/>
    <col min="4874" max="5121" width="9.140625" style="317"/>
    <col min="5122" max="5122" width="45.85546875" style="317" customWidth="1"/>
    <col min="5123" max="5128" width="14.85546875" style="317" customWidth="1"/>
    <col min="5129" max="5129" width="9.28515625" style="317" customWidth="1"/>
    <col min="5130" max="5377" width="9.140625" style="317"/>
    <col min="5378" max="5378" width="45.85546875" style="317" customWidth="1"/>
    <col min="5379" max="5384" width="14.85546875" style="317" customWidth="1"/>
    <col min="5385" max="5385" width="9.28515625" style="317" customWidth="1"/>
    <col min="5386" max="5633" width="9.140625" style="317"/>
    <col min="5634" max="5634" width="45.85546875" style="317" customWidth="1"/>
    <col min="5635" max="5640" width="14.85546875" style="317" customWidth="1"/>
    <col min="5641" max="5641" width="9.28515625" style="317" customWidth="1"/>
    <col min="5642" max="5889" width="9.140625" style="317"/>
    <col min="5890" max="5890" width="45.85546875" style="317" customWidth="1"/>
    <col min="5891" max="5896" width="14.85546875" style="317" customWidth="1"/>
    <col min="5897" max="5897" width="9.28515625" style="317" customWidth="1"/>
    <col min="5898" max="6145" width="9.140625" style="317"/>
    <col min="6146" max="6146" width="45.85546875" style="317" customWidth="1"/>
    <col min="6147" max="6152" width="14.85546875" style="317" customWidth="1"/>
    <col min="6153" max="6153" width="9.28515625" style="317" customWidth="1"/>
    <col min="6154" max="6401" width="9.140625" style="317"/>
    <col min="6402" max="6402" width="45.85546875" style="317" customWidth="1"/>
    <col min="6403" max="6408" width="14.85546875" style="317" customWidth="1"/>
    <col min="6409" max="6409" width="9.28515625" style="317" customWidth="1"/>
    <col min="6410" max="6657" width="9.140625" style="317"/>
    <col min="6658" max="6658" width="45.85546875" style="317" customWidth="1"/>
    <col min="6659" max="6664" width="14.85546875" style="317" customWidth="1"/>
    <col min="6665" max="6665" width="9.28515625" style="317" customWidth="1"/>
    <col min="6666" max="6913" width="9.140625" style="317"/>
    <col min="6914" max="6914" width="45.85546875" style="317" customWidth="1"/>
    <col min="6915" max="6920" width="14.85546875" style="317" customWidth="1"/>
    <col min="6921" max="6921" width="9.28515625" style="317" customWidth="1"/>
    <col min="6922" max="7169" width="9.140625" style="317"/>
    <col min="7170" max="7170" width="45.85546875" style="317" customWidth="1"/>
    <col min="7171" max="7176" width="14.85546875" style="317" customWidth="1"/>
    <col min="7177" max="7177" width="9.28515625" style="317" customWidth="1"/>
    <col min="7178" max="7425" width="9.140625" style="317"/>
    <col min="7426" max="7426" width="45.85546875" style="317" customWidth="1"/>
    <col min="7427" max="7432" width="14.85546875" style="317" customWidth="1"/>
    <col min="7433" max="7433" width="9.28515625" style="317" customWidth="1"/>
    <col min="7434" max="7681" width="9.140625" style="317"/>
    <col min="7682" max="7682" width="45.85546875" style="317" customWidth="1"/>
    <col min="7683" max="7688" width="14.85546875" style="317" customWidth="1"/>
    <col min="7689" max="7689" width="9.28515625" style="317" customWidth="1"/>
    <col min="7690" max="7937" width="9.140625" style="317"/>
    <col min="7938" max="7938" width="45.85546875" style="317" customWidth="1"/>
    <col min="7939" max="7944" width="14.85546875" style="317" customWidth="1"/>
    <col min="7945" max="7945" width="9.28515625" style="317" customWidth="1"/>
    <col min="7946" max="8193" width="9.140625" style="317"/>
    <col min="8194" max="8194" width="45.85546875" style="317" customWidth="1"/>
    <col min="8195" max="8200" width="14.85546875" style="317" customWidth="1"/>
    <col min="8201" max="8201" width="9.28515625" style="317" customWidth="1"/>
    <col min="8202" max="8449" width="9.140625" style="317"/>
    <col min="8450" max="8450" width="45.85546875" style="317" customWidth="1"/>
    <col min="8451" max="8456" width="14.85546875" style="317" customWidth="1"/>
    <col min="8457" max="8457" width="9.28515625" style="317" customWidth="1"/>
    <col min="8458" max="8705" width="9.140625" style="317"/>
    <col min="8706" max="8706" width="45.85546875" style="317" customWidth="1"/>
    <col min="8707" max="8712" width="14.85546875" style="317" customWidth="1"/>
    <col min="8713" max="8713" width="9.28515625" style="317" customWidth="1"/>
    <col min="8714" max="8961" width="9.140625" style="317"/>
    <col min="8962" max="8962" width="45.85546875" style="317" customWidth="1"/>
    <col min="8963" max="8968" width="14.85546875" style="317" customWidth="1"/>
    <col min="8969" max="8969" width="9.28515625" style="317" customWidth="1"/>
    <col min="8970" max="9217" width="9.140625" style="317"/>
    <col min="9218" max="9218" width="45.85546875" style="317" customWidth="1"/>
    <col min="9219" max="9224" width="14.85546875" style="317" customWidth="1"/>
    <col min="9225" max="9225" width="9.28515625" style="317" customWidth="1"/>
    <col min="9226" max="9473" width="9.140625" style="317"/>
    <col min="9474" max="9474" width="45.85546875" style="317" customWidth="1"/>
    <col min="9475" max="9480" width="14.85546875" style="317" customWidth="1"/>
    <col min="9481" max="9481" width="9.28515625" style="317" customWidth="1"/>
    <col min="9482" max="9729" width="9.140625" style="317"/>
    <col min="9730" max="9730" width="45.85546875" style="317" customWidth="1"/>
    <col min="9731" max="9736" width="14.85546875" style="317" customWidth="1"/>
    <col min="9737" max="9737" width="9.28515625" style="317" customWidth="1"/>
    <col min="9738" max="9985" width="9.140625" style="317"/>
    <col min="9986" max="9986" width="45.85546875" style="317" customWidth="1"/>
    <col min="9987" max="9992" width="14.85546875" style="317" customWidth="1"/>
    <col min="9993" max="9993" width="9.28515625" style="317" customWidth="1"/>
    <col min="9994" max="10241" width="9.140625" style="317"/>
    <col min="10242" max="10242" width="45.85546875" style="317" customWidth="1"/>
    <col min="10243" max="10248" width="14.85546875" style="317" customWidth="1"/>
    <col min="10249" max="10249" width="9.28515625" style="317" customWidth="1"/>
    <col min="10250" max="10497" width="9.140625" style="317"/>
    <col min="10498" max="10498" width="45.85546875" style="317" customWidth="1"/>
    <col min="10499" max="10504" width="14.85546875" style="317" customWidth="1"/>
    <col min="10505" max="10505" width="9.28515625" style="317" customWidth="1"/>
    <col min="10506" max="10753" width="9.140625" style="317"/>
    <col min="10754" max="10754" width="45.85546875" style="317" customWidth="1"/>
    <col min="10755" max="10760" width="14.85546875" style="317" customWidth="1"/>
    <col min="10761" max="10761" width="9.28515625" style="317" customWidth="1"/>
    <col min="10762" max="11009" width="9.140625" style="317"/>
    <col min="11010" max="11010" width="45.85546875" style="317" customWidth="1"/>
    <col min="11011" max="11016" width="14.85546875" style="317" customWidth="1"/>
    <col min="11017" max="11017" width="9.28515625" style="317" customWidth="1"/>
    <col min="11018" max="11265" width="9.140625" style="317"/>
    <col min="11266" max="11266" width="45.85546875" style="317" customWidth="1"/>
    <col min="11267" max="11272" width="14.85546875" style="317" customWidth="1"/>
    <col min="11273" max="11273" width="9.28515625" style="317" customWidth="1"/>
    <col min="11274" max="11521" width="9.140625" style="317"/>
    <col min="11522" max="11522" width="45.85546875" style="317" customWidth="1"/>
    <col min="11523" max="11528" width="14.85546875" style="317" customWidth="1"/>
    <col min="11529" max="11529" width="9.28515625" style="317" customWidth="1"/>
    <col min="11530" max="11777" width="9.140625" style="317"/>
    <col min="11778" max="11778" width="45.85546875" style="317" customWidth="1"/>
    <col min="11779" max="11784" width="14.85546875" style="317" customWidth="1"/>
    <col min="11785" max="11785" width="9.28515625" style="317" customWidth="1"/>
    <col min="11786" max="12033" width="9.140625" style="317"/>
    <col min="12034" max="12034" width="45.85546875" style="317" customWidth="1"/>
    <col min="12035" max="12040" width="14.85546875" style="317" customWidth="1"/>
    <col min="12041" max="12041" width="9.28515625" style="317" customWidth="1"/>
    <col min="12042" max="12289" width="9.140625" style="317"/>
    <col min="12290" max="12290" width="45.85546875" style="317" customWidth="1"/>
    <col min="12291" max="12296" width="14.85546875" style="317" customWidth="1"/>
    <col min="12297" max="12297" width="9.28515625" style="317" customWidth="1"/>
    <col min="12298" max="12545" width="9.140625" style="317"/>
    <col min="12546" max="12546" width="45.85546875" style="317" customWidth="1"/>
    <col min="12547" max="12552" width="14.85546875" style="317" customWidth="1"/>
    <col min="12553" max="12553" width="9.28515625" style="317" customWidth="1"/>
    <col min="12554" max="12801" width="9.140625" style="317"/>
    <col min="12802" max="12802" width="45.85546875" style="317" customWidth="1"/>
    <col min="12803" max="12808" width="14.85546875" style="317" customWidth="1"/>
    <col min="12809" max="12809" width="9.28515625" style="317" customWidth="1"/>
    <col min="12810" max="13057" width="9.140625" style="317"/>
    <col min="13058" max="13058" width="45.85546875" style="317" customWidth="1"/>
    <col min="13059" max="13064" width="14.85546875" style="317" customWidth="1"/>
    <col min="13065" max="13065" width="9.28515625" style="317" customWidth="1"/>
    <col min="13066" max="13313" width="9.140625" style="317"/>
    <col min="13314" max="13314" width="45.85546875" style="317" customWidth="1"/>
    <col min="13315" max="13320" width="14.85546875" style="317" customWidth="1"/>
    <col min="13321" max="13321" width="9.28515625" style="317" customWidth="1"/>
    <col min="13322" max="13569" width="9.140625" style="317"/>
    <col min="13570" max="13570" width="45.85546875" style="317" customWidth="1"/>
    <col min="13571" max="13576" width="14.85546875" style="317" customWidth="1"/>
    <col min="13577" max="13577" width="9.28515625" style="317" customWidth="1"/>
    <col min="13578" max="13825" width="9.140625" style="317"/>
    <col min="13826" max="13826" width="45.85546875" style="317" customWidth="1"/>
    <col min="13827" max="13832" width="14.85546875" style="317" customWidth="1"/>
    <col min="13833" max="13833" width="9.28515625" style="317" customWidth="1"/>
    <col min="13834" max="14081" width="9.140625" style="317"/>
    <col min="14082" max="14082" width="45.85546875" style="317" customWidth="1"/>
    <col min="14083" max="14088" width="14.85546875" style="317" customWidth="1"/>
    <col min="14089" max="14089" width="9.28515625" style="317" customWidth="1"/>
    <col min="14090" max="14337" width="9.140625" style="317"/>
    <col min="14338" max="14338" width="45.85546875" style="317" customWidth="1"/>
    <col min="14339" max="14344" width="14.85546875" style="317" customWidth="1"/>
    <col min="14345" max="14345" width="9.28515625" style="317" customWidth="1"/>
    <col min="14346" max="14593" width="9.140625" style="317"/>
    <col min="14594" max="14594" width="45.85546875" style="317" customWidth="1"/>
    <col min="14595" max="14600" width="14.85546875" style="317" customWidth="1"/>
    <col min="14601" max="14601" width="9.28515625" style="317" customWidth="1"/>
    <col min="14602" max="14849" width="9.140625" style="317"/>
    <col min="14850" max="14850" width="45.85546875" style="317" customWidth="1"/>
    <col min="14851" max="14856" width="14.85546875" style="317" customWidth="1"/>
    <col min="14857" max="14857" width="9.28515625" style="317" customWidth="1"/>
    <col min="14858" max="15105" width="9.140625" style="317"/>
    <col min="15106" max="15106" width="45.85546875" style="317" customWidth="1"/>
    <col min="15107" max="15112" width="14.85546875" style="317" customWidth="1"/>
    <col min="15113" max="15113" width="9.28515625" style="317" customWidth="1"/>
    <col min="15114" max="15361" width="9.140625" style="317"/>
    <col min="15362" max="15362" width="45.85546875" style="317" customWidth="1"/>
    <col min="15363" max="15368" width="14.85546875" style="317" customWidth="1"/>
    <col min="15369" max="15369" width="9.28515625" style="317" customWidth="1"/>
    <col min="15370" max="15617" width="9.140625" style="317"/>
    <col min="15618" max="15618" width="45.85546875" style="317" customWidth="1"/>
    <col min="15619" max="15624" width="14.85546875" style="317" customWidth="1"/>
    <col min="15625" max="15625" width="9.28515625" style="317" customWidth="1"/>
    <col min="15626" max="15873" width="9.140625" style="317"/>
    <col min="15874" max="15874" width="45.85546875" style="317" customWidth="1"/>
    <col min="15875" max="15880" width="14.85546875" style="317" customWidth="1"/>
    <col min="15881" max="15881" width="9.28515625" style="317" customWidth="1"/>
    <col min="15882" max="16129" width="9.140625" style="317"/>
    <col min="16130" max="16130" width="45.85546875" style="317" customWidth="1"/>
    <col min="16131" max="16136" width="14.85546875" style="317" customWidth="1"/>
    <col min="16137" max="16137" width="9.28515625" style="317" customWidth="1"/>
    <col min="16138" max="16384" width="9.140625" style="317"/>
  </cols>
  <sheetData>
    <row r="1" spans="1:256" ht="15.75">
      <c r="A1" s="438" t="s">
        <v>413</v>
      </c>
      <c r="B1" s="434"/>
      <c r="C1" s="433"/>
      <c r="D1" s="433"/>
      <c r="E1" s="433"/>
      <c r="F1" s="433"/>
      <c r="G1" s="433"/>
      <c r="H1" s="433"/>
      <c r="I1" s="433"/>
      <c r="J1" s="433"/>
      <c r="K1" s="433"/>
    </row>
    <row r="2" spans="1:256" ht="15" customHeight="1">
      <c r="A2" s="35" t="s">
        <v>448</v>
      </c>
      <c r="B2" s="453" t="s">
        <v>8</v>
      </c>
      <c r="C2" s="433"/>
      <c r="D2" s="433"/>
      <c r="E2" s="433"/>
      <c r="F2" s="433"/>
      <c r="G2" s="433"/>
      <c r="H2" s="433"/>
      <c r="I2" s="433"/>
      <c r="J2" s="433"/>
      <c r="K2" s="433"/>
    </row>
    <row r="3" spans="1:256" ht="17.25" customHeight="1">
      <c r="A3" s="369" t="s">
        <v>447</v>
      </c>
      <c r="B3" s="453" t="s">
        <v>8</v>
      </c>
      <c r="C3" s="433"/>
      <c r="D3" s="433"/>
      <c r="E3" s="433"/>
      <c r="F3" s="433"/>
      <c r="G3" s="433"/>
      <c r="H3" s="433"/>
      <c r="I3" s="433"/>
      <c r="J3" s="433"/>
      <c r="K3" s="433"/>
    </row>
    <row r="4" spans="1:256" ht="16.5" customHeight="1">
      <c r="A4" s="35" t="s">
        <v>446</v>
      </c>
      <c r="B4" s="453" t="s">
        <v>8</v>
      </c>
      <c r="C4" s="433"/>
      <c r="D4" s="433"/>
      <c r="E4" s="433"/>
      <c r="F4" s="433"/>
      <c r="G4" s="433"/>
      <c r="H4" s="433"/>
      <c r="I4" s="433"/>
      <c r="J4" s="433"/>
      <c r="K4" s="433"/>
    </row>
    <row r="5" spans="1:256" ht="20.25">
      <c r="A5" s="433"/>
      <c r="B5" s="432"/>
      <c r="C5" s="434"/>
      <c r="D5" s="434"/>
      <c r="E5" s="434"/>
      <c r="F5" s="434"/>
      <c r="G5" s="434"/>
      <c r="H5" s="434"/>
      <c r="I5" s="433"/>
      <c r="J5" s="433"/>
      <c r="K5" s="433"/>
    </row>
    <row r="6" spans="1:256" ht="12">
      <c r="A6" s="435" t="s">
        <v>1</v>
      </c>
      <c r="B6" s="435"/>
      <c r="C6" s="435"/>
      <c r="D6" s="435"/>
      <c r="E6" s="435"/>
      <c r="F6" s="435"/>
      <c r="G6" s="435"/>
      <c r="H6" s="435"/>
      <c r="I6" s="346" t="s">
        <v>418</v>
      </c>
      <c r="J6" s="347"/>
      <c r="K6" s="347"/>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6">
      <c r="A7" s="148"/>
      <c r="B7" s="148"/>
      <c r="C7" s="149">
        <v>2007</v>
      </c>
      <c r="D7" s="149">
        <v>2008</v>
      </c>
      <c r="E7" s="149">
        <v>2009</v>
      </c>
      <c r="F7" s="149">
        <v>2010</v>
      </c>
      <c r="G7" s="149">
        <v>2011</v>
      </c>
      <c r="H7" s="149" t="s">
        <v>416</v>
      </c>
      <c r="I7" s="135" t="s">
        <v>3</v>
      </c>
      <c r="J7" s="135" t="s">
        <v>4</v>
      </c>
      <c r="K7" s="135" t="s">
        <v>5</v>
      </c>
    </row>
    <row r="8" spans="1:256">
      <c r="A8" s="137" t="s">
        <v>282</v>
      </c>
      <c r="B8" s="137"/>
      <c r="C8" s="138"/>
      <c r="D8" s="138"/>
      <c r="E8" s="138"/>
      <c r="F8" s="138"/>
      <c r="G8" s="138"/>
      <c r="H8" s="138"/>
    </row>
    <row r="9" spans="1:256">
      <c r="A9" s="332" t="s">
        <v>294</v>
      </c>
      <c r="B9" s="332"/>
      <c r="C9" s="139">
        <v>1029.9218033652301</v>
      </c>
      <c r="D9" s="139">
        <v>1121.95389433688</v>
      </c>
      <c r="E9" s="139">
        <v>1099.9157101232499</v>
      </c>
      <c r="F9" s="139">
        <v>1137.93134939577</v>
      </c>
      <c r="G9" s="139">
        <v>1243.9189598118501</v>
      </c>
      <c r="H9" s="139">
        <v>1320.11780208184</v>
      </c>
    </row>
    <row r="10" spans="1:256">
      <c r="A10" s="332" t="s">
        <v>295</v>
      </c>
      <c r="B10" s="332"/>
      <c r="C10" s="139" t="s">
        <v>8</v>
      </c>
      <c r="D10" s="139" t="s">
        <v>8</v>
      </c>
      <c r="E10" s="139" t="s">
        <v>8</v>
      </c>
      <c r="F10" s="139" t="s">
        <v>8</v>
      </c>
      <c r="G10" s="139" t="s">
        <v>8</v>
      </c>
      <c r="H10" s="139" t="s">
        <v>8</v>
      </c>
    </row>
    <row r="11" spans="1:256">
      <c r="A11" s="137" t="s">
        <v>6</v>
      </c>
      <c r="B11" s="137"/>
      <c r="C11" s="140">
        <v>1029.9218033652301</v>
      </c>
      <c r="D11" s="140">
        <v>1121.95389433688</v>
      </c>
      <c r="E11" s="140">
        <v>1099.9157101232499</v>
      </c>
      <c r="F11" s="140">
        <v>1137.93134939577</v>
      </c>
      <c r="G11" s="140">
        <v>1243.9189598118501</v>
      </c>
      <c r="H11" s="140">
        <v>1320.11780208184</v>
      </c>
      <c r="K11" s="171">
        <f>((H11/C11)^(1/5))-1</f>
        <v>5.0900713955205602E-2</v>
      </c>
    </row>
    <row r="12" spans="1:256">
      <c r="A12" s="338" t="s">
        <v>7</v>
      </c>
      <c r="B12" s="338"/>
      <c r="C12" s="339" t="s">
        <v>8</v>
      </c>
      <c r="D12" s="339">
        <f>(D11-C11)/C11</f>
        <v>8.9358328633240502E-2</v>
      </c>
      <c r="E12" s="339">
        <f t="shared" ref="E12:G12" si="0">(E11-D11)/D11</f>
        <v>-1.9642682578017601E-2</v>
      </c>
      <c r="F12" s="339">
        <f t="shared" si="0"/>
        <v>3.4562320478412199E-2</v>
      </c>
      <c r="G12" s="339">
        <f t="shared" si="0"/>
        <v>9.3140601559451197E-2</v>
      </c>
      <c r="H12" s="339">
        <f>(H11-G11)/G11</f>
        <v>6.1257079224449999E-2</v>
      </c>
      <c r="I12" s="344">
        <f>AVERAGE(D12:H12)</f>
        <v>5.1735129463507203E-2</v>
      </c>
      <c r="J12" s="345">
        <f>STDEV(D12:H12)</f>
        <v>4.6395805798523301E-2</v>
      </c>
    </row>
    <row r="13" spans="1:256">
      <c r="A13" s="138"/>
      <c r="B13" s="138"/>
      <c r="C13" s="138"/>
      <c r="D13" s="138"/>
      <c r="E13" s="138"/>
      <c r="F13" s="138"/>
      <c r="G13" s="138"/>
      <c r="H13" s="138"/>
    </row>
    <row r="14" spans="1:256">
      <c r="A14" s="332" t="s">
        <v>9</v>
      </c>
      <c r="B14" s="332"/>
      <c r="C14" s="139">
        <v>797.13313681819898</v>
      </c>
      <c r="D14" s="139">
        <v>840.64689734469505</v>
      </c>
      <c r="E14" s="139">
        <v>815.47781031872705</v>
      </c>
      <c r="F14" s="139">
        <v>904.28760008260394</v>
      </c>
      <c r="G14" s="139">
        <v>995.17213342274204</v>
      </c>
      <c r="H14" s="139">
        <v>1049.38559944091</v>
      </c>
    </row>
    <row r="15" spans="1:256">
      <c r="A15" s="338" t="s">
        <v>417</v>
      </c>
      <c r="B15" s="338"/>
      <c r="C15" s="340">
        <f>C14/$C$11</f>
        <v>0.77397442622692003</v>
      </c>
      <c r="D15" s="340">
        <f>D14/$D$11</f>
        <v>0.74927044826699496</v>
      </c>
      <c r="E15" s="340">
        <f>E14/$E$11</f>
        <v>0.74140027532414199</v>
      </c>
      <c r="F15" s="340">
        <f>F14/$F$11</f>
        <v>0.79467676197054504</v>
      </c>
      <c r="G15" s="340">
        <f>G14/$G$11</f>
        <v>0.80002971702695802</v>
      </c>
      <c r="H15" s="340">
        <f>H14/$H$11</f>
        <v>0.79491814880915801</v>
      </c>
      <c r="I15" s="344">
        <f>AVERAGE(C15:H15)</f>
        <v>0.77571162960411999</v>
      </c>
      <c r="J15" s="345">
        <f>STDEV(C15:H15)</f>
        <v>2.5295687301027901E-2</v>
      </c>
    </row>
    <row r="16" spans="1:256">
      <c r="A16" s="137" t="s">
        <v>10</v>
      </c>
      <c r="B16" s="137"/>
      <c r="C16" s="140">
        <v>232.78866654702901</v>
      </c>
      <c r="D16" s="140">
        <v>281.30699699218098</v>
      </c>
      <c r="E16" s="140">
        <v>284.43789980452198</v>
      </c>
      <c r="F16" s="140">
        <v>233.643749313163</v>
      </c>
      <c r="G16" s="140">
        <v>248.74682638910701</v>
      </c>
      <c r="H16" s="140">
        <v>270.73220264092998</v>
      </c>
    </row>
    <row r="17" spans="1:10">
      <c r="A17" s="338" t="s">
        <v>417</v>
      </c>
      <c r="B17" s="338"/>
      <c r="C17" s="340">
        <f>C16/$C$11</f>
        <v>0.226025573773078</v>
      </c>
      <c r="D17" s="340">
        <f>D16/$D$11</f>
        <v>0.25072955173300099</v>
      </c>
      <c r="E17" s="340">
        <f>E16/$E$11</f>
        <v>0.25859972467585701</v>
      </c>
      <c r="F17" s="340">
        <f>F16/$F$11</f>
        <v>0.20532323802945199</v>
      </c>
      <c r="G17" s="340">
        <f>G16/$G$11</f>
        <v>0.19997028297304101</v>
      </c>
      <c r="H17" s="340">
        <f>H16/$H$11</f>
        <v>0.20508185119084299</v>
      </c>
      <c r="I17" s="344">
        <f>AVERAGE(C17:H17)</f>
        <v>0.22428837039587901</v>
      </c>
      <c r="J17" s="345">
        <f>STDEV(C17:H17)</f>
        <v>2.5295687301027301E-2</v>
      </c>
    </row>
    <row r="18" spans="1:10">
      <c r="A18" s="138"/>
      <c r="B18" s="138"/>
      <c r="C18" s="138"/>
      <c r="D18" s="138"/>
      <c r="E18" s="138"/>
      <c r="F18" s="138"/>
      <c r="G18" s="138"/>
      <c r="H18" s="138"/>
    </row>
    <row r="19" spans="1:10">
      <c r="A19" s="332" t="s">
        <v>12</v>
      </c>
      <c r="B19" s="332"/>
      <c r="C19" s="139">
        <v>138.29694320058701</v>
      </c>
      <c r="D19" s="139">
        <v>162.95318367441999</v>
      </c>
      <c r="E19" s="139">
        <v>154.211434920404</v>
      </c>
      <c r="F19" s="139">
        <v>144.58718388162501</v>
      </c>
      <c r="G19" s="139">
        <v>161.57509897888099</v>
      </c>
      <c r="H19" s="139">
        <v>174.17893770867801</v>
      </c>
    </row>
    <row r="20" spans="1:10">
      <c r="A20" s="332" t="s">
        <v>157</v>
      </c>
      <c r="B20" s="332"/>
      <c r="C20" s="139" t="s">
        <v>8</v>
      </c>
      <c r="D20" s="139">
        <v>3.8153752403390002</v>
      </c>
      <c r="E20" s="139">
        <v>3.7696760426239999</v>
      </c>
      <c r="F20" s="139" t="s">
        <v>8</v>
      </c>
      <c r="G20" s="139" t="s">
        <v>8</v>
      </c>
      <c r="H20" s="139" t="s">
        <v>8</v>
      </c>
    </row>
    <row r="21" spans="1:10">
      <c r="A21" s="332" t="s">
        <v>13</v>
      </c>
      <c r="B21" s="332"/>
      <c r="C21" s="139" t="s">
        <v>8</v>
      </c>
      <c r="D21" s="139" t="s">
        <v>8</v>
      </c>
      <c r="E21" s="139" t="s">
        <v>8</v>
      </c>
      <c r="F21" s="139" t="s">
        <v>8</v>
      </c>
      <c r="G21" s="139" t="s">
        <v>8</v>
      </c>
      <c r="H21" s="139" t="s">
        <v>8</v>
      </c>
    </row>
    <row r="22" spans="1:10">
      <c r="A22" s="332" t="s">
        <v>18</v>
      </c>
      <c r="B22" s="332"/>
      <c r="C22" s="139">
        <v>42.776480136693998</v>
      </c>
      <c r="D22" s="139">
        <v>51.861480642436</v>
      </c>
      <c r="E22" s="139">
        <v>51.845232038803999</v>
      </c>
      <c r="F22" s="139">
        <v>9.9969533845880001</v>
      </c>
      <c r="G22" s="139">
        <v>9.1977251934390001</v>
      </c>
      <c r="H22" s="139">
        <v>9.1977251934390001</v>
      </c>
    </row>
    <row r="23" spans="1:10">
      <c r="A23" s="332" t="s">
        <v>14</v>
      </c>
      <c r="B23" s="332"/>
      <c r="C23" s="139" t="s">
        <v>8</v>
      </c>
      <c r="D23" s="139" t="s">
        <v>8</v>
      </c>
      <c r="E23" s="139" t="s">
        <v>8</v>
      </c>
      <c r="F23" s="139" t="s">
        <v>8</v>
      </c>
      <c r="G23" s="139" t="s">
        <v>8</v>
      </c>
      <c r="H23" s="139" t="s">
        <v>8</v>
      </c>
    </row>
    <row r="24" spans="1:10">
      <c r="A24" s="137" t="s">
        <v>404</v>
      </c>
      <c r="B24" s="137"/>
      <c r="C24" s="140">
        <v>181.07342333728101</v>
      </c>
      <c r="D24" s="140">
        <v>218.630039557195</v>
      </c>
      <c r="E24" s="140">
        <v>209.82634300183199</v>
      </c>
      <c r="F24" s="140">
        <v>154.58413726621299</v>
      </c>
      <c r="G24" s="140">
        <v>170.77282417231999</v>
      </c>
      <c r="H24" s="140">
        <v>183.376662902117</v>
      </c>
    </row>
    <row r="25" spans="1:10">
      <c r="A25" s="338" t="s">
        <v>417</v>
      </c>
      <c r="B25" s="338"/>
      <c r="C25" s="340">
        <f>C24/$C$11</f>
        <v>0.17581278767536601</v>
      </c>
      <c r="D25" s="340">
        <f>D24/$D$11</f>
        <v>0.194865440247359</v>
      </c>
      <c r="E25" s="340">
        <f>E24/$E$11</f>
        <v>0.19076583875533501</v>
      </c>
      <c r="F25" s="340">
        <f>F24/$F$11</f>
        <v>0.135846628487998</v>
      </c>
      <c r="G25" s="340">
        <f>G24/$G$11</f>
        <v>0.13728613333311501</v>
      </c>
      <c r="H25" s="340">
        <f>H24/$H$11</f>
        <v>0.13890931749646099</v>
      </c>
      <c r="I25" s="344">
        <f>AVERAGE(C25:H25)</f>
        <v>0.162247690999272</v>
      </c>
      <c r="J25" s="345">
        <f>STDEV(C25:H25)</f>
        <v>2.8021382213878399E-2</v>
      </c>
    </row>
    <row r="26" spans="1:10">
      <c r="A26" s="138"/>
      <c r="B26" s="138"/>
      <c r="C26" s="138"/>
      <c r="D26" s="138"/>
      <c r="E26" s="138"/>
      <c r="F26" s="138"/>
      <c r="G26" s="138"/>
      <c r="H26" s="138"/>
    </row>
    <row r="27" spans="1:10">
      <c r="A27" s="137" t="s">
        <v>405</v>
      </c>
      <c r="B27" s="137"/>
      <c r="C27" s="141">
        <v>51.715243209748003</v>
      </c>
      <c r="D27" s="141">
        <v>62.676957434986001</v>
      </c>
      <c r="E27" s="141">
        <v>74.611556802690004</v>
      </c>
      <c r="F27" s="141">
        <v>79.059612046949994</v>
      </c>
      <c r="G27" s="141">
        <v>77.974002216786999</v>
      </c>
      <c r="H27" s="141">
        <v>87.355539738812993</v>
      </c>
    </row>
    <row r="28" spans="1:10">
      <c r="A28" s="338" t="s">
        <v>417</v>
      </c>
      <c r="B28" s="137"/>
      <c r="C28" s="462">
        <f>C27/C11</f>
        <v>5.0212786097711903E-2</v>
      </c>
      <c r="D28" s="462">
        <f t="shared" ref="D28:H28" si="1">D27/D11</f>
        <v>5.5864111485642298E-2</v>
      </c>
      <c r="E28" s="462">
        <f t="shared" si="1"/>
        <v>6.78338859205216E-2</v>
      </c>
      <c r="F28" s="462">
        <f t="shared" si="1"/>
        <v>6.9476609541454196E-2</v>
      </c>
      <c r="G28" s="462">
        <f t="shared" si="1"/>
        <v>6.2684149639925899E-2</v>
      </c>
      <c r="H28" s="462">
        <f t="shared" si="1"/>
        <v>6.6172533694381197E-2</v>
      </c>
      <c r="I28" s="344">
        <f>AVERAGE(C28:H28)</f>
        <v>6.2040679396606201E-2</v>
      </c>
      <c r="J28" s="345">
        <f>STDEV(C28:H28)</f>
        <v>7.54174547288162E-3</v>
      </c>
    </row>
    <row r="29" spans="1:10">
      <c r="A29" s="138"/>
      <c r="B29" s="138"/>
      <c r="C29" s="138"/>
      <c r="D29" s="138"/>
      <c r="E29" s="138"/>
      <c r="F29" s="138"/>
      <c r="G29" s="138"/>
      <c r="H29" s="138"/>
    </row>
    <row r="30" spans="1:10">
      <c r="A30" s="332" t="s">
        <v>22</v>
      </c>
      <c r="B30" s="332"/>
      <c r="C30" s="139">
        <v>-57.5</v>
      </c>
      <c r="D30" s="139">
        <v>-74.3</v>
      </c>
      <c r="E30" s="139">
        <v>-92</v>
      </c>
      <c r="F30" s="139">
        <v>-59.3</v>
      </c>
      <c r="G30" s="139">
        <v>-64.2</v>
      </c>
      <c r="H30" s="139">
        <v>-67.599999999999994</v>
      </c>
    </row>
    <row r="31" spans="1:10">
      <c r="A31" s="332" t="s">
        <v>23</v>
      </c>
      <c r="B31" s="332"/>
      <c r="C31" s="139" t="s">
        <v>8</v>
      </c>
      <c r="D31" s="139" t="s">
        <v>8</v>
      </c>
      <c r="E31" s="139" t="s">
        <v>8</v>
      </c>
      <c r="F31" s="139" t="s">
        <v>8</v>
      </c>
      <c r="G31" s="139" t="s">
        <v>8</v>
      </c>
      <c r="H31" s="139" t="s">
        <v>8</v>
      </c>
    </row>
    <row r="32" spans="1:10">
      <c r="A32" s="137" t="s">
        <v>24</v>
      </c>
      <c r="B32" s="137"/>
      <c r="C32" s="140">
        <v>-57.5</v>
      </c>
      <c r="D32" s="140">
        <v>-74.3</v>
      </c>
      <c r="E32" s="140">
        <v>-92</v>
      </c>
      <c r="F32" s="140">
        <v>-59.3</v>
      </c>
      <c r="G32" s="140">
        <v>-64.2</v>
      </c>
      <c r="H32" s="140">
        <v>-67.599999999999994</v>
      </c>
    </row>
    <row r="33" spans="1:8">
      <c r="A33" s="138"/>
      <c r="B33" s="138"/>
      <c r="C33" s="138"/>
      <c r="D33" s="138"/>
      <c r="E33" s="138"/>
      <c r="F33" s="138"/>
      <c r="G33" s="138"/>
      <c r="H33" s="138"/>
    </row>
    <row r="34" spans="1:8">
      <c r="A34" s="332" t="s">
        <v>27</v>
      </c>
      <c r="B34" s="332"/>
      <c r="C34" s="139">
        <v>2.4159642525330001</v>
      </c>
      <c r="D34" s="139">
        <v>-24.4</v>
      </c>
      <c r="E34" s="139">
        <v>-28.1</v>
      </c>
      <c r="F34" s="139" t="s">
        <v>8</v>
      </c>
      <c r="G34" s="139">
        <v>0</v>
      </c>
      <c r="H34" s="139">
        <v>-0.1</v>
      </c>
    </row>
    <row r="35" spans="1:8">
      <c r="A35" s="137" t="s">
        <v>406</v>
      </c>
      <c r="B35" s="137"/>
      <c r="C35" s="140">
        <v>-3.3</v>
      </c>
      <c r="D35" s="140">
        <v>-36</v>
      </c>
      <c r="E35" s="140">
        <v>-45.4</v>
      </c>
      <c r="F35" s="140">
        <v>19.726820346975</v>
      </c>
      <c r="G35" s="140">
        <v>13.718899154042999</v>
      </c>
      <c r="H35" s="140">
        <v>19.642530715633999</v>
      </c>
    </row>
    <row r="36" spans="1:8">
      <c r="A36" s="138"/>
      <c r="B36" s="138"/>
      <c r="C36" s="138"/>
      <c r="D36" s="138"/>
      <c r="E36" s="138"/>
      <c r="F36" s="138"/>
      <c r="G36" s="138"/>
      <c r="H36" s="138"/>
    </row>
    <row r="37" spans="1:8">
      <c r="A37" s="332" t="s">
        <v>29</v>
      </c>
      <c r="B37" s="332"/>
      <c r="C37" s="139" t="s">
        <v>8</v>
      </c>
      <c r="D37" s="139">
        <v>-55.9</v>
      </c>
      <c r="E37" s="139" t="s">
        <v>8</v>
      </c>
      <c r="F37" s="139" t="s">
        <v>8</v>
      </c>
      <c r="G37" s="139" t="s">
        <v>8</v>
      </c>
      <c r="H37" s="139" t="s">
        <v>8</v>
      </c>
    </row>
    <row r="38" spans="1:8">
      <c r="A38" s="332" t="s">
        <v>31</v>
      </c>
      <c r="B38" s="332"/>
      <c r="C38" s="139">
        <v>5.236112520412</v>
      </c>
      <c r="D38" s="139" t="s">
        <v>8</v>
      </c>
      <c r="E38" s="139">
        <v>-0.9</v>
      </c>
      <c r="F38" s="139" t="s">
        <v>8</v>
      </c>
      <c r="G38" s="139">
        <v>-0.7</v>
      </c>
      <c r="H38" s="139">
        <v>-0.7</v>
      </c>
    </row>
    <row r="39" spans="1:8">
      <c r="A39" s="332" t="s">
        <v>382</v>
      </c>
      <c r="B39" s="332"/>
      <c r="C39" s="139" t="s">
        <v>8</v>
      </c>
      <c r="D39" s="139" t="s">
        <v>8</v>
      </c>
      <c r="E39" s="139">
        <v>-5.3</v>
      </c>
      <c r="F39" s="139" t="s">
        <v>8</v>
      </c>
      <c r="G39" s="139" t="s">
        <v>8</v>
      </c>
      <c r="H39" s="139" t="s">
        <v>8</v>
      </c>
    </row>
    <row r="40" spans="1:8">
      <c r="A40" s="332" t="s">
        <v>33</v>
      </c>
      <c r="B40" s="332"/>
      <c r="C40" s="139" t="s">
        <v>8</v>
      </c>
      <c r="D40" s="139" t="s">
        <v>8</v>
      </c>
      <c r="E40" s="139" t="s">
        <v>8</v>
      </c>
      <c r="F40" s="139" t="s">
        <v>8</v>
      </c>
      <c r="G40" s="139" t="s">
        <v>8</v>
      </c>
      <c r="H40" s="139" t="s">
        <v>8</v>
      </c>
    </row>
    <row r="41" spans="1:8">
      <c r="A41" s="137" t="s">
        <v>407</v>
      </c>
      <c r="B41" s="137"/>
      <c r="C41" s="140">
        <v>1.893977860855</v>
      </c>
      <c r="D41" s="140">
        <v>-92</v>
      </c>
      <c r="E41" s="140">
        <v>-51.6</v>
      </c>
      <c r="F41" s="140">
        <v>19.726820346975</v>
      </c>
      <c r="G41" s="140">
        <v>12.977556613333</v>
      </c>
      <c r="H41" s="140">
        <v>18.901188174923998</v>
      </c>
    </row>
    <row r="42" spans="1:8">
      <c r="A42" s="138"/>
      <c r="B42" s="138"/>
      <c r="C42" s="138"/>
      <c r="D42" s="138"/>
      <c r="E42" s="138"/>
      <c r="F42" s="138"/>
      <c r="G42" s="138"/>
      <c r="H42" s="138"/>
    </row>
    <row r="43" spans="1:8">
      <c r="A43" s="332" t="s">
        <v>303</v>
      </c>
      <c r="B43" s="332"/>
      <c r="C43" s="139">
        <v>-10.4</v>
      </c>
      <c r="D43" s="139">
        <v>-17.3</v>
      </c>
      <c r="E43" s="139">
        <v>-23.7</v>
      </c>
      <c r="F43" s="139">
        <v>-9.3000000000000007</v>
      </c>
      <c r="G43" s="139">
        <v>-9</v>
      </c>
      <c r="H43" s="139">
        <v>-5.9</v>
      </c>
    </row>
    <row r="44" spans="1:8">
      <c r="A44" s="137" t="s">
        <v>408</v>
      </c>
      <c r="B44" s="137"/>
      <c r="C44" s="140">
        <v>12.339798920777</v>
      </c>
      <c r="D44" s="140">
        <v>-74.599999999999994</v>
      </c>
      <c r="E44" s="140">
        <v>-27.9</v>
      </c>
      <c r="F44" s="140">
        <v>28.993602105850002</v>
      </c>
      <c r="G44" s="140">
        <v>21.931552752291999</v>
      </c>
      <c r="H44" s="140">
        <v>24.847161566509001</v>
      </c>
    </row>
    <row r="45" spans="1:8">
      <c r="A45" s="138"/>
      <c r="B45" s="138"/>
      <c r="C45" s="138"/>
      <c r="D45" s="138"/>
      <c r="E45" s="138"/>
      <c r="F45" s="138"/>
      <c r="G45" s="138"/>
      <c r="H45" s="138"/>
    </row>
    <row r="46" spans="1:8">
      <c r="A46" s="332" t="s">
        <v>37</v>
      </c>
      <c r="B46" s="332"/>
      <c r="C46" s="139">
        <v>3.5056362336040001</v>
      </c>
      <c r="D46" s="139">
        <v>-25.1</v>
      </c>
      <c r="E46" s="139">
        <v>-8</v>
      </c>
      <c r="F46" s="139" t="s">
        <v>8</v>
      </c>
      <c r="G46" s="139" t="s">
        <v>8</v>
      </c>
      <c r="H46" s="139" t="s">
        <v>8</v>
      </c>
    </row>
    <row r="47" spans="1:8">
      <c r="A47" s="334" t="s">
        <v>305</v>
      </c>
      <c r="B47" s="334"/>
      <c r="C47" s="139" t="s">
        <v>8</v>
      </c>
      <c r="D47" s="139" t="s">
        <v>8</v>
      </c>
      <c r="E47" s="139" t="s">
        <v>8</v>
      </c>
      <c r="F47" s="139" t="s">
        <v>8</v>
      </c>
      <c r="G47" s="139" t="s">
        <v>8</v>
      </c>
      <c r="H47" s="139" t="s">
        <v>8</v>
      </c>
    </row>
    <row r="48" spans="1:8">
      <c r="A48" s="137" t="s">
        <v>38</v>
      </c>
      <c r="B48" s="137"/>
      <c r="C48" s="140">
        <v>15.845435154381001</v>
      </c>
      <c r="D48" s="140">
        <v>-99.7</v>
      </c>
      <c r="E48" s="140">
        <v>-35.799999999999997</v>
      </c>
      <c r="F48" s="140">
        <v>28.993602105850002</v>
      </c>
      <c r="G48" s="140">
        <v>21.931552752291999</v>
      </c>
      <c r="H48" s="140">
        <v>24.847161566509001</v>
      </c>
    </row>
    <row r="49" spans="1:10">
      <c r="A49" s="138"/>
      <c r="B49" s="138"/>
      <c r="C49" s="138"/>
      <c r="D49" s="138"/>
      <c r="E49" s="138"/>
      <c r="F49" s="138"/>
      <c r="G49" s="138"/>
      <c r="H49" s="138"/>
    </row>
    <row r="50" spans="1:10">
      <c r="A50" s="332" t="s">
        <v>39</v>
      </c>
      <c r="B50" s="332"/>
      <c r="C50" s="139" t="s">
        <v>8</v>
      </c>
      <c r="D50" s="139" t="s">
        <v>8</v>
      </c>
      <c r="E50" s="139" t="s">
        <v>8</v>
      </c>
      <c r="F50" s="139" t="s">
        <v>8</v>
      </c>
      <c r="G50" s="139" t="s">
        <v>8</v>
      </c>
      <c r="H50" s="139" t="s">
        <v>8</v>
      </c>
    </row>
    <row r="51" spans="1:10">
      <c r="A51" s="137" t="s">
        <v>40</v>
      </c>
      <c r="B51" s="137"/>
      <c r="C51" s="142">
        <v>15.845435154381001</v>
      </c>
      <c r="D51" s="142">
        <v>-99.7</v>
      </c>
      <c r="E51" s="142">
        <v>-35.799999999999997</v>
      </c>
      <c r="F51" s="142">
        <v>28.993602105850002</v>
      </c>
      <c r="G51" s="142">
        <v>21.931552752291999</v>
      </c>
      <c r="H51" s="142">
        <v>24.847161566509001</v>
      </c>
    </row>
    <row r="52" spans="1:10">
      <c r="A52" s="338" t="s">
        <v>7</v>
      </c>
      <c r="B52" s="338"/>
      <c r="C52" s="339" t="s">
        <v>8</v>
      </c>
      <c r="D52" s="339">
        <f>(D51-C51)/C51</f>
        <v>-7.29203294378663</v>
      </c>
      <c r="E52" s="339">
        <f>-(E51-D51)/D51</f>
        <v>0.64092276830491501</v>
      </c>
      <c r="F52" s="339">
        <f>-(F51-E51)/E51</f>
        <v>1.8098771537946901</v>
      </c>
      <c r="G52" s="339">
        <f>(G51-F51)/F51</f>
        <v>-0.24357267950963199</v>
      </c>
      <c r="H52" s="339">
        <f t="shared" ref="H52" si="2">(H51-G51)/G51</f>
        <v>0.132941285423227</v>
      </c>
      <c r="I52" s="344">
        <f>AVERAGE(C52:H52)</f>
        <v>-0.99037288315468497</v>
      </c>
      <c r="J52" s="345">
        <f>STDEV(C52:H52)</f>
        <v>3.6066948358976099</v>
      </c>
    </row>
    <row r="53" spans="1:10">
      <c r="A53" s="338" t="s">
        <v>417</v>
      </c>
      <c r="B53" s="338"/>
      <c r="C53" s="340">
        <f>C51/$C$11</f>
        <v>1.5385085646897299E-2</v>
      </c>
      <c r="D53" s="340">
        <f>D51/$D$11</f>
        <v>-8.8862831621906099E-2</v>
      </c>
      <c r="E53" s="340">
        <f>E51/$E$11</f>
        <v>-3.2547948602342003E-2</v>
      </c>
      <c r="F53" s="340">
        <f>F51/$F$11</f>
        <v>2.5479219041856401E-2</v>
      </c>
      <c r="G53" s="340">
        <f>G51/$G$11</f>
        <v>1.7631014126201001E-2</v>
      </c>
      <c r="H53" s="340">
        <f>H51/$H$11</f>
        <v>1.8821927503231001E-2</v>
      </c>
      <c r="I53" s="344">
        <f>AVERAGE(C53:H53)</f>
        <v>-7.3489223176770703E-3</v>
      </c>
      <c r="J53" s="345">
        <f>STDEV(C53:H53)</f>
        <v>4.5128573928491997E-2</v>
      </c>
    </row>
    <row r="54" spans="1:10">
      <c r="A54" s="138"/>
      <c r="B54" s="138"/>
      <c r="C54" s="138"/>
      <c r="D54" s="138"/>
      <c r="E54" s="138"/>
      <c r="F54" s="138"/>
      <c r="G54" s="138"/>
      <c r="H54" s="138"/>
    </row>
    <row r="55" spans="1:10">
      <c r="A55" s="332" t="s">
        <v>41</v>
      </c>
      <c r="B55" s="332"/>
      <c r="C55" s="139" t="s">
        <v>8</v>
      </c>
      <c r="D55" s="139" t="s">
        <v>8</v>
      </c>
      <c r="E55" s="139" t="s">
        <v>8</v>
      </c>
      <c r="F55" s="139" t="s">
        <v>8</v>
      </c>
      <c r="G55" s="139" t="s">
        <v>8</v>
      </c>
      <c r="H55" s="139" t="s">
        <v>8</v>
      </c>
    </row>
    <row r="56" spans="1:10">
      <c r="A56" s="138"/>
      <c r="B56" s="138"/>
      <c r="C56" s="138"/>
      <c r="D56" s="138"/>
      <c r="E56" s="138"/>
      <c r="F56" s="138"/>
      <c r="G56" s="138"/>
      <c r="H56" s="138"/>
    </row>
    <row r="57" spans="1:10">
      <c r="A57" s="137" t="s">
        <v>308</v>
      </c>
      <c r="B57" s="137"/>
      <c r="C57" s="141">
        <v>15.845435154381001</v>
      </c>
      <c r="D57" s="141">
        <v>-99.7</v>
      </c>
      <c r="E57" s="141">
        <v>-35.799999999999997</v>
      </c>
      <c r="F57" s="141">
        <v>28.993602105850002</v>
      </c>
      <c r="G57" s="141">
        <v>21.931552752291999</v>
      </c>
      <c r="H57" s="141">
        <v>24.847161566509001</v>
      </c>
    </row>
    <row r="58" spans="1:10">
      <c r="A58" s="137" t="s">
        <v>309</v>
      </c>
      <c r="B58" s="137"/>
      <c r="C58" s="141">
        <v>12.339798920777</v>
      </c>
      <c r="D58" s="141">
        <v>-74.599999999999994</v>
      </c>
      <c r="E58" s="141">
        <v>-27.9</v>
      </c>
      <c r="F58" s="141">
        <v>28.993602105850002</v>
      </c>
      <c r="G58" s="141">
        <v>21.931552752291999</v>
      </c>
      <c r="H58" s="141">
        <v>24.847161566509001</v>
      </c>
    </row>
    <row r="59" spans="1:10">
      <c r="A59" s="138"/>
      <c r="B59" s="138"/>
      <c r="C59" s="138"/>
      <c r="D59" s="138"/>
      <c r="E59" s="138"/>
      <c r="F59" s="138"/>
      <c r="G59" s="138"/>
      <c r="H59" s="138"/>
    </row>
    <row r="60" spans="1:10">
      <c r="A60" s="331" t="s">
        <v>310</v>
      </c>
      <c r="B60" s="331"/>
      <c r="C60" s="138"/>
      <c r="D60" s="138"/>
      <c r="E60" s="138"/>
      <c r="F60" s="138"/>
      <c r="G60" s="138"/>
      <c r="H60" s="138"/>
    </row>
    <row r="61" spans="1:10" hidden="1" outlineLevel="1">
      <c r="A61" s="138" t="s">
        <v>43</v>
      </c>
      <c r="B61" s="138"/>
      <c r="C61" s="143">
        <v>0.51</v>
      </c>
      <c r="D61" s="143">
        <v>-3.17</v>
      </c>
      <c r="E61" s="143">
        <v>-1.1399999999999999</v>
      </c>
      <c r="F61" s="143">
        <v>0.92</v>
      </c>
      <c r="G61" s="143">
        <v>0.69</v>
      </c>
      <c r="H61" s="143">
        <v>0.78</v>
      </c>
    </row>
    <row r="62" spans="1:10" hidden="1" outlineLevel="1">
      <c r="A62" s="138" t="s">
        <v>311</v>
      </c>
      <c r="B62" s="138"/>
      <c r="C62" s="144">
        <v>0.39846755348099999</v>
      </c>
      <c r="D62" s="144">
        <v>-2.37</v>
      </c>
      <c r="E62" s="144">
        <v>-0.88</v>
      </c>
      <c r="F62" s="144">
        <v>0.91658068426799999</v>
      </c>
      <c r="G62" s="144">
        <v>0.68944653178500004</v>
      </c>
      <c r="H62" s="144">
        <v>0.77749669932900001</v>
      </c>
    </row>
    <row r="63" spans="1:10" hidden="1" outlineLevel="1">
      <c r="A63" s="138" t="s">
        <v>44</v>
      </c>
      <c r="B63" s="138"/>
      <c r="C63" s="139">
        <v>30.968062</v>
      </c>
      <c r="D63" s="139">
        <v>31.456109000000001</v>
      </c>
      <c r="E63" s="139">
        <v>31.522593000000001</v>
      </c>
      <c r="F63" s="139">
        <v>31.632351</v>
      </c>
      <c r="G63" s="139">
        <v>31.810345000000002</v>
      </c>
      <c r="H63" s="139">
        <v>31.957858999999999</v>
      </c>
    </row>
    <row r="64" spans="1:10" hidden="1" outlineLevel="1">
      <c r="A64" s="138"/>
      <c r="B64" s="138"/>
      <c r="C64" s="138"/>
      <c r="D64" s="138"/>
      <c r="E64" s="138"/>
      <c r="F64" s="138"/>
      <c r="G64" s="138"/>
      <c r="H64" s="138"/>
    </row>
    <row r="65" spans="1:10" hidden="1" outlineLevel="1">
      <c r="A65" s="138" t="s">
        <v>45</v>
      </c>
      <c r="B65" s="138"/>
      <c r="C65" s="143">
        <v>0.5</v>
      </c>
      <c r="D65" s="143">
        <v>-3.17</v>
      </c>
      <c r="E65" s="143">
        <v>-1.1399999999999999</v>
      </c>
      <c r="F65" s="143">
        <v>0.9</v>
      </c>
      <c r="G65" s="143">
        <v>0.68</v>
      </c>
      <c r="H65" s="143">
        <v>0.76</v>
      </c>
    </row>
    <row r="66" spans="1:10" hidden="1" outlineLevel="1">
      <c r="A66" s="138" t="s">
        <v>312</v>
      </c>
      <c r="B66" s="138"/>
      <c r="C66" s="144">
        <v>0.38590332072200001</v>
      </c>
      <c r="D66" s="144">
        <v>-2.37</v>
      </c>
      <c r="E66" s="144">
        <v>-0.88</v>
      </c>
      <c r="F66" s="144">
        <v>0.90382857702999997</v>
      </c>
      <c r="G66" s="144">
        <v>0.68041027709000002</v>
      </c>
      <c r="H66" s="144">
        <v>0.76153549287400002</v>
      </c>
    </row>
    <row r="67" spans="1:10" hidden="1" outlineLevel="1">
      <c r="A67" s="138" t="s">
        <v>46</v>
      </c>
      <c r="B67" s="138"/>
      <c r="C67" s="139">
        <v>31.961085000000001</v>
      </c>
      <c r="D67" s="139">
        <v>31.456109000000001</v>
      </c>
      <c r="E67" s="139">
        <v>31.522593000000001</v>
      </c>
      <c r="F67" s="139">
        <v>32.21602</v>
      </c>
      <c r="G67" s="139">
        <v>32.344200000000001</v>
      </c>
      <c r="H67" s="139">
        <v>32.403740999999997</v>
      </c>
    </row>
    <row r="68" spans="1:10" hidden="1" outlineLevel="1">
      <c r="A68" s="138"/>
      <c r="B68" s="138"/>
      <c r="C68" s="138"/>
      <c r="D68" s="138"/>
      <c r="E68" s="138"/>
      <c r="F68" s="138"/>
      <c r="G68" s="138"/>
      <c r="H68" s="138"/>
    </row>
    <row r="69" spans="1:10" hidden="1" outlineLevel="1">
      <c r="A69" s="138" t="s">
        <v>47</v>
      </c>
      <c r="B69" s="138"/>
      <c r="C69" s="143">
        <v>-7.0000000000000007E-2</v>
      </c>
      <c r="D69" s="143">
        <v>-0.72</v>
      </c>
      <c r="E69" s="143">
        <v>-0.9</v>
      </c>
      <c r="F69" s="143">
        <v>0.39</v>
      </c>
      <c r="G69" s="143">
        <v>0.27</v>
      </c>
      <c r="H69" s="143">
        <v>0.38</v>
      </c>
    </row>
    <row r="70" spans="1:10" hidden="1" outlineLevel="1">
      <c r="A70" s="138" t="s">
        <v>48</v>
      </c>
      <c r="B70" s="138"/>
      <c r="C70" s="144">
        <v>-7.0000000000000007E-2</v>
      </c>
      <c r="D70" s="144">
        <v>-0.72</v>
      </c>
      <c r="E70" s="144">
        <v>-0.9</v>
      </c>
      <c r="F70" s="144">
        <v>0.38270539242000001</v>
      </c>
      <c r="G70" s="144">
        <v>0.26509495271799999</v>
      </c>
      <c r="H70" s="144">
        <v>0.378862597661</v>
      </c>
    </row>
    <row r="71" spans="1:10" hidden="1" outlineLevel="1">
      <c r="A71" s="138"/>
      <c r="B71" s="138"/>
      <c r="C71" s="138"/>
      <c r="D71" s="138"/>
      <c r="E71" s="138"/>
      <c r="F71" s="138"/>
      <c r="G71" s="138"/>
      <c r="H71" s="138"/>
    </row>
    <row r="72" spans="1:10" hidden="1" outlineLevel="1">
      <c r="A72" s="138" t="s">
        <v>49</v>
      </c>
      <c r="B72" s="138"/>
      <c r="C72" s="144" t="s">
        <v>55</v>
      </c>
      <c r="D72" s="144" t="s">
        <v>55</v>
      </c>
      <c r="E72" s="144" t="s">
        <v>55</v>
      </c>
      <c r="F72" s="144" t="s">
        <v>55</v>
      </c>
      <c r="G72" s="144" t="s">
        <v>55</v>
      </c>
      <c r="H72" s="144" t="s">
        <v>55</v>
      </c>
    </row>
    <row r="73" spans="1:10" collapsed="1">
      <c r="A73" s="138"/>
      <c r="B73" s="138"/>
      <c r="C73" s="138"/>
      <c r="D73" s="138"/>
      <c r="E73" s="138"/>
      <c r="F73" s="138"/>
      <c r="G73" s="138"/>
      <c r="H73" s="138"/>
    </row>
    <row r="74" spans="1:10">
      <c r="A74" s="331" t="s">
        <v>51</v>
      </c>
      <c r="B74" s="331"/>
      <c r="C74" s="138"/>
      <c r="D74" s="138"/>
      <c r="E74" s="138"/>
      <c r="F74" s="138"/>
      <c r="G74" s="138"/>
      <c r="H74" s="138"/>
    </row>
    <row r="75" spans="1:10" outlineLevel="1">
      <c r="A75" s="137" t="s">
        <v>16</v>
      </c>
      <c r="B75" s="137"/>
      <c r="C75" s="141">
        <v>94.491723346442001</v>
      </c>
      <c r="D75" s="141">
        <v>116.80511828408601</v>
      </c>
      <c r="E75" s="141">
        <v>127.130090354495</v>
      </c>
      <c r="F75" s="141">
        <v>127.432720597141</v>
      </c>
      <c r="G75" s="141">
        <v>128.53559456866299</v>
      </c>
      <c r="H75" s="141">
        <v>142.92068647161801</v>
      </c>
    </row>
    <row r="76" spans="1:10">
      <c r="A76" s="338" t="s">
        <v>417</v>
      </c>
      <c r="B76" s="338"/>
      <c r="C76" s="340">
        <f>C75/$C$11</f>
        <v>9.1746502538050903E-2</v>
      </c>
      <c r="D76" s="340">
        <f>D75/$D$11</f>
        <v>0.104108661571269</v>
      </c>
      <c r="E76" s="340">
        <f>E75/$E$11</f>
        <v>0.115581666108078</v>
      </c>
      <c r="F76" s="340">
        <f>F75/$F$11</f>
        <v>0.11198629923044701</v>
      </c>
      <c r="G76" s="340">
        <f>G75/$G$11</f>
        <v>0.10333116442578</v>
      </c>
      <c r="H76" s="340">
        <f>H75/$H$11</f>
        <v>0.108263585451412</v>
      </c>
      <c r="I76" s="344">
        <f>AVERAGE(C76:H76)</f>
        <v>0.10583631322084</v>
      </c>
      <c r="J76" s="345">
        <f>STDEV(C76:H76)</f>
        <v>8.3242921270335404E-3</v>
      </c>
    </row>
    <row r="77" spans="1:10" hidden="1" outlineLevel="1">
      <c r="A77" s="138"/>
      <c r="B77" s="138"/>
      <c r="C77" s="139"/>
      <c r="D77" s="139"/>
      <c r="E77" s="139"/>
      <c r="F77" s="139"/>
      <c r="G77" s="139"/>
      <c r="H77" s="139"/>
    </row>
    <row r="78" spans="1:10" hidden="1" outlineLevel="1">
      <c r="A78" s="138" t="s">
        <v>52</v>
      </c>
      <c r="B78" s="138"/>
      <c r="C78" s="139">
        <v>51.715243209748003</v>
      </c>
      <c r="D78" s="139">
        <v>68.442165111164996</v>
      </c>
      <c r="E78" s="139">
        <v>79.177414423282002</v>
      </c>
      <c r="F78" s="139">
        <v>83.441657338954997</v>
      </c>
      <c r="G78" s="139">
        <v>84.864425694481994</v>
      </c>
      <c r="H78" s="139">
        <v>96.538031866346998</v>
      </c>
    </row>
    <row r="79" spans="1:10" hidden="1" outlineLevel="1">
      <c r="A79" s="138" t="s">
        <v>53</v>
      </c>
      <c r="B79" s="138"/>
      <c r="C79" s="139">
        <v>51.715243209748003</v>
      </c>
      <c r="D79" s="139">
        <v>62.676957434986001</v>
      </c>
      <c r="E79" s="139">
        <v>74.611556802690004</v>
      </c>
      <c r="F79" s="139">
        <v>79.059612046949994</v>
      </c>
      <c r="G79" s="139">
        <v>77.974002216786999</v>
      </c>
      <c r="H79" s="139">
        <v>87.355539738812993</v>
      </c>
    </row>
    <row r="80" spans="1:10" hidden="1" outlineLevel="1">
      <c r="A80" s="138" t="s">
        <v>54</v>
      </c>
      <c r="B80" s="138"/>
      <c r="C80" s="139" t="s">
        <v>55</v>
      </c>
      <c r="D80" s="139">
        <v>224.452117346086</v>
      </c>
      <c r="E80" s="139" t="s">
        <v>55</v>
      </c>
      <c r="F80" s="139" t="s">
        <v>55</v>
      </c>
      <c r="G80" s="139" t="s">
        <v>55</v>
      </c>
      <c r="H80" s="139" t="s">
        <v>55</v>
      </c>
    </row>
    <row r="81" spans="1:8" hidden="1" outlineLevel="1">
      <c r="A81" s="138" t="s">
        <v>56</v>
      </c>
      <c r="B81" s="138"/>
      <c r="C81" s="145" t="s">
        <v>57</v>
      </c>
      <c r="D81" s="145" t="s">
        <v>57</v>
      </c>
      <c r="E81" s="145" t="s">
        <v>57</v>
      </c>
      <c r="F81" s="145" t="s">
        <v>57</v>
      </c>
      <c r="G81" s="145" t="s">
        <v>57</v>
      </c>
      <c r="H81" s="145" t="s">
        <v>57</v>
      </c>
    </row>
    <row r="82" spans="1:8" hidden="1" outlineLevel="1">
      <c r="A82" s="138" t="s">
        <v>60</v>
      </c>
      <c r="B82" s="138"/>
      <c r="C82" s="139" t="s">
        <v>8</v>
      </c>
      <c r="D82" s="139">
        <v>-1</v>
      </c>
      <c r="E82" s="139">
        <v>-0.8</v>
      </c>
      <c r="F82" s="139">
        <v>1.0896719810710001</v>
      </c>
      <c r="G82" s="139">
        <v>1.349649639183</v>
      </c>
      <c r="H82" s="139">
        <v>1.199350055587</v>
      </c>
    </row>
    <row r="83" spans="1:8" hidden="1" outlineLevel="1">
      <c r="A83" s="138" t="s">
        <v>63</v>
      </c>
      <c r="B83" s="138"/>
      <c r="C83" s="139" t="s">
        <v>8</v>
      </c>
      <c r="D83" s="139">
        <v>-16.399999999999999</v>
      </c>
      <c r="E83" s="139">
        <v>-22.8</v>
      </c>
      <c r="F83" s="139">
        <v>-10.4</v>
      </c>
      <c r="G83" s="139">
        <v>-10.3</v>
      </c>
      <c r="H83" s="139">
        <v>-7.1</v>
      </c>
    </row>
    <row r="84" spans="1:8" hidden="1" outlineLevel="1">
      <c r="A84" s="138"/>
      <c r="B84" s="138"/>
      <c r="C84" s="138"/>
      <c r="D84" s="138"/>
      <c r="E84" s="138"/>
      <c r="F84" s="138"/>
      <c r="G84" s="138"/>
      <c r="H84" s="138"/>
    </row>
    <row r="85" spans="1:8" hidden="1" outlineLevel="1">
      <c r="A85" s="138" t="s">
        <v>64</v>
      </c>
      <c r="B85" s="138"/>
      <c r="C85" s="139">
        <v>-2.1</v>
      </c>
      <c r="D85" s="139">
        <v>-22.5</v>
      </c>
      <c r="E85" s="139">
        <v>-28.4</v>
      </c>
      <c r="F85" s="139">
        <v>12.329262716859001</v>
      </c>
      <c r="G85" s="139">
        <v>8.574311971277</v>
      </c>
      <c r="H85" s="139">
        <v>12.276581697271</v>
      </c>
    </row>
    <row r="86" spans="1:8" hidden="1" outlineLevel="1">
      <c r="A86" s="138" t="s">
        <v>383</v>
      </c>
      <c r="B86" s="138"/>
      <c r="C86" s="139" t="s">
        <v>55</v>
      </c>
      <c r="D86" s="139">
        <v>0.62557123983200003</v>
      </c>
      <c r="E86" s="139">
        <v>1.520259977319</v>
      </c>
      <c r="F86" s="139" t="s">
        <v>55</v>
      </c>
      <c r="G86" s="139" t="s">
        <v>55</v>
      </c>
      <c r="H86" s="139" t="s">
        <v>55</v>
      </c>
    </row>
    <row r="87" spans="1:8" hidden="1" outlineLevel="1">
      <c r="A87" s="138" t="s">
        <v>367</v>
      </c>
      <c r="B87" s="138"/>
      <c r="C87" s="139" t="s">
        <v>55</v>
      </c>
      <c r="D87" s="139">
        <v>65.132527658871993</v>
      </c>
      <c r="E87" s="139">
        <v>89.106326780160998</v>
      </c>
      <c r="F87" s="139">
        <v>58.139534870749998</v>
      </c>
      <c r="G87" s="139">
        <v>61.731491811148999</v>
      </c>
      <c r="H87" s="139" t="s">
        <v>55</v>
      </c>
    </row>
    <row r="88" spans="1:8" hidden="1" outlineLevel="1">
      <c r="A88" s="138" t="s">
        <v>66</v>
      </c>
      <c r="B88" s="138"/>
      <c r="C88" s="320">
        <v>39933</v>
      </c>
      <c r="D88" s="320">
        <v>40298</v>
      </c>
      <c r="E88" s="320">
        <v>40661</v>
      </c>
      <c r="F88" s="320">
        <v>41018</v>
      </c>
      <c r="G88" s="320">
        <v>41018</v>
      </c>
      <c r="H88" s="320">
        <v>41159</v>
      </c>
    </row>
    <row r="89" spans="1:8" hidden="1" outlineLevel="1">
      <c r="A89" s="138" t="s">
        <v>67</v>
      </c>
      <c r="B89" s="138"/>
      <c r="C89" s="321" t="s">
        <v>68</v>
      </c>
      <c r="D89" s="321" t="s">
        <v>368</v>
      </c>
      <c r="E89" s="321" t="s">
        <v>70</v>
      </c>
      <c r="F89" s="321" t="s">
        <v>69</v>
      </c>
      <c r="G89" s="321" t="s">
        <v>71</v>
      </c>
      <c r="H89" s="321" t="s">
        <v>71</v>
      </c>
    </row>
    <row r="90" spans="1:8" hidden="1" outlineLevel="1">
      <c r="A90" s="138" t="s">
        <v>72</v>
      </c>
      <c r="B90" s="138"/>
      <c r="C90" s="321" t="s">
        <v>73</v>
      </c>
      <c r="D90" s="321" t="s">
        <v>73</v>
      </c>
      <c r="E90" s="321" t="s">
        <v>73</v>
      </c>
      <c r="F90" s="321" t="s">
        <v>73</v>
      </c>
      <c r="G90" s="321" t="s">
        <v>73</v>
      </c>
      <c r="H90" s="321" t="s">
        <v>74</v>
      </c>
    </row>
    <row r="91" spans="1:8" hidden="1" outlineLevel="1">
      <c r="A91" s="138"/>
      <c r="B91" s="138"/>
      <c r="C91" s="138"/>
      <c r="D91" s="138"/>
      <c r="E91" s="138"/>
      <c r="F91" s="138"/>
      <c r="G91" s="138"/>
      <c r="H91" s="138"/>
    </row>
    <row r="92" spans="1:8" hidden="1" outlineLevel="1">
      <c r="A92" s="137" t="s">
        <v>75</v>
      </c>
      <c r="B92" s="137"/>
      <c r="C92" s="138"/>
      <c r="D92" s="138"/>
      <c r="E92" s="138"/>
      <c r="F92" s="138"/>
      <c r="G92" s="138"/>
      <c r="H92" s="138"/>
    </row>
    <row r="93" spans="1:8" hidden="1" outlineLevel="1">
      <c r="A93" s="138" t="s">
        <v>76</v>
      </c>
      <c r="B93" s="138"/>
      <c r="C93" s="139" t="s">
        <v>55</v>
      </c>
      <c r="D93" s="139">
        <v>107.64699906200001</v>
      </c>
      <c r="E93" s="139" t="s">
        <v>55</v>
      </c>
      <c r="F93" s="139" t="s">
        <v>55</v>
      </c>
      <c r="G93" s="139" t="s">
        <v>55</v>
      </c>
      <c r="H93" s="139" t="s">
        <v>55</v>
      </c>
    </row>
    <row r="94" spans="1:8" hidden="1" outlineLevel="1">
      <c r="A94" s="138" t="s">
        <v>77</v>
      </c>
      <c r="B94" s="138"/>
      <c r="C94" s="139" t="s">
        <v>8</v>
      </c>
      <c r="D94" s="139">
        <v>91.074528262407</v>
      </c>
      <c r="E94" s="139" t="s">
        <v>8</v>
      </c>
      <c r="F94" s="139" t="s">
        <v>8</v>
      </c>
      <c r="G94" s="139" t="s">
        <v>8</v>
      </c>
      <c r="H94" s="139" t="s">
        <v>8</v>
      </c>
    </row>
    <row r="95" spans="1:8" hidden="1" outlineLevel="1">
      <c r="A95" s="138" t="s">
        <v>78</v>
      </c>
      <c r="B95" s="138"/>
      <c r="C95" s="139" t="s">
        <v>8</v>
      </c>
      <c r="D95" s="139">
        <v>16.572470799592999</v>
      </c>
      <c r="E95" s="139" t="s">
        <v>8</v>
      </c>
      <c r="F95" s="139" t="s">
        <v>8</v>
      </c>
      <c r="G95" s="139" t="s">
        <v>8</v>
      </c>
      <c r="H95" s="139" t="s">
        <v>8</v>
      </c>
    </row>
    <row r="96" spans="1:8" hidden="1" outlineLevel="1">
      <c r="A96" s="138"/>
      <c r="B96" s="138"/>
      <c r="C96" s="138"/>
      <c r="D96" s="138"/>
      <c r="E96" s="138"/>
      <c r="F96" s="138"/>
      <c r="G96" s="138"/>
      <c r="H96" s="138"/>
    </row>
    <row r="97" spans="1:8" hidden="1" outlineLevel="1">
      <c r="A97" s="138" t="s">
        <v>384</v>
      </c>
      <c r="B97" s="138"/>
      <c r="C97" s="139" t="s">
        <v>8</v>
      </c>
      <c r="D97" s="139" t="s">
        <v>8</v>
      </c>
      <c r="E97" s="139" t="s">
        <v>8</v>
      </c>
      <c r="F97" s="139">
        <v>2.80288412652</v>
      </c>
      <c r="G97" s="139">
        <v>1.538539656405</v>
      </c>
      <c r="H97" s="139">
        <v>1.538539656405</v>
      </c>
    </row>
    <row r="98" spans="1:8" hidden="1" outlineLevel="1">
      <c r="A98" s="138" t="s">
        <v>79</v>
      </c>
      <c r="B98" s="138"/>
      <c r="C98" s="139">
        <v>3.2192545945900002</v>
      </c>
      <c r="D98" s="139">
        <v>3.8153752403390002</v>
      </c>
      <c r="E98" s="139">
        <v>3.7696760426239999</v>
      </c>
      <c r="F98" s="139" t="s">
        <v>8</v>
      </c>
      <c r="G98" s="139" t="s">
        <v>8</v>
      </c>
      <c r="H98" s="139">
        <v>-0.1</v>
      </c>
    </row>
    <row r="99" spans="1:8" hidden="1" outlineLevel="1">
      <c r="A99" s="137" t="s">
        <v>80</v>
      </c>
      <c r="B99" s="137"/>
      <c r="C99" s="141">
        <v>3.2192545945900002</v>
      </c>
      <c r="D99" s="141">
        <v>3.8153752403390002</v>
      </c>
      <c r="E99" s="141">
        <v>3.7696760426239999</v>
      </c>
      <c r="F99" s="141">
        <v>2.80288412652</v>
      </c>
      <c r="G99" s="141">
        <v>1.538539656405</v>
      </c>
      <c r="H99" s="141">
        <v>1.4725297041500001</v>
      </c>
    </row>
    <row r="100" spans="1:8" hidden="1" outlineLevel="1">
      <c r="A100" s="138"/>
      <c r="B100" s="138"/>
      <c r="C100" s="138"/>
      <c r="D100" s="138"/>
      <c r="E100" s="138"/>
      <c r="F100" s="138"/>
      <c r="G100" s="138"/>
      <c r="H100" s="138"/>
    </row>
    <row r="101" spans="1:8" hidden="1" outlineLevel="1">
      <c r="A101" s="138"/>
      <c r="B101" s="138"/>
      <c r="C101" s="138" t="s">
        <v>282</v>
      </c>
      <c r="D101" s="138" t="s">
        <v>282</v>
      </c>
      <c r="E101" s="138" t="s">
        <v>282</v>
      </c>
      <c r="F101" s="138" t="s">
        <v>282</v>
      </c>
      <c r="G101" s="138" t="s">
        <v>282</v>
      </c>
      <c r="H101" s="138" t="s">
        <v>282</v>
      </c>
    </row>
    <row r="102" spans="1:8" hidden="1" outlineLevel="1">
      <c r="A102" s="138" t="s">
        <v>364</v>
      </c>
      <c r="B102" s="138"/>
      <c r="C102" s="321" t="s">
        <v>402</v>
      </c>
      <c r="D102" s="321" t="s">
        <v>402</v>
      </c>
      <c r="E102" s="321" t="s">
        <v>402</v>
      </c>
      <c r="F102" s="321" t="s">
        <v>402</v>
      </c>
      <c r="G102" s="321" t="s">
        <v>402</v>
      </c>
      <c r="H102" s="321" t="s">
        <v>402</v>
      </c>
    </row>
    <row r="103" spans="1:8" hidden="1" outlineLevel="1">
      <c r="A103" s="138" t="s">
        <v>403</v>
      </c>
      <c r="B103" s="138"/>
      <c r="C103" s="319">
        <v>1.0155377269999999</v>
      </c>
      <c r="D103" s="319">
        <v>1.0155377269999999</v>
      </c>
      <c r="E103" s="319">
        <v>1.0155377269999999</v>
      </c>
      <c r="F103" s="319">
        <v>1.0155377269999999</v>
      </c>
      <c r="G103" s="319">
        <v>1.0155377269999999</v>
      </c>
      <c r="H103" s="319">
        <v>1.0155377269999999</v>
      </c>
    </row>
    <row r="104" spans="1:8" ht="24.95" customHeight="1" collapsed="1">
      <c r="A104" s="322"/>
      <c r="B104" s="322"/>
    </row>
    <row r="106" spans="1:8">
      <c r="A106" s="136" t="s">
        <v>81</v>
      </c>
      <c r="B106" s="136"/>
      <c r="C106" s="136"/>
      <c r="D106" s="136"/>
      <c r="E106" s="136"/>
      <c r="F106" s="136"/>
      <c r="G106" s="136"/>
      <c r="H106" s="136"/>
    </row>
    <row r="107" spans="1:8">
      <c r="A107" s="137" t="s">
        <v>82</v>
      </c>
      <c r="B107" s="137"/>
      <c r="C107" s="138"/>
      <c r="D107" s="138"/>
      <c r="E107" s="138"/>
      <c r="F107" s="138"/>
      <c r="G107" s="138"/>
      <c r="H107" s="138"/>
    </row>
    <row r="108" spans="1:8">
      <c r="A108" s="332" t="s">
        <v>83</v>
      </c>
      <c r="B108" s="332"/>
      <c r="C108" s="139">
        <v>34.365796681680003</v>
      </c>
      <c r="D108" s="139">
        <v>24.365796683911</v>
      </c>
      <c r="E108" s="139">
        <v>12.041230829039</v>
      </c>
      <c r="F108" s="139">
        <v>15.210724075006</v>
      </c>
      <c r="G108" s="139">
        <v>10.758606679838</v>
      </c>
      <c r="H108" s="139">
        <v>14.896922917363</v>
      </c>
    </row>
    <row r="109" spans="1:8">
      <c r="A109" s="137" t="s">
        <v>84</v>
      </c>
      <c r="B109" s="137"/>
      <c r="C109" s="140">
        <v>34.365796681680003</v>
      </c>
      <c r="D109" s="140">
        <v>24.365796683911</v>
      </c>
      <c r="E109" s="140">
        <v>12.041230829039</v>
      </c>
      <c r="F109" s="140">
        <v>15.210724075006</v>
      </c>
      <c r="G109" s="140">
        <v>10.758606679838</v>
      </c>
      <c r="H109" s="140">
        <v>14.896922917363</v>
      </c>
    </row>
    <row r="110" spans="1:8">
      <c r="A110" s="138"/>
      <c r="B110" s="138"/>
      <c r="C110" s="138"/>
      <c r="D110" s="138"/>
      <c r="E110" s="138"/>
      <c r="F110" s="138"/>
      <c r="G110" s="138"/>
      <c r="H110" s="138"/>
    </row>
    <row r="111" spans="1:8">
      <c r="A111" s="332" t="s">
        <v>85</v>
      </c>
      <c r="B111" s="332"/>
      <c r="C111" s="139">
        <v>161.59439419569401</v>
      </c>
      <c r="D111" s="139">
        <v>149.70447848797801</v>
      </c>
      <c r="E111" s="139">
        <v>139.71463386747899</v>
      </c>
      <c r="F111" s="139">
        <v>126.75332585777799</v>
      </c>
      <c r="G111" s="139">
        <v>174.877627664854</v>
      </c>
      <c r="H111" s="139">
        <v>174.93449777756601</v>
      </c>
    </row>
    <row r="112" spans="1:8">
      <c r="A112" s="332" t="s">
        <v>86</v>
      </c>
      <c r="B112" s="332"/>
      <c r="C112" s="139">
        <v>32.931857411156003</v>
      </c>
      <c r="D112" s="139">
        <v>3.2913577732069998</v>
      </c>
      <c r="E112" s="139">
        <v>2.651569005197</v>
      </c>
      <c r="F112" s="139">
        <v>25.394536401362</v>
      </c>
      <c r="G112" s="139">
        <v>33.179648616544</v>
      </c>
      <c r="H112" s="139">
        <v>38.669645568706002</v>
      </c>
    </row>
    <row r="113" spans="1:8">
      <c r="A113" s="137" t="s">
        <v>87</v>
      </c>
      <c r="B113" s="137"/>
      <c r="C113" s="140">
        <v>194.52625160685</v>
      </c>
      <c r="D113" s="140">
        <v>152.99583626118499</v>
      </c>
      <c r="E113" s="140">
        <v>142.36620287267601</v>
      </c>
      <c r="F113" s="140">
        <v>152.14786225914</v>
      </c>
      <c r="G113" s="140">
        <v>208.057276281398</v>
      </c>
      <c r="H113" s="140">
        <v>213.604143346272</v>
      </c>
    </row>
    <row r="114" spans="1:8">
      <c r="A114" s="138"/>
      <c r="B114" s="138"/>
      <c r="C114" s="138"/>
      <c r="D114" s="138"/>
      <c r="E114" s="138"/>
      <c r="F114" s="138"/>
      <c r="G114" s="138"/>
      <c r="H114" s="138"/>
    </row>
    <row r="115" spans="1:8">
      <c r="A115" s="332" t="s">
        <v>374</v>
      </c>
      <c r="B115" s="332"/>
      <c r="C115" s="139">
        <v>7.2133644748809997</v>
      </c>
      <c r="D115" s="139">
        <v>8.2512440318750002</v>
      </c>
      <c r="E115" s="139">
        <v>8.1425814950860005</v>
      </c>
      <c r="F115" s="139">
        <v>8.6056666985980002</v>
      </c>
      <c r="G115" s="139">
        <v>10.119833449554999</v>
      </c>
      <c r="H115" s="139">
        <v>13.065908395581999</v>
      </c>
    </row>
    <row r="116" spans="1:8">
      <c r="A116" s="332" t="s">
        <v>88</v>
      </c>
      <c r="B116" s="332"/>
      <c r="C116" s="139">
        <v>12.916624349713</v>
      </c>
      <c r="D116" s="139">
        <v>14.219559253453999</v>
      </c>
      <c r="E116" s="139">
        <v>13.155275715558</v>
      </c>
      <c r="F116" s="139">
        <v>15.073626481861</v>
      </c>
      <c r="G116" s="139">
        <v>14.423682336581001</v>
      </c>
      <c r="H116" s="139">
        <v>19.301310039362001</v>
      </c>
    </row>
    <row r="117" spans="1:8">
      <c r="A117" s="332" t="s">
        <v>89</v>
      </c>
      <c r="B117" s="332"/>
      <c r="C117" s="139">
        <v>8.8260383853570001</v>
      </c>
      <c r="D117" s="139">
        <v>14.245963234355999</v>
      </c>
      <c r="E117" s="139">
        <v>9.5460546337999996E-2</v>
      </c>
      <c r="F117" s="139" t="s">
        <v>8</v>
      </c>
      <c r="G117" s="139" t="s">
        <v>8</v>
      </c>
      <c r="H117" s="139" t="s">
        <v>8</v>
      </c>
    </row>
    <row r="118" spans="1:8">
      <c r="A118" s="332" t="s">
        <v>90</v>
      </c>
      <c r="B118" s="332"/>
      <c r="C118" s="139" t="s">
        <v>8</v>
      </c>
      <c r="D118" s="139">
        <v>28.380217318742002</v>
      </c>
      <c r="E118" s="139" t="s">
        <v>8</v>
      </c>
      <c r="F118" s="139" t="s">
        <v>8</v>
      </c>
      <c r="G118" s="139" t="s">
        <v>8</v>
      </c>
      <c r="H118" s="139" t="s">
        <v>8</v>
      </c>
    </row>
    <row r="119" spans="1:8">
      <c r="A119" s="137" t="s">
        <v>193</v>
      </c>
      <c r="B119" s="137"/>
      <c r="C119" s="140">
        <v>257.84807549848102</v>
      </c>
      <c r="D119" s="140">
        <v>242.45861678352301</v>
      </c>
      <c r="E119" s="140">
        <v>175.80075145869699</v>
      </c>
      <c r="F119" s="140">
        <v>191.03787951460501</v>
      </c>
      <c r="G119" s="140">
        <v>243.35939874737201</v>
      </c>
      <c r="H119" s="140">
        <v>260.86828469857898</v>
      </c>
    </row>
    <row r="120" spans="1:8">
      <c r="A120" s="138"/>
      <c r="B120" s="138"/>
      <c r="C120" s="138"/>
      <c r="D120" s="138"/>
      <c r="E120" s="138"/>
      <c r="F120" s="138"/>
      <c r="G120" s="138"/>
      <c r="H120" s="138"/>
    </row>
    <row r="121" spans="1:8">
      <c r="A121" s="332" t="s">
        <v>91</v>
      </c>
      <c r="B121" s="332"/>
      <c r="C121" s="139">
        <v>304.43891533778702</v>
      </c>
      <c r="D121" s="139">
        <v>380.86117590771801</v>
      </c>
      <c r="E121" s="139">
        <v>354.92535789786501</v>
      </c>
      <c r="F121" s="139">
        <v>367.35553967634502</v>
      </c>
      <c r="G121" s="139">
        <v>401.886869007526</v>
      </c>
      <c r="H121" s="139">
        <v>423.78795562800798</v>
      </c>
    </row>
    <row r="122" spans="1:8">
      <c r="A122" s="332" t="s">
        <v>92</v>
      </c>
      <c r="B122" s="332"/>
      <c r="C122" s="139">
        <v>-53.5</v>
      </c>
      <c r="D122" s="139">
        <v>-105.4</v>
      </c>
      <c r="E122" s="139">
        <v>-132.80000000000001</v>
      </c>
      <c r="F122" s="139">
        <v>-167.8</v>
      </c>
      <c r="G122" s="139">
        <v>-205.2</v>
      </c>
      <c r="H122" s="139">
        <v>-226.5</v>
      </c>
    </row>
    <row r="123" spans="1:8">
      <c r="A123" s="137" t="s">
        <v>93</v>
      </c>
      <c r="B123" s="137"/>
      <c r="C123" s="140">
        <v>250.94241895488099</v>
      </c>
      <c r="D123" s="140">
        <v>275.41890925103502</v>
      </c>
      <c r="E123" s="140">
        <v>222.162079771701</v>
      </c>
      <c r="F123" s="140">
        <v>199.51051077096599</v>
      </c>
      <c r="G123" s="140">
        <v>196.661927446731</v>
      </c>
      <c r="H123" s="140">
        <v>197.32913573337001</v>
      </c>
    </row>
    <row r="124" spans="1:8">
      <c r="A124" s="138"/>
      <c r="B124" s="138"/>
      <c r="C124" s="138"/>
      <c r="D124" s="138"/>
      <c r="E124" s="138"/>
      <c r="F124" s="138"/>
      <c r="G124" s="138"/>
      <c r="H124" s="138"/>
    </row>
    <row r="125" spans="1:8">
      <c r="A125" s="332" t="s">
        <v>95</v>
      </c>
      <c r="B125" s="332"/>
      <c r="C125" s="139">
        <v>385.645374139615</v>
      </c>
      <c r="D125" s="139">
        <v>340.41332377903501</v>
      </c>
      <c r="E125" s="139">
        <v>308.29998977584103</v>
      </c>
      <c r="F125" s="139">
        <v>295.82106218646499</v>
      </c>
      <c r="G125" s="139">
        <v>302.15090883885603</v>
      </c>
      <c r="H125" s="139">
        <v>307.87549500595497</v>
      </c>
    </row>
    <row r="126" spans="1:8">
      <c r="A126" s="332" t="s">
        <v>96</v>
      </c>
      <c r="B126" s="332"/>
      <c r="C126" s="139">
        <v>52.805930728546002</v>
      </c>
      <c r="D126" s="139">
        <v>58.511221678832001</v>
      </c>
      <c r="E126" s="139">
        <v>48.478724473798998</v>
      </c>
      <c r="F126" s="139">
        <v>47.045800741001997</v>
      </c>
      <c r="G126" s="139">
        <v>72.704376951384006</v>
      </c>
      <c r="H126" s="139">
        <v>73.119731881727006</v>
      </c>
    </row>
    <row r="127" spans="1:8">
      <c r="A127" s="332" t="s">
        <v>385</v>
      </c>
      <c r="B127" s="332"/>
      <c r="C127" s="139">
        <v>3.1187163596169998</v>
      </c>
      <c r="D127" s="139">
        <v>8.9438407616889997</v>
      </c>
      <c r="E127" s="139">
        <v>8.4309942095539991</v>
      </c>
      <c r="F127" s="139">
        <v>7.5870823584169997</v>
      </c>
      <c r="G127" s="139">
        <v>7.731288715651</v>
      </c>
      <c r="H127" s="139">
        <v>7.0265055331130002</v>
      </c>
    </row>
    <row r="128" spans="1:8">
      <c r="A128" s="332" t="s">
        <v>97</v>
      </c>
      <c r="B128" s="332"/>
      <c r="C128" s="139">
        <v>14.073321820765999</v>
      </c>
      <c r="D128" s="139">
        <v>29.067736359921</v>
      </c>
      <c r="E128" s="139">
        <v>49.488168974437002</v>
      </c>
      <c r="F128" s="139">
        <v>49.911648206595999</v>
      </c>
      <c r="G128" s="139">
        <v>63.429470890692997</v>
      </c>
      <c r="H128" s="139">
        <v>64.803493435324</v>
      </c>
    </row>
    <row r="129" spans="1:8">
      <c r="A129" s="332" t="s">
        <v>98</v>
      </c>
      <c r="B129" s="332"/>
      <c r="C129" s="139">
        <v>1.4319081950699999</v>
      </c>
      <c r="D129" s="139" t="s">
        <v>8</v>
      </c>
      <c r="E129" s="139" t="s">
        <v>8</v>
      </c>
      <c r="F129" s="139" t="s">
        <v>8</v>
      </c>
      <c r="G129" s="139" t="s">
        <v>8</v>
      </c>
      <c r="H129" s="139" t="s">
        <v>8</v>
      </c>
    </row>
    <row r="130" spans="1:8">
      <c r="A130" s="332" t="s">
        <v>99</v>
      </c>
      <c r="B130" s="332"/>
      <c r="C130" s="139">
        <v>4.352594697922</v>
      </c>
      <c r="D130" s="139">
        <v>46.537016339775001</v>
      </c>
      <c r="E130" s="139">
        <v>3.9687214371159998</v>
      </c>
      <c r="F130" s="139">
        <v>2.7257032592680002</v>
      </c>
      <c r="G130" s="139">
        <v>7.4895907366249999</v>
      </c>
      <c r="H130" s="139">
        <v>9.7684573960129999</v>
      </c>
    </row>
    <row r="131" spans="1:8">
      <c r="A131" s="137" t="s">
        <v>100</v>
      </c>
      <c r="B131" s="137"/>
      <c r="C131" s="142">
        <v>970.21834039489795</v>
      </c>
      <c r="D131" s="142">
        <v>1001.35066495381</v>
      </c>
      <c r="E131" s="142">
        <v>816.62943010114498</v>
      </c>
      <c r="F131" s="142">
        <v>793.63968703731905</v>
      </c>
      <c r="G131" s="142">
        <v>893.52696232731205</v>
      </c>
      <c r="H131" s="142">
        <v>920.79110368408101</v>
      </c>
    </row>
    <row r="132" spans="1:8">
      <c r="A132" s="138"/>
      <c r="B132" s="138"/>
      <c r="C132" s="138"/>
      <c r="D132" s="138"/>
      <c r="E132" s="138"/>
      <c r="F132" s="138"/>
      <c r="G132" s="138"/>
      <c r="H132" s="138"/>
    </row>
    <row r="133" spans="1:8">
      <c r="A133" s="137" t="s">
        <v>317</v>
      </c>
      <c r="B133" s="137"/>
      <c r="C133" s="138"/>
      <c r="D133" s="138"/>
      <c r="E133" s="138"/>
      <c r="F133" s="138"/>
      <c r="G133" s="138"/>
      <c r="H133" s="138"/>
    </row>
    <row r="134" spans="1:8">
      <c r="A134" s="332" t="s">
        <v>101</v>
      </c>
      <c r="B134" s="332"/>
      <c r="C134" s="139">
        <v>121.080532114756</v>
      </c>
      <c r="D134" s="139">
        <v>142.43119728720399</v>
      </c>
      <c r="E134" s="139">
        <v>125.13455872094001</v>
      </c>
      <c r="F134" s="139">
        <v>21.170914994768999</v>
      </c>
      <c r="G134" s="139">
        <v>39.116482168586003</v>
      </c>
      <c r="H134" s="139">
        <v>34.718188272949</v>
      </c>
    </row>
    <row r="135" spans="1:8">
      <c r="A135" s="332" t="s">
        <v>102</v>
      </c>
      <c r="B135" s="332"/>
      <c r="C135" s="139" t="s">
        <v>8</v>
      </c>
      <c r="D135" s="139" t="s">
        <v>8</v>
      </c>
      <c r="E135" s="139" t="s">
        <v>8</v>
      </c>
      <c r="F135" s="139">
        <v>90.589011861581</v>
      </c>
      <c r="G135" s="139">
        <v>100.398090766674</v>
      </c>
      <c r="H135" s="139">
        <v>101.901086602634</v>
      </c>
    </row>
    <row r="136" spans="1:8">
      <c r="A136" s="332" t="s">
        <v>103</v>
      </c>
      <c r="B136" s="332"/>
      <c r="C136" s="139">
        <v>9.3581801543049998</v>
      </c>
      <c r="D136" s="139">
        <v>0.88961104885200004</v>
      </c>
      <c r="E136" s="139">
        <v>9.6994008305769999</v>
      </c>
      <c r="F136" s="139">
        <v>8.7884634894579996</v>
      </c>
      <c r="G136" s="139">
        <v>2.1123184721600001</v>
      </c>
      <c r="H136" s="139">
        <v>2.889204833315</v>
      </c>
    </row>
    <row r="137" spans="1:8">
      <c r="A137" s="332" t="s">
        <v>104</v>
      </c>
      <c r="B137" s="332"/>
      <c r="C137" s="139">
        <v>32.676957441679001</v>
      </c>
      <c r="D137" s="139">
        <v>16.776683250040001</v>
      </c>
      <c r="E137" s="139">
        <v>18.545749970473999</v>
      </c>
      <c r="F137" s="139">
        <v>57.781050053119003</v>
      </c>
      <c r="G137" s="139">
        <v>40.572763269104001</v>
      </c>
      <c r="H137" s="139">
        <v>44.262211831294998</v>
      </c>
    </row>
    <row r="138" spans="1:8">
      <c r="A138" s="332" t="s">
        <v>105</v>
      </c>
      <c r="B138" s="332"/>
      <c r="C138" s="139" t="s">
        <v>8</v>
      </c>
      <c r="D138" s="139">
        <v>21.923428450475999</v>
      </c>
      <c r="E138" s="139">
        <v>22.007718081817</v>
      </c>
      <c r="F138" s="139" t="s">
        <v>8</v>
      </c>
      <c r="G138" s="139">
        <v>13.458921495931</v>
      </c>
      <c r="H138" s="139">
        <v>14.609525740622001</v>
      </c>
    </row>
    <row r="139" spans="1:8">
      <c r="A139" s="332" t="s">
        <v>106</v>
      </c>
      <c r="B139" s="332"/>
      <c r="C139" s="139">
        <v>1.861480653591</v>
      </c>
      <c r="D139" s="139">
        <v>5.7885650439E-2</v>
      </c>
      <c r="E139" s="139">
        <v>0.78196404979</v>
      </c>
      <c r="F139" s="139" t="s">
        <v>8</v>
      </c>
      <c r="G139" s="139">
        <v>0.43668122260999997</v>
      </c>
      <c r="H139" s="139">
        <v>0.88047120930900002</v>
      </c>
    </row>
    <row r="140" spans="1:8">
      <c r="A140" s="332" t="s">
        <v>386</v>
      </c>
      <c r="B140" s="332"/>
      <c r="C140" s="139" t="s">
        <v>8</v>
      </c>
      <c r="D140" s="139">
        <v>1.2216918855809999</v>
      </c>
      <c r="E140" s="139" t="s">
        <v>8</v>
      </c>
      <c r="F140" s="139" t="s">
        <v>8</v>
      </c>
      <c r="G140" s="139" t="s">
        <v>8</v>
      </c>
      <c r="H140" s="139" t="s">
        <v>8</v>
      </c>
    </row>
    <row r="141" spans="1:8">
      <c r="A141" s="332" t="s">
        <v>108</v>
      </c>
      <c r="B141" s="332"/>
      <c r="C141" s="139" t="s">
        <v>8</v>
      </c>
      <c r="D141" s="139">
        <v>14.341423780694001</v>
      </c>
      <c r="E141" s="139" t="s">
        <v>8</v>
      </c>
      <c r="F141" s="139" t="s">
        <v>8</v>
      </c>
      <c r="G141" s="139" t="s">
        <v>8</v>
      </c>
      <c r="H141" s="139" t="s">
        <v>8</v>
      </c>
    </row>
    <row r="142" spans="1:8">
      <c r="A142" s="137" t="s">
        <v>411</v>
      </c>
      <c r="B142" s="137"/>
      <c r="C142" s="140">
        <v>164.97715036433101</v>
      </c>
      <c r="D142" s="140">
        <v>197.64192135328599</v>
      </c>
      <c r="E142" s="140">
        <v>176.16939165359801</v>
      </c>
      <c r="F142" s="140">
        <v>178.32944039892701</v>
      </c>
      <c r="G142" s="140">
        <v>196.095257395065</v>
      </c>
      <c r="H142" s="140">
        <v>199.26068849012401</v>
      </c>
    </row>
    <row r="143" spans="1:8">
      <c r="A143" s="138"/>
      <c r="B143" s="138"/>
      <c r="C143" s="138"/>
      <c r="D143" s="138"/>
      <c r="E143" s="138"/>
      <c r="F143" s="138"/>
      <c r="G143" s="138"/>
      <c r="H143" s="138"/>
    </row>
    <row r="144" spans="1:8">
      <c r="A144" s="332" t="s">
        <v>110</v>
      </c>
      <c r="B144" s="332"/>
      <c r="C144" s="139">
        <v>637.77292562190496</v>
      </c>
      <c r="D144" s="139">
        <v>652.055448214433</v>
      </c>
      <c r="E144" s="139">
        <v>544.19213961658204</v>
      </c>
      <c r="F144" s="139">
        <v>523.52290025895104</v>
      </c>
      <c r="G144" s="139">
        <v>554.75170090192796</v>
      </c>
      <c r="H144" s="139">
        <v>578.69503389140698</v>
      </c>
    </row>
    <row r="145" spans="1:8">
      <c r="A145" s="332" t="s">
        <v>111</v>
      </c>
      <c r="B145" s="332"/>
      <c r="C145" s="139" t="s">
        <v>8</v>
      </c>
      <c r="D145" s="139">
        <v>45.738803686353002</v>
      </c>
      <c r="E145" s="139">
        <v>24.302833344837001</v>
      </c>
      <c r="F145" s="139" t="s">
        <v>8</v>
      </c>
      <c r="G145" s="139">
        <v>13.612267692708</v>
      </c>
      <c r="H145" s="139">
        <v>12.197623638996999</v>
      </c>
    </row>
    <row r="146" spans="1:8">
      <c r="A146" s="332" t="s">
        <v>114</v>
      </c>
      <c r="B146" s="332"/>
      <c r="C146" s="139">
        <v>24.257134147121999</v>
      </c>
      <c r="D146" s="139">
        <v>13.882400728089999</v>
      </c>
      <c r="E146" s="139">
        <v>9.8537625650810003</v>
      </c>
      <c r="F146" s="139">
        <v>0.51589316531600005</v>
      </c>
      <c r="G146" s="139">
        <v>3.295419924115</v>
      </c>
      <c r="H146" s="139" t="s">
        <v>8</v>
      </c>
    </row>
    <row r="147" spans="1:8">
      <c r="A147" s="332" t="s">
        <v>319</v>
      </c>
      <c r="B147" s="332"/>
      <c r="C147" s="139">
        <v>20.895704270751999</v>
      </c>
      <c r="D147" s="139">
        <v>30.187874472802001</v>
      </c>
      <c r="E147" s="139">
        <v>17.047831823149</v>
      </c>
      <c r="F147" s="139">
        <v>22.617040718017002</v>
      </c>
      <c r="G147" s="139">
        <v>31.059205842568002</v>
      </c>
      <c r="H147" s="139">
        <v>24.707017360182999</v>
      </c>
    </row>
    <row r="148" spans="1:8">
      <c r="A148" s="137" t="s">
        <v>115</v>
      </c>
      <c r="B148" s="137"/>
      <c r="C148" s="140">
        <v>847.90291440410999</v>
      </c>
      <c r="D148" s="140">
        <v>939.50644845496402</v>
      </c>
      <c r="E148" s="140">
        <v>771.56595900324703</v>
      </c>
      <c r="F148" s="140">
        <v>724.98527454121097</v>
      </c>
      <c r="G148" s="140">
        <v>798.813851756384</v>
      </c>
      <c r="H148" s="140">
        <v>814.86036338071096</v>
      </c>
    </row>
    <row r="149" spans="1:8">
      <c r="A149" s="138"/>
      <c r="B149" s="138"/>
      <c r="C149" s="138"/>
      <c r="D149" s="138"/>
      <c r="E149" s="138"/>
      <c r="F149" s="138"/>
      <c r="G149" s="138"/>
      <c r="H149" s="138"/>
    </row>
    <row r="150" spans="1:8">
      <c r="A150" s="332" t="s">
        <v>116</v>
      </c>
      <c r="B150" s="332"/>
      <c r="C150" s="139">
        <v>116.581699984146</v>
      </c>
      <c r="D150" s="139">
        <v>117.07626685719499</v>
      </c>
      <c r="E150" s="139">
        <v>117.90900779333499</v>
      </c>
      <c r="F150" s="139">
        <v>118.583324844063</v>
      </c>
      <c r="G150" s="139">
        <v>120.60322938306599</v>
      </c>
      <c r="H150" s="139">
        <v>120.680410250318</v>
      </c>
    </row>
    <row r="151" spans="1:8">
      <c r="A151" s="332" t="s">
        <v>117</v>
      </c>
      <c r="B151" s="332"/>
      <c r="C151" s="139">
        <v>5.9276937124989999</v>
      </c>
      <c r="D151" s="139">
        <v>9.5582410865239993</v>
      </c>
      <c r="E151" s="139">
        <v>13.017162584686</v>
      </c>
      <c r="F151" s="139">
        <v>15.574286581272</v>
      </c>
      <c r="G151" s="139">
        <v>17.007210314068999</v>
      </c>
      <c r="H151" s="139">
        <v>17.714024572061</v>
      </c>
    </row>
    <row r="152" spans="1:8">
      <c r="A152" s="332" t="s">
        <v>118</v>
      </c>
      <c r="B152" s="332"/>
      <c r="C152" s="139">
        <v>57.300700708248002</v>
      </c>
      <c r="D152" s="139">
        <v>-44.3</v>
      </c>
      <c r="E152" s="139">
        <v>-80.2</v>
      </c>
      <c r="F152" s="139">
        <v>-56.9</v>
      </c>
      <c r="G152" s="139">
        <v>-34.9</v>
      </c>
      <c r="H152" s="139">
        <v>-23.6</v>
      </c>
    </row>
    <row r="153" spans="1:8">
      <c r="A153" s="332" t="s">
        <v>320</v>
      </c>
      <c r="B153" s="332"/>
      <c r="C153" s="139" t="s">
        <v>8</v>
      </c>
      <c r="D153" s="139" t="s">
        <v>8</v>
      </c>
      <c r="E153" s="139" t="s">
        <v>8</v>
      </c>
      <c r="F153" s="139" t="s">
        <v>8</v>
      </c>
      <c r="G153" s="139" t="s">
        <v>8</v>
      </c>
      <c r="H153" s="139" t="s">
        <v>8</v>
      </c>
    </row>
    <row r="154" spans="1:8">
      <c r="A154" s="332" t="s">
        <v>119</v>
      </c>
      <c r="B154" s="332"/>
      <c r="C154" s="139">
        <v>-57.5</v>
      </c>
      <c r="D154" s="139">
        <v>-20.5</v>
      </c>
      <c r="E154" s="139">
        <v>-5.7</v>
      </c>
      <c r="F154" s="139">
        <v>-8.6</v>
      </c>
      <c r="G154" s="139">
        <v>-8</v>
      </c>
      <c r="H154" s="139">
        <v>-8.9</v>
      </c>
    </row>
    <row r="155" spans="1:8">
      <c r="A155" s="137" t="s">
        <v>120</v>
      </c>
      <c r="B155" s="137"/>
      <c r="C155" s="140">
        <v>122.315425990788</v>
      </c>
      <c r="D155" s="140">
        <v>61.844216498846002</v>
      </c>
      <c r="E155" s="140">
        <v>45.063471097898002</v>
      </c>
      <c r="F155" s="140">
        <v>68.654412496107994</v>
      </c>
      <c r="G155" s="140">
        <v>94.713110570927995</v>
      </c>
      <c r="H155" s="140">
        <v>105.93074030337</v>
      </c>
    </row>
    <row r="156" spans="1:8">
      <c r="A156" s="138"/>
      <c r="B156" s="138"/>
      <c r="C156" s="138"/>
      <c r="D156" s="138"/>
      <c r="E156" s="138"/>
      <c r="F156" s="138"/>
      <c r="G156" s="138"/>
      <c r="H156" s="138"/>
    </row>
    <row r="157" spans="1:8">
      <c r="A157" s="137" t="s">
        <v>122</v>
      </c>
      <c r="B157" s="137"/>
      <c r="C157" s="146">
        <v>122.315425990788</v>
      </c>
      <c r="D157" s="146">
        <v>61.844216498846002</v>
      </c>
      <c r="E157" s="146">
        <v>45.063471097898002</v>
      </c>
      <c r="F157" s="146">
        <v>68.654412496107994</v>
      </c>
      <c r="G157" s="146">
        <v>94.713110570927995</v>
      </c>
      <c r="H157" s="146">
        <v>105.93074030337</v>
      </c>
    </row>
    <row r="158" spans="1:8">
      <c r="A158" s="138"/>
      <c r="B158" s="138"/>
      <c r="C158" s="138"/>
      <c r="D158" s="138"/>
      <c r="E158" s="138"/>
      <c r="F158" s="138"/>
      <c r="G158" s="138"/>
      <c r="H158" s="138"/>
    </row>
    <row r="159" spans="1:8">
      <c r="A159" s="137" t="s">
        <v>123</v>
      </c>
      <c r="B159" s="137"/>
      <c r="C159" s="147">
        <v>970.21834039489795</v>
      </c>
      <c r="D159" s="147">
        <v>1001.35066495381</v>
      </c>
      <c r="E159" s="147">
        <v>816.62943010114498</v>
      </c>
      <c r="F159" s="147">
        <v>793.63968703731905</v>
      </c>
      <c r="G159" s="147">
        <v>893.52696232731205</v>
      </c>
      <c r="H159" s="147">
        <v>920.79110368408101</v>
      </c>
    </row>
    <row r="160" spans="1:8">
      <c r="A160" s="138"/>
      <c r="B160" s="138"/>
      <c r="C160" s="138"/>
      <c r="D160" s="138"/>
      <c r="E160" s="138"/>
      <c r="F160" s="138"/>
      <c r="G160" s="138"/>
      <c r="H160" s="138"/>
    </row>
    <row r="161" spans="1:8">
      <c r="A161" s="331" t="s">
        <v>51</v>
      </c>
      <c r="B161" s="331"/>
      <c r="C161" s="138"/>
      <c r="D161" s="138"/>
      <c r="E161" s="138"/>
      <c r="F161" s="138"/>
      <c r="G161" s="138"/>
      <c r="H161" s="138"/>
    </row>
    <row r="162" spans="1:8" hidden="1" outlineLevel="1">
      <c r="A162" s="138" t="s">
        <v>124</v>
      </c>
      <c r="B162" s="138"/>
      <c r="C162" s="139">
        <v>31.399569</v>
      </c>
      <c r="D162" s="139">
        <v>31.477882000000001</v>
      </c>
      <c r="E162" s="139">
        <v>31.597297999999999</v>
      </c>
      <c r="F162" s="139">
        <v>31.685298</v>
      </c>
      <c r="G162" s="139">
        <v>32.007297999999999</v>
      </c>
      <c r="H162" s="139">
        <v>32.013548</v>
      </c>
    </row>
    <row r="163" spans="1:8" hidden="1" outlineLevel="1">
      <c r="A163" s="138" t="s">
        <v>125</v>
      </c>
      <c r="B163" s="138"/>
      <c r="C163" s="139">
        <v>31.399569</v>
      </c>
      <c r="D163" s="139">
        <v>31.477882000000001</v>
      </c>
      <c r="E163" s="139">
        <v>31.597297999999999</v>
      </c>
      <c r="F163" s="139">
        <v>31.685298</v>
      </c>
      <c r="G163" s="139">
        <v>32.001047999999997</v>
      </c>
      <c r="H163" s="139">
        <v>32.013548</v>
      </c>
    </row>
    <row r="164" spans="1:8" hidden="1" outlineLevel="1">
      <c r="A164" s="138" t="s">
        <v>126</v>
      </c>
      <c r="B164" s="138"/>
      <c r="C164" s="143">
        <v>3.9</v>
      </c>
      <c r="D164" s="143">
        <v>1.96</v>
      </c>
      <c r="E164" s="143">
        <v>1.43</v>
      </c>
      <c r="F164" s="143">
        <v>2.17</v>
      </c>
      <c r="G164" s="143">
        <v>2.96</v>
      </c>
      <c r="H164" s="143">
        <v>3.31</v>
      </c>
    </row>
    <row r="165" spans="1:8" hidden="1" outlineLevel="1">
      <c r="A165" s="138" t="s">
        <v>127</v>
      </c>
      <c r="B165" s="138"/>
      <c r="C165" s="139">
        <v>-316.10000000000002</v>
      </c>
      <c r="D165" s="139">
        <v>-337.1</v>
      </c>
      <c r="E165" s="139">
        <v>-311.7</v>
      </c>
      <c r="F165" s="139">
        <v>-274.2</v>
      </c>
      <c r="G165" s="139">
        <v>-280.10000000000002</v>
      </c>
      <c r="H165" s="139">
        <v>-275.10000000000002</v>
      </c>
    </row>
    <row r="166" spans="1:8" hidden="1" outlineLevel="1">
      <c r="A166" s="138" t="s">
        <v>128</v>
      </c>
      <c r="B166" s="138"/>
      <c r="C166" s="143">
        <v>-10.07</v>
      </c>
      <c r="D166" s="143">
        <v>-10.71</v>
      </c>
      <c r="E166" s="143">
        <v>-9.8699999999999992</v>
      </c>
      <c r="F166" s="143">
        <v>-8.65</v>
      </c>
      <c r="G166" s="143">
        <v>-8.75</v>
      </c>
      <c r="H166" s="143">
        <v>-8.59</v>
      </c>
    </row>
    <row r="167" spans="1:8" hidden="1" outlineLevel="1">
      <c r="A167" s="138" t="s">
        <v>129</v>
      </c>
      <c r="B167" s="138"/>
      <c r="C167" s="139">
        <v>679.80806321788896</v>
      </c>
      <c r="D167" s="139">
        <v>737.38397465015396</v>
      </c>
      <c r="E167" s="139">
        <v>618.747841844287</v>
      </c>
      <c r="F167" s="139">
        <v>590.09241380152798</v>
      </c>
      <c r="G167" s="139">
        <v>624.50797183183101</v>
      </c>
      <c r="H167" s="139">
        <v>652.65359993563595</v>
      </c>
    </row>
    <row r="168" spans="1:8" hidden="1" outlineLevel="1">
      <c r="A168" s="138" t="s">
        <v>130</v>
      </c>
      <c r="B168" s="138"/>
      <c r="C168" s="139">
        <v>645.44226653620899</v>
      </c>
      <c r="D168" s="139">
        <v>713.018177966243</v>
      </c>
      <c r="E168" s="139">
        <v>606.70661101524797</v>
      </c>
      <c r="F168" s="139">
        <v>574.88168972652204</v>
      </c>
      <c r="G168" s="139">
        <v>613.74936515199295</v>
      </c>
      <c r="H168" s="139">
        <v>637.75667701827297</v>
      </c>
    </row>
    <row r="169" spans="1:8" hidden="1" outlineLevel="1">
      <c r="A169" s="138" t="s">
        <v>132</v>
      </c>
      <c r="B169" s="138"/>
      <c r="C169" s="139" t="s">
        <v>55</v>
      </c>
      <c r="D169" s="139">
        <v>861.17599249600005</v>
      </c>
      <c r="E169" s="139" t="s">
        <v>55</v>
      </c>
      <c r="F169" s="139" t="s">
        <v>55</v>
      </c>
      <c r="G169" s="139" t="s">
        <v>55</v>
      </c>
      <c r="H169" s="139" t="s">
        <v>55</v>
      </c>
    </row>
    <row r="170" spans="1:8" hidden="1" outlineLevel="1">
      <c r="A170" s="138" t="s">
        <v>135</v>
      </c>
      <c r="B170" s="138"/>
      <c r="C170" s="321" t="s">
        <v>387</v>
      </c>
      <c r="D170" s="321" t="s">
        <v>387</v>
      </c>
      <c r="E170" s="321" t="s">
        <v>387</v>
      </c>
      <c r="F170" s="321" t="s">
        <v>387</v>
      </c>
      <c r="G170" s="321" t="s">
        <v>387</v>
      </c>
      <c r="H170" s="321" t="s">
        <v>55</v>
      </c>
    </row>
    <row r="171" spans="1:8" hidden="1" outlineLevel="1">
      <c r="A171" s="138" t="s">
        <v>377</v>
      </c>
      <c r="B171" s="138"/>
      <c r="C171" s="139" t="s">
        <v>55</v>
      </c>
      <c r="D171" s="139" t="s">
        <v>55</v>
      </c>
      <c r="E171" s="139">
        <v>7.1646186639850002</v>
      </c>
      <c r="F171" s="139">
        <v>7.512948104346</v>
      </c>
      <c r="G171" s="139">
        <v>8.8686909698910004</v>
      </c>
      <c r="H171" s="139">
        <v>10.750482378021999</v>
      </c>
    </row>
    <row r="172" spans="1:8" hidden="1" outlineLevel="1">
      <c r="A172" s="138" t="s">
        <v>388</v>
      </c>
      <c r="B172" s="138"/>
      <c r="C172" s="139" t="s">
        <v>55</v>
      </c>
      <c r="D172" s="139" t="s">
        <v>55</v>
      </c>
      <c r="E172" s="139">
        <v>0.97796283110100002</v>
      </c>
      <c r="F172" s="139">
        <v>1.0927185942519999</v>
      </c>
      <c r="G172" s="139">
        <v>1.2511424796640001</v>
      </c>
      <c r="H172" s="139">
        <v>2.3154260175600001</v>
      </c>
    </row>
    <row r="173" spans="1:8" hidden="1" outlineLevel="1">
      <c r="A173" s="138" t="s">
        <v>136</v>
      </c>
      <c r="B173" s="138"/>
      <c r="C173" s="139">
        <v>0.234589214937</v>
      </c>
      <c r="D173" s="139">
        <v>0.28739717674100002</v>
      </c>
      <c r="E173" s="139">
        <v>0.24982228084200001</v>
      </c>
      <c r="F173" s="139">
        <v>0.234589214937</v>
      </c>
      <c r="G173" s="139" t="s">
        <v>55</v>
      </c>
      <c r="H173" s="139" t="s">
        <v>55</v>
      </c>
    </row>
    <row r="174" spans="1:8" hidden="1" outlineLevel="1">
      <c r="A174" s="138" t="s">
        <v>137</v>
      </c>
      <c r="B174" s="138"/>
      <c r="C174" s="139">
        <v>4.9111404477720004</v>
      </c>
      <c r="D174" s="139">
        <v>3.6498425908379999</v>
      </c>
      <c r="E174" s="139">
        <v>4.2540875384029997</v>
      </c>
      <c r="F174" s="139">
        <v>4.0773839739050004</v>
      </c>
      <c r="G174" s="139">
        <v>3.3116685277469999</v>
      </c>
      <c r="H174" s="139">
        <v>3.652889204019</v>
      </c>
    </row>
    <row r="175" spans="1:8" hidden="1" outlineLevel="1">
      <c r="A175" s="138" t="s">
        <v>138</v>
      </c>
      <c r="B175" s="138"/>
      <c r="C175" s="139">
        <v>162.589621168154</v>
      </c>
      <c r="D175" s="139">
        <v>170.75454449323399</v>
      </c>
      <c r="E175" s="139">
        <v>164.523205000362</v>
      </c>
      <c r="F175" s="139">
        <v>170.60018275873</v>
      </c>
      <c r="G175" s="139">
        <v>198.33553362082699</v>
      </c>
      <c r="H175" s="139">
        <v>214.75170097778201</v>
      </c>
    </row>
    <row r="176" spans="1:8" hidden="1" outlineLevel="1">
      <c r="A176" s="138" t="s">
        <v>139</v>
      </c>
      <c r="B176" s="138"/>
      <c r="C176" s="139">
        <v>38.028841262969003</v>
      </c>
      <c r="D176" s="139">
        <v>49.302325570396</v>
      </c>
      <c r="E176" s="139">
        <v>45.158931644235999</v>
      </c>
      <c r="F176" s="139">
        <v>44.790291449335001</v>
      </c>
      <c r="G176" s="139">
        <v>46.833553356058999</v>
      </c>
      <c r="H176" s="139">
        <v>46.808164912884003</v>
      </c>
    </row>
    <row r="177" spans="1:8" hidden="1" outlineLevel="1">
      <c r="A177" s="138" t="s">
        <v>140</v>
      </c>
      <c r="B177" s="138"/>
      <c r="C177" s="323">
        <v>50000</v>
      </c>
      <c r="D177" s="323">
        <v>50000</v>
      </c>
      <c r="E177" s="323">
        <v>23000</v>
      </c>
      <c r="F177" s="323">
        <v>45000</v>
      </c>
      <c r="G177" s="323">
        <v>45000</v>
      </c>
      <c r="H177" s="323" t="s">
        <v>55</v>
      </c>
    </row>
    <row r="178" spans="1:8" hidden="1" outlineLevel="1">
      <c r="A178" s="138" t="s">
        <v>142</v>
      </c>
      <c r="B178" s="138"/>
      <c r="C178" s="139">
        <v>91.051081527365994</v>
      </c>
      <c r="D178" s="139" t="s">
        <v>55</v>
      </c>
      <c r="E178" s="139" t="s">
        <v>55</v>
      </c>
      <c r="F178" s="139" t="s">
        <v>55</v>
      </c>
      <c r="G178" s="139" t="s">
        <v>55</v>
      </c>
      <c r="H178" s="139" t="s">
        <v>55</v>
      </c>
    </row>
    <row r="179" spans="1:8" hidden="1" outlineLevel="1">
      <c r="A179" s="138" t="s">
        <v>143</v>
      </c>
      <c r="B179" s="138"/>
      <c r="C179" s="139">
        <v>-11</v>
      </c>
      <c r="D179" s="139" t="s">
        <v>55</v>
      </c>
      <c r="E179" s="139" t="s">
        <v>55</v>
      </c>
      <c r="F179" s="139" t="s">
        <v>55</v>
      </c>
      <c r="G179" s="139" t="s">
        <v>55</v>
      </c>
      <c r="H179" s="139" t="s">
        <v>55</v>
      </c>
    </row>
    <row r="180" spans="1:8" hidden="1" outlineLevel="1">
      <c r="A180" s="138" t="s">
        <v>380</v>
      </c>
      <c r="B180" s="138"/>
      <c r="C180" s="139" t="s">
        <v>55</v>
      </c>
      <c r="D180" s="139">
        <v>147.795267561218</v>
      </c>
      <c r="E180" s="139">
        <v>133.537117874138</v>
      </c>
      <c r="F180" s="139">
        <v>137.95267591113401</v>
      </c>
      <c r="G180" s="139">
        <v>142.78054226529201</v>
      </c>
      <c r="H180" s="139">
        <v>145.67380924951499</v>
      </c>
    </row>
    <row r="181" spans="1:8" hidden="1" outlineLevel="1">
      <c r="A181" s="138" t="s">
        <v>381</v>
      </c>
      <c r="B181" s="138"/>
      <c r="C181" s="139" t="s">
        <v>55</v>
      </c>
      <c r="D181" s="139">
        <v>-19.600000000000001</v>
      </c>
      <c r="E181" s="139">
        <v>-26.5</v>
      </c>
      <c r="F181" s="139">
        <v>-35.299999999999997</v>
      </c>
      <c r="G181" s="139">
        <v>-45.8</v>
      </c>
      <c r="H181" s="139">
        <v>-51.6</v>
      </c>
    </row>
    <row r="182" spans="1:8" hidden="1" outlineLevel="1">
      <c r="A182" s="138" t="s">
        <v>144</v>
      </c>
      <c r="B182" s="138"/>
      <c r="C182" s="139" t="s">
        <v>55</v>
      </c>
      <c r="D182" s="139">
        <v>8.3274093614000009</v>
      </c>
      <c r="E182" s="139">
        <v>5.1792424077000003</v>
      </c>
      <c r="F182" s="139">
        <v>3.7798314198940002</v>
      </c>
      <c r="G182" s="139">
        <v>3.6752310340130001</v>
      </c>
      <c r="H182" s="139">
        <v>3.3401035841029998</v>
      </c>
    </row>
    <row r="183" spans="1:8" hidden="1" outlineLevel="1">
      <c r="A183" s="138" t="s">
        <v>66</v>
      </c>
      <c r="B183" s="138"/>
      <c r="C183" s="320">
        <v>39933</v>
      </c>
      <c r="D183" s="320">
        <v>40298</v>
      </c>
      <c r="E183" s="320">
        <v>40661</v>
      </c>
      <c r="F183" s="320">
        <v>41018</v>
      </c>
      <c r="G183" s="320">
        <v>41018</v>
      </c>
      <c r="H183" s="320">
        <v>41159</v>
      </c>
    </row>
    <row r="184" spans="1:8" hidden="1" outlineLevel="1">
      <c r="A184" s="138" t="s">
        <v>67</v>
      </c>
      <c r="B184" s="138"/>
      <c r="C184" s="321" t="s">
        <v>68</v>
      </c>
      <c r="D184" s="321" t="s">
        <v>368</v>
      </c>
      <c r="E184" s="321" t="s">
        <v>70</v>
      </c>
      <c r="F184" s="321" t="s">
        <v>368</v>
      </c>
      <c r="G184" s="321" t="s">
        <v>71</v>
      </c>
      <c r="H184" s="321" t="s">
        <v>71</v>
      </c>
    </row>
    <row r="185" spans="1:8" hidden="1" outlineLevel="1">
      <c r="A185" s="138" t="s">
        <v>72</v>
      </c>
      <c r="B185" s="138"/>
      <c r="C185" s="321" t="s">
        <v>73</v>
      </c>
      <c r="D185" s="321" t="s">
        <v>73</v>
      </c>
      <c r="E185" s="321" t="s">
        <v>73</v>
      </c>
      <c r="F185" s="321" t="s">
        <v>73</v>
      </c>
      <c r="G185" s="321" t="s">
        <v>73</v>
      </c>
      <c r="H185" s="321" t="s">
        <v>73</v>
      </c>
    </row>
    <row r="186" spans="1:8" hidden="1" outlineLevel="1">
      <c r="A186" s="138"/>
      <c r="B186" s="138"/>
      <c r="C186" s="138"/>
      <c r="D186" s="138"/>
      <c r="E186" s="138"/>
      <c r="F186" s="138"/>
      <c r="G186" s="138"/>
      <c r="H186" s="138"/>
    </row>
    <row r="187" spans="1:8" hidden="1" outlineLevel="1">
      <c r="A187" s="138"/>
      <c r="B187" s="138"/>
      <c r="C187" s="138" t="s">
        <v>282</v>
      </c>
      <c r="D187" s="138" t="s">
        <v>282</v>
      </c>
      <c r="E187" s="138" t="s">
        <v>282</v>
      </c>
      <c r="F187" s="138" t="s">
        <v>282</v>
      </c>
      <c r="G187" s="138" t="s">
        <v>282</v>
      </c>
      <c r="H187" s="138" t="s">
        <v>282</v>
      </c>
    </row>
    <row r="188" spans="1:8" hidden="1" outlineLevel="1">
      <c r="A188" s="138" t="s">
        <v>364</v>
      </c>
      <c r="B188" s="138"/>
      <c r="C188" s="321" t="s">
        <v>402</v>
      </c>
      <c r="D188" s="321" t="s">
        <v>402</v>
      </c>
      <c r="E188" s="321" t="s">
        <v>402</v>
      </c>
      <c r="F188" s="321" t="s">
        <v>402</v>
      </c>
      <c r="G188" s="321" t="s">
        <v>402</v>
      </c>
      <c r="H188" s="321" t="s">
        <v>402</v>
      </c>
    </row>
    <row r="189" spans="1:8" hidden="1" outlineLevel="1">
      <c r="A189" s="138" t="s">
        <v>403</v>
      </c>
      <c r="B189" s="138"/>
      <c r="C189" s="319">
        <v>1.0155377269999999</v>
      </c>
      <c r="D189" s="319">
        <v>1.0155377269999999</v>
      </c>
      <c r="E189" s="319">
        <v>1.0155377269999999</v>
      </c>
      <c r="F189" s="319">
        <v>1.0155377269999999</v>
      </c>
      <c r="G189" s="319">
        <v>1.0155377269999999</v>
      </c>
      <c r="H189" s="319">
        <v>1.0155377269999999</v>
      </c>
    </row>
    <row r="190" spans="1:8" collapsed="1"/>
    <row r="191" spans="1:8">
      <c r="A191" s="136" t="s">
        <v>322</v>
      </c>
      <c r="B191" s="136"/>
      <c r="C191" s="136"/>
      <c r="D191" s="136"/>
      <c r="E191" s="136"/>
      <c r="F191" s="136"/>
      <c r="G191" s="136"/>
      <c r="H191" s="136"/>
    </row>
    <row r="192" spans="1:8">
      <c r="A192" s="137" t="s">
        <v>282</v>
      </c>
      <c r="B192" s="137"/>
      <c r="C192" s="138"/>
      <c r="D192" s="138"/>
      <c r="E192" s="138"/>
      <c r="F192" s="138"/>
      <c r="G192" s="138"/>
      <c r="H192" s="138"/>
    </row>
    <row r="193" spans="1:8">
      <c r="A193" s="137" t="s">
        <v>40</v>
      </c>
      <c r="B193" s="137"/>
      <c r="C193" s="141">
        <v>15.553229659821</v>
      </c>
      <c r="D193" s="141">
        <v>-79.3</v>
      </c>
      <c r="E193" s="141">
        <v>-33.1</v>
      </c>
      <c r="F193" s="141">
        <v>28.507239151850001</v>
      </c>
      <c r="G193" s="141">
        <v>21.503534803956001</v>
      </c>
      <c r="H193" s="141">
        <v>26.981731682591001</v>
      </c>
    </row>
    <row r="194" spans="1:8">
      <c r="A194" s="138" t="s">
        <v>18</v>
      </c>
      <c r="B194" s="138"/>
      <c r="C194" s="139">
        <v>41.987639539253998</v>
      </c>
      <c r="D194" s="139">
        <v>38.473905307210998</v>
      </c>
      <c r="E194" s="139">
        <v>44.291342294327997</v>
      </c>
      <c r="F194" s="139">
        <v>43.253120335546001</v>
      </c>
      <c r="G194" s="139">
        <v>42.818878828232997</v>
      </c>
      <c r="H194" s="139">
        <v>46.238407403612001</v>
      </c>
    </row>
    <row r="195" spans="1:8">
      <c r="A195" s="138" t="s">
        <v>151</v>
      </c>
      <c r="B195" s="138"/>
      <c r="C195" s="139" t="s">
        <v>8</v>
      </c>
      <c r="D195" s="139">
        <v>4.5863629008890001</v>
      </c>
      <c r="E195" s="139">
        <v>4.2172404107519998</v>
      </c>
      <c r="F195" s="139">
        <v>4.3085371958050001</v>
      </c>
      <c r="G195" s="139">
        <v>6.7559494186349998</v>
      </c>
      <c r="H195" s="139">
        <v>9.8027262518809994</v>
      </c>
    </row>
    <row r="196" spans="1:8">
      <c r="A196" s="137" t="s">
        <v>152</v>
      </c>
      <c r="B196" s="137"/>
      <c r="C196" s="140">
        <v>41.987639539253998</v>
      </c>
      <c r="D196" s="140">
        <v>43.060268208099998</v>
      </c>
      <c r="E196" s="140">
        <v>48.508582705080002</v>
      </c>
      <c r="F196" s="140">
        <v>47.561657531351003</v>
      </c>
      <c r="G196" s="140">
        <v>49.574828246868002</v>
      </c>
      <c r="H196" s="140">
        <v>56.041133655492999</v>
      </c>
    </row>
    <row r="197" spans="1:8">
      <c r="A197" s="138"/>
      <c r="B197" s="138"/>
      <c r="C197" s="138"/>
      <c r="D197" s="138"/>
      <c r="E197" s="138"/>
      <c r="F197" s="138"/>
      <c r="G197" s="138"/>
      <c r="H197" s="138"/>
    </row>
    <row r="198" spans="1:8">
      <c r="A198" s="138" t="s">
        <v>153</v>
      </c>
      <c r="B198" s="138"/>
      <c r="C198" s="139">
        <v>2.5039872399840002</v>
      </c>
      <c r="D198" s="139">
        <v>2.7944740662630001</v>
      </c>
      <c r="E198" s="139">
        <v>3.6506894303039998</v>
      </c>
      <c r="F198" s="139">
        <v>4.8627059428899999</v>
      </c>
      <c r="G198" s="139">
        <v>5.4654983579790004</v>
      </c>
      <c r="H198" s="139">
        <v>5.3685641171479999</v>
      </c>
    </row>
    <row r="199" spans="1:8">
      <c r="A199" s="138" t="s">
        <v>154</v>
      </c>
      <c r="B199" s="138"/>
      <c r="C199" s="139">
        <v>-5.0999999999999996</v>
      </c>
      <c r="D199" s="139" t="s">
        <v>8</v>
      </c>
      <c r="E199" s="139">
        <v>0.79073257701599997</v>
      </c>
      <c r="F199" s="139">
        <v>0.57913130325999995</v>
      </c>
      <c r="G199" s="139">
        <v>1.013641342398</v>
      </c>
      <c r="H199" s="139">
        <v>0.54565078331399997</v>
      </c>
    </row>
    <row r="200" spans="1:8">
      <c r="A200" s="138" t="s">
        <v>156</v>
      </c>
      <c r="B200" s="138"/>
      <c r="C200" s="139" t="s">
        <v>8</v>
      </c>
      <c r="D200" s="139">
        <v>59.873162048227002</v>
      </c>
      <c r="E200" s="139" t="s">
        <v>8</v>
      </c>
      <c r="F200" s="139" t="s">
        <v>8</v>
      </c>
      <c r="G200" s="139" t="s">
        <v>8</v>
      </c>
      <c r="H200" s="139" t="s">
        <v>8</v>
      </c>
    </row>
    <row r="201" spans="1:8">
      <c r="A201" s="138" t="s">
        <v>157</v>
      </c>
      <c r="B201" s="138"/>
      <c r="C201" s="139">
        <v>3.1598883561900002</v>
      </c>
      <c r="D201" s="139">
        <v>3.0352237834490001</v>
      </c>
      <c r="E201" s="139">
        <v>3.4818497341439998</v>
      </c>
      <c r="F201" s="139">
        <v>2.75586620172</v>
      </c>
      <c r="G201" s="139">
        <v>1.5085133926650001</v>
      </c>
      <c r="H201" s="139">
        <v>1.474056603275</v>
      </c>
    </row>
    <row r="202" spans="1:8">
      <c r="A202" s="138" t="s">
        <v>158</v>
      </c>
      <c r="B202" s="138"/>
      <c r="C202" s="139">
        <v>0.970893141618</v>
      </c>
      <c r="D202" s="139">
        <v>-1</v>
      </c>
      <c r="E202" s="139">
        <v>4.8044273540639999</v>
      </c>
      <c r="F202" s="139" t="s">
        <v>8</v>
      </c>
      <c r="G202" s="139" t="s">
        <v>8</v>
      </c>
      <c r="H202" s="139" t="s">
        <v>8</v>
      </c>
    </row>
    <row r="203" spans="1:8">
      <c r="A203" s="138" t="s">
        <v>159</v>
      </c>
      <c r="B203" s="138"/>
      <c r="C203" s="139">
        <v>-0.7</v>
      </c>
      <c r="D203" s="139">
        <v>5.2884149285220001</v>
      </c>
      <c r="E203" s="139">
        <v>25.029546957408002</v>
      </c>
      <c r="F203" s="139">
        <v>43.292061923178998</v>
      </c>
      <c r="G203" s="139">
        <v>47.433037944806998</v>
      </c>
      <c r="H203" s="139">
        <v>53.712623902522999</v>
      </c>
    </row>
    <row r="204" spans="1:8">
      <c r="A204" s="138" t="s">
        <v>160</v>
      </c>
      <c r="B204" s="138"/>
      <c r="C204" s="139">
        <v>-21</v>
      </c>
      <c r="D204" s="139">
        <v>13.441589914566</v>
      </c>
      <c r="E204" s="139">
        <v>-1.9</v>
      </c>
      <c r="F204" s="139">
        <v>-16.899999999999999</v>
      </c>
      <c r="G204" s="139">
        <v>-49.3</v>
      </c>
      <c r="H204" s="139">
        <v>-41.5</v>
      </c>
    </row>
    <row r="205" spans="1:8">
      <c r="A205" s="138" t="s">
        <v>450</v>
      </c>
      <c r="B205" s="138"/>
      <c r="C205" s="139">
        <v>2.5378787870220001</v>
      </c>
      <c r="D205" s="139">
        <v>1.4541929226E-2</v>
      </c>
      <c r="E205" s="139">
        <v>-0.9</v>
      </c>
      <c r="F205" s="139">
        <v>-0.9</v>
      </c>
      <c r="G205" s="139">
        <v>-1.4</v>
      </c>
      <c r="H205" s="139">
        <v>-3.7</v>
      </c>
    </row>
    <row r="206" spans="1:8">
      <c r="A206" s="138" t="s">
        <v>161</v>
      </c>
      <c r="B206" s="138"/>
      <c r="C206" s="139">
        <v>10.382775116112001</v>
      </c>
      <c r="D206" s="139">
        <v>14.062045561542</v>
      </c>
      <c r="E206" s="139">
        <v>-9.3000000000000007</v>
      </c>
      <c r="F206" s="139">
        <v>-22.8</v>
      </c>
      <c r="G206" s="139">
        <v>12.318032462481</v>
      </c>
      <c r="H206" s="139">
        <v>-4.4000000000000004</v>
      </c>
    </row>
    <row r="207" spans="1:8">
      <c r="A207" s="138" t="s">
        <v>453</v>
      </c>
      <c r="B207" s="138"/>
      <c r="C207" s="139">
        <v>-11.9</v>
      </c>
      <c r="D207" s="139">
        <v>2.1505897555339999</v>
      </c>
      <c r="E207" s="139">
        <v>1.284119689128</v>
      </c>
      <c r="F207" s="139">
        <v>1.6345481783389999</v>
      </c>
      <c r="G207" s="139">
        <v>0.55760231015999995</v>
      </c>
      <c r="H207" s="139">
        <v>0.28781579779200001</v>
      </c>
    </row>
    <row r="208" spans="1:8">
      <c r="A208" s="138" t="s">
        <v>162</v>
      </c>
      <c r="B208" s="138"/>
      <c r="C208" s="139">
        <v>-1.6</v>
      </c>
      <c r="D208" s="139">
        <v>0.353853611166</v>
      </c>
      <c r="E208" s="139">
        <v>0</v>
      </c>
      <c r="F208" s="139">
        <v>-2.5</v>
      </c>
      <c r="G208" s="139">
        <v>1.109230309854</v>
      </c>
      <c r="H208" s="139">
        <v>-2.2000000000000002</v>
      </c>
    </row>
    <row r="209" spans="1:8">
      <c r="A209" s="137" t="s">
        <v>323</v>
      </c>
      <c r="B209" s="137"/>
      <c r="C209" s="140">
        <v>36.832137148649998</v>
      </c>
      <c r="D209" s="140">
        <v>63.814832753429997</v>
      </c>
      <c r="E209" s="140">
        <v>42.407841683831997</v>
      </c>
      <c r="F209" s="140">
        <v>86.086869727351996</v>
      </c>
      <c r="G209" s="140">
        <v>89.720203141566003</v>
      </c>
      <c r="H209" s="140">
        <v>92.650703518390003</v>
      </c>
    </row>
    <row r="210" spans="1:8">
      <c r="A210" s="138"/>
      <c r="B210" s="138"/>
      <c r="C210" s="138"/>
      <c r="D210" s="138"/>
      <c r="E210" s="138"/>
      <c r="F210" s="138"/>
      <c r="G210" s="138"/>
      <c r="H210" s="138"/>
    </row>
    <row r="211" spans="1:8">
      <c r="A211" s="138" t="s">
        <v>163</v>
      </c>
      <c r="B211" s="138"/>
      <c r="C211" s="139">
        <v>-28.2</v>
      </c>
      <c r="D211" s="139">
        <v>-19.899999999999999</v>
      </c>
      <c r="E211" s="139">
        <v>-18.8</v>
      </c>
      <c r="F211" s="139">
        <v>-21.6</v>
      </c>
      <c r="G211" s="139">
        <v>-28.2</v>
      </c>
      <c r="H211" s="139">
        <v>-29.5</v>
      </c>
    </row>
    <row r="212" spans="1:8">
      <c r="A212" s="138" t="s">
        <v>164</v>
      </c>
      <c r="B212" s="138"/>
      <c r="C212" s="139">
        <v>9.9122806984080007</v>
      </c>
      <c r="D212" s="139">
        <v>0.87009209868899995</v>
      </c>
      <c r="E212" s="139">
        <v>1.3563455591519999</v>
      </c>
      <c r="F212" s="139">
        <v>0.95157264139099995</v>
      </c>
      <c r="G212" s="139">
        <v>3.916160510463</v>
      </c>
      <c r="H212" s="139">
        <v>2.3055244635630001</v>
      </c>
    </row>
    <row r="213" spans="1:8">
      <c r="A213" s="138" t="s">
        <v>165</v>
      </c>
      <c r="B213" s="138"/>
      <c r="C213" s="139">
        <v>-397.4</v>
      </c>
      <c r="D213" s="139" t="s">
        <v>8</v>
      </c>
      <c r="E213" s="139" t="s">
        <v>8</v>
      </c>
      <c r="F213" s="139">
        <v>-0.7</v>
      </c>
      <c r="G213" s="139">
        <v>-17</v>
      </c>
      <c r="H213" s="139">
        <v>-14.4</v>
      </c>
    </row>
    <row r="214" spans="1:8">
      <c r="A214" s="138" t="s">
        <v>166</v>
      </c>
      <c r="B214" s="138"/>
      <c r="C214" s="139" t="s">
        <v>8</v>
      </c>
      <c r="D214" s="139" t="s">
        <v>8</v>
      </c>
      <c r="E214" s="139" t="s">
        <v>8</v>
      </c>
      <c r="F214" s="139" t="s">
        <v>8</v>
      </c>
      <c r="G214" s="139">
        <v>4.0914069507989996</v>
      </c>
      <c r="H214" s="139">
        <v>0</v>
      </c>
    </row>
    <row r="215" spans="1:8">
      <c r="A215" s="138" t="s">
        <v>454</v>
      </c>
      <c r="B215" s="138"/>
      <c r="C215" s="139" t="s">
        <v>8</v>
      </c>
      <c r="D215" s="139" t="s">
        <v>8</v>
      </c>
      <c r="E215" s="139">
        <v>-1</v>
      </c>
      <c r="F215" s="139">
        <v>-5.0999999999999996</v>
      </c>
      <c r="G215" s="139">
        <v>-5.9</v>
      </c>
      <c r="H215" s="139">
        <v>-5.9</v>
      </c>
    </row>
    <row r="216" spans="1:8">
      <c r="A216" s="138" t="s">
        <v>167</v>
      </c>
      <c r="B216" s="138"/>
      <c r="C216" s="139" t="s">
        <v>8</v>
      </c>
      <c r="D216" s="139" t="s">
        <v>8</v>
      </c>
      <c r="E216" s="139" t="s">
        <v>8</v>
      </c>
      <c r="F216" s="139" t="s">
        <v>8</v>
      </c>
      <c r="G216" s="139" t="s">
        <v>8</v>
      </c>
      <c r="H216" s="139" t="s">
        <v>8</v>
      </c>
    </row>
    <row r="217" spans="1:8">
      <c r="A217" s="138" t="s">
        <v>168</v>
      </c>
      <c r="B217" s="138"/>
      <c r="C217" s="139" t="s">
        <v>8</v>
      </c>
      <c r="D217" s="139" t="s">
        <v>8</v>
      </c>
      <c r="E217" s="139" t="s">
        <v>8</v>
      </c>
      <c r="F217" s="139" t="s">
        <v>8</v>
      </c>
      <c r="G217" s="139" t="s">
        <v>8</v>
      </c>
      <c r="H217" s="139" t="s">
        <v>8</v>
      </c>
    </row>
    <row r="218" spans="1:8">
      <c r="A218" s="138" t="s">
        <v>169</v>
      </c>
      <c r="B218" s="138"/>
      <c r="C218" s="139">
        <v>-0.7</v>
      </c>
      <c r="D218" s="139">
        <v>1.0680239131539999</v>
      </c>
      <c r="E218" s="139">
        <v>32.502579509112003</v>
      </c>
      <c r="F218" s="139">
        <v>7.266100851419</v>
      </c>
      <c r="G218" s="139" t="s">
        <v>8</v>
      </c>
      <c r="H218" s="139" t="s">
        <v>8</v>
      </c>
    </row>
    <row r="219" spans="1:8">
      <c r="A219" s="137" t="s">
        <v>324</v>
      </c>
      <c r="B219" s="137"/>
      <c r="C219" s="140">
        <v>-416.4</v>
      </c>
      <c r="D219" s="140">
        <v>-17.899999999999999</v>
      </c>
      <c r="E219" s="140">
        <v>13.979926842048</v>
      </c>
      <c r="F219" s="140">
        <v>-19.2</v>
      </c>
      <c r="G219" s="140">
        <v>-43</v>
      </c>
      <c r="H219" s="140">
        <v>-47.5</v>
      </c>
    </row>
    <row r="220" spans="1:8">
      <c r="A220" s="138"/>
      <c r="B220" s="138"/>
      <c r="C220" s="138"/>
      <c r="D220" s="138"/>
      <c r="E220" s="138"/>
      <c r="F220" s="138"/>
      <c r="G220" s="138"/>
      <c r="H220" s="138"/>
    </row>
    <row r="221" spans="1:8">
      <c r="A221" s="138" t="s">
        <v>170</v>
      </c>
      <c r="B221" s="138"/>
      <c r="C221" s="139" t="s">
        <v>8</v>
      </c>
      <c r="D221" s="139" t="s">
        <v>8</v>
      </c>
      <c r="E221" s="139">
        <v>8.1371353566</v>
      </c>
      <c r="F221" s="139" t="s">
        <v>8</v>
      </c>
      <c r="G221" s="139" t="s">
        <v>8</v>
      </c>
      <c r="H221" s="139" t="s">
        <v>8</v>
      </c>
    </row>
    <row r="222" spans="1:8">
      <c r="A222" s="138" t="s">
        <v>171</v>
      </c>
      <c r="B222" s="138"/>
      <c r="C222" s="139">
        <v>608.82077331918299</v>
      </c>
      <c r="D222" s="139">
        <v>8.4739053139730007</v>
      </c>
      <c r="E222" s="139" t="s">
        <v>8</v>
      </c>
      <c r="F222" s="139">
        <v>542.24363474907898</v>
      </c>
      <c r="G222" s="139">
        <v>154.08742410225</v>
      </c>
      <c r="H222" s="139" t="s">
        <v>8</v>
      </c>
    </row>
    <row r="223" spans="1:8">
      <c r="A223" s="137" t="s">
        <v>172</v>
      </c>
      <c r="B223" s="137"/>
      <c r="C223" s="140">
        <v>608.82077331918299</v>
      </c>
      <c r="D223" s="140">
        <v>8.4739053139730007</v>
      </c>
      <c r="E223" s="140">
        <v>8.1371353566</v>
      </c>
      <c r="F223" s="140">
        <v>542.24363474907898</v>
      </c>
      <c r="G223" s="140">
        <v>154.08742410225</v>
      </c>
      <c r="H223" s="140">
        <v>151.425087892498</v>
      </c>
    </row>
    <row r="224" spans="1:8">
      <c r="A224" s="138" t="s">
        <v>173</v>
      </c>
      <c r="B224" s="138"/>
      <c r="C224" s="139">
        <v>-29.6</v>
      </c>
      <c r="D224" s="139">
        <v>-6.7</v>
      </c>
      <c r="E224" s="139" t="s">
        <v>8</v>
      </c>
      <c r="F224" s="139">
        <v>-0.9</v>
      </c>
      <c r="G224" s="139">
        <v>-6.5</v>
      </c>
      <c r="H224" s="139" t="s">
        <v>8</v>
      </c>
    </row>
    <row r="225" spans="1:8">
      <c r="A225" s="138" t="s">
        <v>174</v>
      </c>
      <c r="B225" s="138"/>
      <c r="C225" s="139">
        <v>-180</v>
      </c>
      <c r="D225" s="139">
        <v>-56.2</v>
      </c>
      <c r="E225" s="139">
        <v>-76.2</v>
      </c>
      <c r="F225" s="139">
        <v>-496.2</v>
      </c>
      <c r="G225" s="139">
        <v>-133.69999999999999</v>
      </c>
      <c r="H225" s="139" t="s">
        <v>8</v>
      </c>
    </row>
    <row r="226" spans="1:8">
      <c r="A226" s="137" t="s">
        <v>175</v>
      </c>
      <c r="B226" s="137"/>
      <c r="C226" s="140">
        <v>-209.6</v>
      </c>
      <c r="D226" s="140">
        <v>-63</v>
      </c>
      <c r="E226" s="140">
        <v>-76.2</v>
      </c>
      <c r="F226" s="140">
        <v>-497.1</v>
      </c>
      <c r="G226" s="140">
        <v>-140.30000000000001</v>
      </c>
      <c r="H226" s="140">
        <v>-114.4</v>
      </c>
    </row>
    <row r="227" spans="1:8">
      <c r="A227" s="138"/>
      <c r="B227" s="138"/>
      <c r="C227" s="138"/>
      <c r="D227" s="138"/>
      <c r="E227" s="138"/>
      <c r="F227" s="138"/>
      <c r="G227" s="138"/>
      <c r="H227" s="138"/>
    </row>
    <row r="228" spans="1:8">
      <c r="A228" s="138" t="s">
        <v>176</v>
      </c>
      <c r="B228" s="138"/>
      <c r="C228" s="139">
        <v>0.97288676203199997</v>
      </c>
      <c r="D228" s="139">
        <v>0.393439974059</v>
      </c>
      <c r="E228" s="139">
        <v>0.76915861584</v>
      </c>
      <c r="F228" s="139">
        <v>0.42136794823399998</v>
      </c>
      <c r="G228" s="139">
        <v>0.27183112620299998</v>
      </c>
      <c r="H228" s="139">
        <v>0.29581068106399999</v>
      </c>
    </row>
    <row r="229" spans="1:8">
      <c r="A229" s="138"/>
      <c r="B229" s="138"/>
      <c r="C229" s="138"/>
      <c r="D229" s="138"/>
      <c r="E229" s="138"/>
      <c r="F229" s="138"/>
      <c r="G229" s="138"/>
      <c r="H229" s="138"/>
    </row>
    <row r="230" spans="1:8">
      <c r="A230" s="137" t="s">
        <v>179</v>
      </c>
      <c r="B230" s="137"/>
      <c r="C230" s="140" t="s">
        <v>8</v>
      </c>
      <c r="D230" s="140" t="s">
        <v>8</v>
      </c>
      <c r="E230" s="140" t="s">
        <v>8</v>
      </c>
      <c r="F230" s="140" t="s">
        <v>8</v>
      </c>
      <c r="G230" s="140" t="s">
        <v>8</v>
      </c>
      <c r="H230" s="140" t="s">
        <v>8</v>
      </c>
    </row>
    <row r="231" spans="1:8">
      <c r="A231" s="138"/>
      <c r="B231" s="138"/>
      <c r="C231" s="138"/>
      <c r="D231" s="138"/>
      <c r="E231" s="138"/>
      <c r="F231" s="138"/>
      <c r="G231" s="138"/>
      <c r="H231" s="138"/>
    </row>
    <row r="232" spans="1:8">
      <c r="A232" s="138" t="s">
        <v>180</v>
      </c>
      <c r="B232" s="138"/>
      <c r="C232" s="139" t="s">
        <v>8</v>
      </c>
      <c r="D232" s="139" t="s">
        <v>8</v>
      </c>
      <c r="E232" s="139" t="s">
        <v>8</v>
      </c>
      <c r="F232" s="139" t="s">
        <v>8</v>
      </c>
      <c r="G232" s="139" t="s">
        <v>8</v>
      </c>
      <c r="H232" s="139" t="s">
        <v>8</v>
      </c>
    </row>
    <row r="233" spans="1:8">
      <c r="A233" s="138" t="s">
        <v>181</v>
      </c>
      <c r="B233" s="138"/>
      <c r="C233" s="139" t="s">
        <v>8</v>
      </c>
      <c r="D233" s="139">
        <v>-1.3</v>
      </c>
      <c r="E233" s="139">
        <v>-3.3</v>
      </c>
      <c r="F233" s="139">
        <v>-108.7</v>
      </c>
      <c r="G233" s="139">
        <v>-65.099999999999994</v>
      </c>
      <c r="H233" s="139">
        <v>-84.2</v>
      </c>
    </row>
    <row r="234" spans="1:8">
      <c r="A234" s="137" t="s">
        <v>325</v>
      </c>
      <c r="B234" s="137"/>
      <c r="C234" s="140">
        <v>400.196371475739</v>
      </c>
      <c r="D234" s="140">
        <v>-55.4</v>
      </c>
      <c r="E234" s="140">
        <v>-70.599999999999994</v>
      </c>
      <c r="F234" s="140">
        <v>-63.2</v>
      </c>
      <c r="G234" s="140">
        <v>-51</v>
      </c>
      <c r="H234" s="140">
        <v>-46.9</v>
      </c>
    </row>
    <row r="235" spans="1:8">
      <c r="A235" s="138"/>
      <c r="B235" s="138"/>
      <c r="C235" s="138"/>
      <c r="D235" s="138"/>
      <c r="E235" s="138"/>
      <c r="F235" s="138"/>
      <c r="G235" s="138"/>
      <c r="H235" s="138"/>
    </row>
    <row r="236" spans="1:8">
      <c r="A236" s="138" t="s">
        <v>183</v>
      </c>
      <c r="B236" s="138"/>
      <c r="C236" s="139">
        <v>-1</v>
      </c>
      <c r="D236" s="139">
        <v>1.5349814182999999</v>
      </c>
      <c r="E236" s="139">
        <v>1.7005909396559999</v>
      </c>
      <c r="F236" s="139">
        <v>-0.6</v>
      </c>
      <c r="G236" s="139">
        <v>-0.1</v>
      </c>
      <c r="H236" s="139">
        <v>6.0960984948999999E-2</v>
      </c>
    </row>
    <row r="237" spans="1:8">
      <c r="A237" s="137" t="s">
        <v>326</v>
      </c>
      <c r="B237" s="137"/>
      <c r="C237" s="142">
        <v>19.651116420798001</v>
      </c>
      <c r="D237" s="142">
        <v>-8</v>
      </c>
      <c r="E237" s="142">
        <v>-12.5</v>
      </c>
      <c r="F237" s="142">
        <v>3.1163255128870002</v>
      </c>
      <c r="G237" s="142">
        <v>-4.4000000000000004</v>
      </c>
      <c r="H237" s="142">
        <v>-1.7</v>
      </c>
    </row>
    <row r="238" spans="1:8">
      <c r="A238" s="138"/>
      <c r="B238" s="138"/>
      <c r="C238" s="138"/>
      <c r="D238" s="138"/>
      <c r="E238" s="138"/>
      <c r="F238" s="138"/>
      <c r="G238" s="138"/>
      <c r="H238" s="138"/>
    </row>
    <row r="239" spans="1:8">
      <c r="A239" s="137" t="s">
        <v>51</v>
      </c>
      <c r="B239" s="137"/>
      <c r="C239" s="138"/>
      <c r="D239" s="138"/>
      <c r="E239" s="138"/>
      <c r="F239" s="138"/>
      <c r="G239" s="138"/>
      <c r="H239" s="138"/>
    </row>
    <row r="240" spans="1:8">
      <c r="A240" s="138" t="s">
        <v>185</v>
      </c>
      <c r="B240" s="138"/>
      <c r="C240" s="139">
        <v>59.076953728062001</v>
      </c>
      <c r="D240" s="139">
        <v>56.321699777254999</v>
      </c>
      <c r="E240" s="139">
        <v>60.354563387328</v>
      </c>
      <c r="F240" s="139">
        <v>40.895656530379</v>
      </c>
      <c r="G240" s="139">
        <v>55.712436532272001</v>
      </c>
      <c r="H240" s="139">
        <v>63.300487666469003</v>
      </c>
    </row>
    <row r="241" spans="1:8">
      <c r="A241" s="138" t="s">
        <v>186</v>
      </c>
      <c r="B241" s="138"/>
      <c r="C241" s="139">
        <v>0.96092503954800002</v>
      </c>
      <c r="D241" s="139">
        <v>-5.9</v>
      </c>
      <c r="E241" s="139">
        <v>-2.5</v>
      </c>
      <c r="F241" s="139">
        <v>-0.4</v>
      </c>
      <c r="G241" s="139">
        <v>0.76172458441500002</v>
      </c>
      <c r="H241" s="139">
        <v>0.29980812270000001</v>
      </c>
    </row>
    <row r="242" spans="1:8">
      <c r="A242" s="138" t="s">
        <v>187</v>
      </c>
      <c r="B242" s="138"/>
      <c r="C242" s="139">
        <v>-17.100000000000001</v>
      </c>
      <c r="D242" s="139">
        <v>55.460292441854001</v>
      </c>
      <c r="E242" s="139">
        <v>46.247068774848003</v>
      </c>
      <c r="F242" s="139">
        <v>14.820394413878001</v>
      </c>
      <c r="G242" s="139">
        <v>2.9042616752839998</v>
      </c>
      <c r="H242" s="139">
        <v>-10.3</v>
      </c>
    </row>
    <row r="243" spans="1:8">
      <c r="A243" s="138" t="s">
        <v>188</v>
      </c>
      <c r="B243" s="138"/>
      <c r="C243" s="139">
        <v>15.661383567281</v>
      </c>
      <c r="D243" s="139">
        <v>89.614436883986002</v>
      </c>
      <c r="E243" s="139">
        <v>95.685911305854006</v>
      </c>
      <c r="F243" s="139">
        <v>46.418622084097997</v>
      </c>
      <c r="G243" s="139">
        <v>36.793911188072997</v>
      </c>
      <c r="H243" s="139">
        <v>26.118409209266002</v>
      </c>
    </row>
    <row r="244" spans="1:8">
      <c r="A244" s="138" t="s">
        <v>189</v>
      </c>
      <c r="B244" s="138"/>
      <c r="C244" s="139">
        <v>33.030303019152001</v>
      </c>
      <c r="D244" s="139">
        <v>-32.200000000000003</v>
      </c>
      <c r="E244" s="139">
        <v>-20.5</v>
      </c>
      <c r="F244" s="139">
        <v>25.784323524281</v>
      </c>
      <c r="G244" s="139">
        <v>28.024494677595001</v>
      </c>
      <c r="H244" s="139">
        <v>50.878437782599001</v>
      </c>
    </row>
    <row r="245" spans="1:8">
      <c r="A245" s="138" t="s">
        <v>190</v>
      </c>
      <c r="B245" s="138"/>
      <c r="C245" s="139">
        <v>399.22348471370702</v>
      </c>
      <c r="D245" s="139">
        <v>-54.5</v>
      </c>
      <c r="E245" s="139">
        <v>-68.099999999999994</v>
      </c>
      <c r="F245" s="139">
        <v>45.101347994743001</v>
      </c>
      <c r="G245" s="139">
        <v>13.813601515803001</v>
      </c>
      <c r="H245" s="139">
        <v>37.032299315903998</v>
      </c>
    </row>
    <row r="246" spans="1:8">
      <c r="A246" s="138" t="s">
        <v>191</v>
      </c>
      <c r="B246" s="138"/>
      <c r="C246" s="321" t="s">
        <v>8</v>
      </c>
      <c r="D246" s="321" t="s">
        <v>8</v>
      </c>
      <c r="E246" s="321">
        <v>42.173999999999999</v>
      </c>
      <c r="F246" s="321" t="s">
        <v>8</v>
      </c>
      <c r="G246" s="321" t="s">
        <v>8</v>
      </c>
      <c r="H246" s="321" t="s">
        <v>8</v>
      </c>
    </row>
    <row r="247" spans="1:8">
      <c r="A247" s="138" t="s">
        <v>66</v>
      </c>
      <c r="B247" s="138"/>
      <c r="C247" s="320">
        <v>39933</v>
      </c>
      <c r="D247" s="320">
        <v>40298</v>
      </c>
      <c r="E247" s="320">
        <v>40661</v>
      </c>
      <c r="F247" s="320">
        <v>41018</v>
      </c>
      <c r="G247" s="320">
        <v>41018</v>
      </c>
      <c r="H247" s="320">
        <v>41257</v>
      </c>
    </row>
    <row r="248" spans="1:8">
      <c r="A248" s="138" t="s">
        <v>67</v>
      </c>
      <c r="B248" s="138"/>
      <c r="C248" s="321" t="s">
        <v>68</v>
      </c>
      <c r="D248" s="321" t="s">
        <v>368</v>
      </c>
      <c r="E248" s="321" t="s">
        <v>68</v>
      </c>
      <c r="F248" s="321" t="s">
        <v>368</v>
      </c>
      <c r="G248" s="321" t="s">
        <v>71</v>
      </c>
      <c r="H248" s="321" t="s">
        <v>71</v>
      </c>
    </row>
    <row r="249" spans="1:8">
      <c r="A249" s="138" t="s">
        <v>72</v>
      </c>
      <c r="B249" s="138"/>
      <c r="C249" s="321" t="s">
        <v>73</v>
      </c>
      <c r="D249" s="321" t="s">
        <v>73</v>
      </c>
      <c r="E249" s="321" t="s">
        <v>73</v>
      </c>
      <c r="F249" s="321" t="s">
        <v>73</v>
      </c>
      <c r="G249" s="321" t="s">
        <v>73</v>
      </c>
      <c r="H249" s="321" t="s">
        <v>74</v>
      </c>
    </row>
    <row r="250" spans="1:8">
      <c r="A250" s="138"/>
      <c r="B250" s="138"/>
      <c r="C250" s="138"/>
      <c r="D250" s="138"/>
      <c r="E250" s="138"/>
      <c r="F250" s="138"/>
      <c r="G250" s="138"/>
      <c r="H250" s="138"/>
    </row>
    <row r="251" spans="1:8">
      <c r="A251" s="138"/>
      <c r="B251" s="138"/>
      <c r="C251" s="138" t="s">
        <v>282</v>
      </c>
      <c r="D251" s="138" t="s">
        <v>282</v>
      </c>
      <c r="E251" s="138" t="s">
        <v>282</v>
      </c>
      <c r="F251" s="138" t="s">
        <v>282</v>
      </c>
      <c r="G251" s="138" t="s">
        <v>282</v>
      </c>
      <c r="H251" s="138" t="s">
        <v>282</v>
      </c>
    </row>
    <row r="252" spans="1:8">
      <c r="A252" s="138" t="s">
        <v>364</v>
      </c>
      <c r="B252" s="138"/>
      <c r="C252" s="321" t="s">
        <v>402</v>
      </c>
      <c r="D252" s="321" t="s">
        <v>402</v>
      </c>
      <c r="E252" s="321" t="s">
        <v>402</v>
      </c>
      <c r="F252" s="321" t="s">
        <v>402</v>
      </c>
      <c r="G252" s="321" t="s">
        <v>402</v>
      </c>
      <c r="H252" s="321" t="s">
        <v>402</v>
      </c>
    </row>
    <row r="253" spans="1:8">
      <c r="A253" s="138" t="s">
        <v>403</v>
      </c>
      <c r="B253" s="138"/>
      <c r="C253" s="319">
        <v>0.996810207</v>
      </c>
      <c r="D253" s="319">
        <v>0.80788495699999996</v>
      </c>
      <c r="E253" s="319">
        <v>0.93799831199999995</v>
      </c>
      <c r="F253" s="319">
        <v>0.99850224700000001</v>
      </c>
      <c r="G253" s="319">
        <v>0.99571841100000003</v>
      </c>
      <c r="H253" s="319">
        <v>0.99936040900000001</v>
      </c>
    </row>
    <row r="254" spans="1:8">
      <c r="A254" s="138" t="s">
        <v>451</v>
      </c>
      <c r="B254" s="138"/>
      <c r="C254" s="321" t="s">
        <v>452</v>
      </c>
      <c r="D254" s="321" t="s">
        <v>452</v>
      </c>
      <c r="E254" s="321" t="s">
        <v>452</v>
      </c>
      <c r="F254" s="321" t="s">
        <v>452</v>
      </c>
      <c r="G254" s="321" t="s">
        <v>452</v>
      </c>
      <c r="H254" s="321" t="s">
        <v>452</v>
      </c>
    </row>
    <row r="256" spans="1:8">
      <c r="A256" s="136" t="s">
        <v>475</v>
      </c>
      <c r="B256" s="136"/>
      <c r="C256" s="136"/>
      <c r="D256" s="136"/>
      <c r="E256" s="136"/>
      <c r="F256" s="136"/>
      <c r="G256" s="136"/>
      <c r="H256" s="136"/>
    </row>
    <row r="257" spans="1:8">
      <c r="A257" s="374" t="s">
        <v>372</v>
      </c>
      <c r="B257" s="374"/>
      <c r="C257" s="399">
        <v>39113</v>
      </c>
      <c r="D257" s="399">
        <v>39478</v>
      </c>
      <c r="E257" s="399">
        <v>39844</v>
      </c>
      <c r="F257" s="399">
        <v>40209</v>
      </c>
      <c r="G257" s="399">
        <v>40574</v>
      </c>
      <c r="H257" s="399">
        <v>40939</v>
      </c>
    </row>
    <row r="258" spans="1:8">
      <c r="A258" s="374" t="s">
        <v>476</v>
      </c>
      <c r="B258" s="374"/>
      <c r="C258" s="399">
        <v>39197</v>
      </c>
      <c r="D258" s="399">
        <v>39561</v>
      </c>
      <c r="E258" s="399">
        <v>39933</v>
      </c>
      <c r="F258" s="399">
        <v>40298</v>
      </c>
      <c r="G258" s="399">
        <v>40661</v>
      </c>
      <c r="H258" s="399">
        <v>41018</v>
      </c>
    </row>
    <row r="259" spans="1:8">
      <c r="A259" s="137" t="s">
        <v>477</v>
      </c>
      <c r="B259" s="137"/>
      <c r="C259" s="138"/>
      <c r="D259" s="138"/>
      <c r="E259" s="138"/>
      <c r="F259" s="138"/>
      <c r="G259" s="138"/>
      <c r="H259" s="138"/>
    </row>
    <row r="260" spans="1:8">
      <c r="A260" s="138" t="s">
        <v>478</v>
      </c>
      <c r="B260" s="138"/>
      <c r="C260" s="143">
        <v>19.73</v>
      </c>
      <c r="D260" s="143">
        <v>14.7</v>
      </c>
      <c r="E260" s="143">
        <v>2.72</v>
      </c>
      <c r="F260" s="143">
        <v>9.24</v>
      </c>
      <c r="G260" s="143">
        <v>11.2</v>
      </c>
      <c r="H260" s="143">
        <v>8.49</v>
      </c>
    </row>
    <row r="261" spans="1:8">
      <c r="A261" s="138" t="s">
        <v>479</v>
      </c>
      <c r="B261" s="138"/>
      <c r="C261" s="139">
        <v>30.644313</v>
      </c>
      <c r="D261" s="139">
        <v>31.399569</v>
      </c>
      <c r="E261" s="139">
        <v>31.477882000000001</v>
      </c>
      <c r="F261" s="139">
        <v>31.606798000000001</v>
      </c>
      <c r="G261" s="139">
        <v>31.701298999999999</v>
      </c>
      <c r="H261" s="139">
        <v>32.007299000000003</v>
      </c>
    </row>
    <row r="262" spans="1:8">
      <c r="A262" s="138"/>
      <c r="B262" s="138"/>
      <c r="C262" s="138"/>
      <c r="D262" s="138"/>
      <c r="E262" s="138"/>
      <c r="F262" s="138"/>
      <c r="G262" s="138"/>
      <c r="H262" s="138"/>
    </row>
    <row r="263" spans="1:8">
      <c r="A263" s="137" t="s">
        <v>275</v>
      </c>
      <c r="B263" s="137"/>
      <c r="C263" s="141">
        <v>604.58692955988602</v>
      </c>
      <c r="D263" s="141">
        <v>461.67684063191803</v>
      </c>
      <c r="E263" s="141">
        <v>85.697283431193995</v>
      </c>
      <c r="F263" s="141">
        <v>292.12958320189199</v>
      </c>
      <c r="G263" s="141">
        <v>355.09463443007002</v>
      </c>
      <c r="H263" s="141">
        <v>271.62512071798801</v>
      </c>
    </row>
    <row r="264" spans="1:8">
      <c r="A264" s="138" t="s">
        <v>480</v>
      </c>
      <c r="B264" s="138"/>
      <c r="C264" s="139">
        <v>11.967878511785001</v>
      </c>
      <c r="D264" s="139">
        <v>33.732057404880003</v>
      </c>
      <c r="E264" s="139">
        <v>19.383583773301002</v>
      </c>
      <c r="F264" s="139">
        <v>11.121845985384001</v>
      </c>
      <c r="G264" s="139">
        <v>14.955566655566001</v>
      </c>
      <c r="H264" s="139">
        <v>10.548640846134001</v>
      </c>
    </row>
    <row r="265" spans="1:8">
      <c r="A265" s="138" t="s">
        <v>481</v>
      </c>
      <c r="B265" s="138"/>
      <c r="C265" s="139">
        <v>168.308373383809</v>
      </c>
      <c r="D265" s="139">
        <v>630.34589292914097</v>
      </c>
      <c r="E265" s="139">
        <v>586.60688304761402</v>
      </c>
      <c r="F265" s="139">
        <v>571.50454953367205</v>
      </c>
      <c r="G265" s="139">
        <v>580.19370965080805</v>
      </c>
      <c r="H265" s="139">
        <v>612.32002399968303</v>
      </c>
    </row>
    <row r="266" spans="1:8">
      <c r="A266" s="138" t="s">
        <v>482</v>
      </c>
      <c r="B266" s="138"/>
      <c r="C266" s="139" t="s">
        <v>8</v>
      </c>
      <c r="D266" s="139" t="s">
        <v>8</v>
      </c>
      <c r="E266" s="139" t="s">
        <v>8</v>
      </c>
      <c r="F266" s="139" t="s">
        <v>8</v>
      </c>
      <c r="G266" s="139" t="s">
        <v>8</v>
      </c>
      <c r="H266" s="139" t="s">
        <v>8</v>
      </c>
    </row>
    <row r="267" spans="1:8">
      <c r="A267" s="138" t="s">
        <v>483</v>
      </c>
      <c r="B267" s="138"/>
      <c r="C267" s="139" t="s">
        <v>8</v>
      </c>
      <c r="D267" s="139" t="s">
        <v>8</v>
      </c>
      <c r="E267" s="139" t="s">
        <v>8</v>
      </c>
      <c r="F267" s="139" t="s">
        <v>8</v>
      </c>
      <c r="G267" s="139" t="s">
        <v>8</v>
      </c>
      <c r="H267" s="139" t="s">
        <v>8</v>
      </c>
    </row>
    <row r="268" spans="1:8">
      <c r="A268" s="137" t="s">
        <v>484</v>
      </c>
      <c r="B268" s="137"/>
      <c r="C268" s="140">
        <v>770.06866755797296</v>
      </c>
      <c r="D268" s="140">
        <v>1048.7518774448899</v>
      </c>
      <c r="E268" s="140">
        <v>675.65527022131005</v>
      </c>
      <c r="F268" s="140">
        <v>882.06144833010001</v>
      </c>
      <c r="G268" s="140">
        <v>951.60253761715001</v>
      </c>
      <c r="H268" s="140">
        <v>880.02388834784404</v>
      </c>
    </row>
    <row r="269" spans="1:8">
      <c r="A269" s="138"/>
      <c r="B269" s="138"/>
      <c r="C269" s="138"/>
      <c r="D269" s="138"/>
      <c r="E269" s="138"/>
      <c r="F269" s="138"/>
      <c r="G269" s="138"/>
      <c r="H269" s="138"/>
    </row>
    <row r="270" spans="1:8">
      <c r="A270" s="138" t="s">
        <v>485</v>
      </c>
      <c r="B270" s="138"/>
      <c r="C270" s="139">
        <v>132.15785739420201</v>
      </c>
      <c r="D270" s="139">
        <v>120.05980857190799</v>
      </c>
      <c r="E270" s="139">
        <v>51.563257380525002</v>
      </c>
      <c r="F270" s="139">
        <v>41.622737096687999</v>
      </c>
      <c r="G270" s="139">
        <v>67.502745906187997</v>
      </c>
      <c r="H270" s="139">
        <v>92.864681883504005</v>
      </c>
    </row>
    <row r="271" spans="1:8">
      <c r="A271" s="138" t="s">
        <v>482</v>
      </c>
      <c r="B271" s="138"/>
      <c r="C271" s="139" t="s">
        <v>8</v>
      </c>
      <c r="D271" s="139" t="s">
        <v>8</v>
      </c>
      <c r="E271" s="139" t="s">
        <v>8</v>
      </c>
      <c r="F271" s="139" t="s">
        <v>8</v>
      </c>
      <c r="G271" s="139" t="s">
        <v>8</v>
      </c>
      <c r="H271" s="139" t="s">
        <v>8</v>
      </c>
    </row>
    <row r="272" spans="1:8">
      <c r="A272" s="138" t="s">
        <v>483</v>
      </c>
      <c r="B272" s="138"/>
      <c r="C272" s="139" t="s">
        <v>8</v>
      </c>
      <c r="D272" s="139" t="s">
        <v>8</v>
      </c>
      <c r="E272" s="139" t="s">
        <v>8</v>
      </c>
      <c r="F272" s="139" t="s">
        <v>8</v>
      </c>
      <c r="G272" s="139" t="s">
        <v>8</v>
      </c>
      <c r="H272" s="139" t="s">
        <v>8</v>
      </c>
    </row>
    <row r="273" spans="1:12">
      <c r="A273" s="138" t="s">
        <v>481</v>
      </c>
      <c r="B273" s="138"/>
      <c r="C273" s="139">
        <v>168.308373383809</v>
      </c>
      <c r="D273" s="139">
        <v>630.34589292914097</v>
      </c>
      <c r="E273" s="139">
        <v>586.60688304761402</v>
      </c>
      <c r="F273" s="139">
        <v>571.50454953367205</v>
      </c>
      <c r="G273" s="139">
        <v>580.19370965080805</v>
      </c>
      <c r="H273" s="139">
        <v>612.32002399968303</v>
      </c>
    </row>
    <row r="274" spans="1:12">
      <c r="A274" s="137" t="s">
        <v>486</v>
      </c>
      <c r="B274" s="137"/>
      <c r="C274" s="140">
        <v>300.46623077801002</v>
      </c>
      <c r="D274" s="140">
        <v>750.40570150104895</v>
      </c>
      <c r="E274" s="140">
        <v>638.17014042813901</v>
      </c>
      <c r="F274" s="140">
        <v>613.12728663036</v>
      </c>
      <c r="G274" s="140">
        <v>647.69645555699606</v>
      </c>
      <c r="H274" s="140">
        <v>705.18470588318701</v>
      </c>
    </row>
    <row r="275" spans="1:12">
      <c r="A275" s="138"/>
      <c r="B275" s="138"/>
      <c r="C275" s="138"/>
      <c r="D275" s="138"/>
      <c r="E275" s="138"/>
      <c r="F275" s="138"/>
      <c r="G275" s="138"/>
      <c r="H275" s="138"/>
    </row>
    <row r="276" spans="1:12">
      <c r="A276" s="138"/>
      <c r="B276" s="138"/>
      <c r="C276" s="138" t="s">
        <v>282</v>
      </c>
      <c r="D276" s="138" t="s">
        <v>282</v>
      </c>
      <c r="E276" s="138" t="s">
        <v>282</v>
      </c>
      <c r="F276" s="138" t="s">
        <v>282</v>
      </c>
      <c r="G276" s="138" t="s">
        <v>282</v>
      </c>
      <c r="H276" s="138" t="s">
        <v>282</v>
      </c>
    </row>
    <row r="277" spans="1:12">
      <c r="A277" s="138" t="s">
        <v>364</v>
      </c>
      <c r="B277" s="138"/>
      <c r="C277" s="321" t="s">
        <v>402</v>
      </c>
      <c r="D277" s="321" t="s">
        <v>402</v>
      </c>
      <c r="E277" s="321" t="s">
        <v>402</v>
      </c>
      <c r="F277" s="321" t="s">
        <v>402</v>
      </c>
      <c r="G277" s="321" t="s">
        <v>402</v>
      </c>
      <c r="H277" s="321" t="s">
        <v>402</v>
      </c>
    </row>
    <row r="278" spans="1:12">
      <c r="A278" s="138" t="s">
        <v>403</v>
      </c>
      <c r="B278" s="138"/>
      <c r="C278" s="319">
        <v>0.84724222699999996</v>
      </c>
      <c r="D278" s="319">
        <v>0.996810207</v>
      </c>
      <c r="E278" s="319">
        <v>0.80788495699999996</v>
      </c>
      <c r="F278" s="319">
        <v>0.93799831199999995</v>
      </c>
      <c r="G278" s="319">
        <v>0.99850224700000001</v>
      </c>
      <c r="H278" s="319">
        <v>0.99571841100000003</v>
      </c>
    </row>
    <row r="279" spans="1:12">
      <c r="A279" s="138" t="s">
        <v>451</v>
      </c>
      <c r="B279" s="138"/>
      <c r="C279" s="321" t="s">
        <v>452</v>
      </c>
      <c r="D279" s="321" t="s">
        <v>452</v>
      </c>
      <c r="E279" s="321" t="s">
        <v>452</v>
      </c>
      <c r="F279" s="321" t="s">
        <v>452</v>
      </c>
      <c r="G279" s="321" t="s">
        <v>452</v>
      </c>
      <c r="H279" s="321" t="s">
        <v>452</v>
      </c>
    </row>
    <row r="281" spans="1:12">
      <c r="A281" s="439"/>
      <c r="B281" s="439"/>
      <c r="C281" s="439"/>
      <c r="D281" s="439"/>
      <c r="E281" s="439"/>
      <c r="F281" s="439"/>
      <c r="G281" s="439"/>
      <c r="H281" s="439"/>
      <c r="I281" s="439"/>
      <c r="J281" s="439"/>
      <c r="K281" s="439"/>
      <c r="L281" s="439"/>
    </row>
    <row r="282" spans="1:12" ht="12" thickBot="1">
      <c r="A282" s="440"/>
      <c r="B282" s="440"/>
      <c r="C282" s="440"/>
      <c r="D282" s="440"/>
      <c r="E282" s="440"/>
      <c r="F282" s="440"/>
      <c r="G282" s="440"/>
      <c r="H282" s="440"/>
      <c r="I282" s="440"/>
      <c r="J282" s="440"/>
      <c r="K282" s="440"/>
      <c r="L282" s="440"/>
    </row>
    <row r="284" spans="1:12" ht="15">
      <c r="A284" s="32" t="s">
        <v>840</v>
      </c>
      <c r="C284" s="463" t="s">
        <v>8</v>
      </c>
      <c r="D284" s="463" t="s">
        <v>8</v>
      </c>
      <c r="E284" s="463" t="s">
        <v>8</v>
      </c>
      <c r="F284" s="463" t="s">
        <v>8</v>
      </c>
      <c r="G284" s="463" t="s">
        <v>8</v>
      </c>
      <c r="H284" s="463" t="s">
        <v>8</v>
      </c>
    </row>
    <row r="285" spans="1:12" ht="15">
      <c r="A285" s="32" t="s">
        <v>841</v>
      </c>
      <c r="C285" s="345">
        <f>C51/C131</f>
        <v>1.6331823976788101E-2</v>
      </c>
      <c r="D285" s="345">
        <f t="shared" ref="D285:H285" si="3">D51/D131</f>
        <v>-9.9565520341067498E-2</v>
      </c>
      <c r="E285" s="345">
        <f t="shared" si="3"/>
        <v>-4.3838733555764599E-2</v>
      </c>
      <c r="F285" s="345">
        <f t="shared" si="3"/>
        <v>3.6532449900639398E-2</v>
      </c>
      <c r="G285" s="345">
        <f t="shared" si="3"/>
        <v>2.4544925533269101E-2</v>
      </c>
      <c r="H285" s="345">
        <f t="shared" si="3"/>
        <v>2.6984580397329701E-2</v>
      </c>
      <c r="I285" s="344">
        <f>AVERAGE(C285:H285)</f>
        <v>-6.5017456814676303E-3</v>
      </c>
      <c r="J285" s="345">
        <f>STDEV(C285:H285)</f>
        <v>5.3876637864527399E-2</v>
      </c>
    </row>
    <row r="286" spans="1:12" ht="15">
      <c r="A286" s="38"/>
      <c r="B286" s="431"/>
      <c r="C286" s="431"/>
      <c r="D286" s="431"/>
      <c r="E286" s="431"/>
      <c r="F286" s="431"/>
      <c r="G286" s="431"/>
      <c r="H286" s="431"/>
      <c r="I286" s="431"/>
      <c r="J286" s="431"/>
      <c r="K286" s="431"/>
      <c r="L286" s="431"/>
    </row>
    <row r="287" spans="1:12" ht="15.75">
      <c r="A287" s="29" t="s">
        <v>267</v>
      </c>
      <c r="H287" s="448"/>
    </row>
    <row r="288" spans="1:12" ht="15">
      <c r="A288"/>
      <c r="H288" s="449"/>
    </row>
    <row r="289" spans="1:8" ht="15">
      <c r="A289" s="32" t="s">
        <v>261</v>
      </c>
      <c r="H289" s="461">
        <f>((H136+H137+H144)-H109)</f>
        <v>610.94952763865399</v>
      </c>
    </row>
    <row r="290" spans="1:8" ht="15">
      <c r="A290" s="108" t="s">
        <v>269</v>
      </c>
      <c r="H290" s="458">
        <f>H289/H11</f>
        <v>0.462799249184565</v>
      </c>
    </row>
    <row r="291" spans="1:8" ht="15">
      <c r="A291" s="108" t="s">
        <v>266</v>
      </c>
      <c r="H291" s="458">
        <f>H289/H75</f>
        <v>4.2747452641152801</v>
      </c>
    </row>
    <row r="292" spans="1:8" ht="15">
      <c r="A292" s="108" t="s">
        <v>268</v>
      </c>
      <c r="H292" s="458">
        <f>H289/H27</f>
        <v>6.9938269452097801</v>
      </c>
    </row>
    <row r="293" spans="1:8" ht="15">
      <c r="A293"/>
      <c r="H293" s="449"/>
    </row>
    <row r="294" spans="1:8" ht="15">
      <c r="A294" s="32" t="s">
        <v>262</v>
      </c>
      <c r="H294" s="449"/>
    </row>
    <row r="295" spans="1:8" ht="15">
      <c r="A295" s="414" t="s">
        <v>263</v>
      </c>
      <c r="H295" s="449"/>
    </row>
    <row r="296" spans="1:8" ht="15">
      <c r="A296" s="414"/>
      <c r="H296" s="449"/>
    </row>
    <row r="297" spans="1:8" ht="15">
      <c r="A297" s="415" t="s">
        <v>837</v>
      </c>
      <c r="H297" s="449"/>
    </row>
    <row r="298" spans="1:8" ht="15">
      <c r="A298" s="32" t="s">
        <v>264</v>
      </c>
      <c r="H298" s="449"/>
    </row>
    <row r="299" spans="1:8" ht="15">
      <c r="A299" s="32"/>
      <c r="H299" s="449"/>
    </row>
    <row r="300" spans="1:8" ht="15">
      <c r="A300" s="108" t="s">
        <v>838</v>
      </c>
      <c r="H300" s="449"/>
    </row>
    <row r="301" spans="1:8" ht="15">
      <c r="A301" s="32" t="s">
        <v>265</v>
      </c>
      <c r="H301" s="449"/>
    </row>
  </sheetData>
  <pageMargins left="0.7" right="0.7" top="0.75" bottom="0.75" header="0.3" footer="0.3"/>
  <pageSetup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sheetPr>
  <dimension ref="A1:IV290"/>
  <sheetViews>
    <sheetView showGridLines="0" workbookViewId="0">
      <pane xSplit="2" ySplit="7" topLeftCell="C8" activePane="bottomRight" state="frozen"/>
      <selection pane="topRight" activeCell="C1" sqref="C1"/>
      <selection pane="bottomLeft" activeCell="A8" sqref="A8"/>
      <selection pane="bottomRight" activeCell="H292" sqref="H292"/>
    </sheetView>
  </sheetViews>
  <sheetFormatPr defaultRowHeight="11.25" outlineLevelRow="1"/>
  <cols>
    <col min="1" max="1" width="28.7109375" style="317" customWidth="1"/>
    <col min="2" max="2" width="13.85546875" style="317" customWidth="1"/>
    <col min="3" max="8" width="14.85546875" style="317" customWidth="1"/>
    <col min="9" max="9" width="9.28515625" style="317" customWidth="1"/>
    <col min="10" max="10" width="9.140625" style="317"/>
    <col min="11" max="11" width="11.140625" style="317" customWidth="1"/>
    <col min="12" max="257" width="9.140625" style="317"/>
    <col min="258" max="258" width="45.85546875" style="317" customWidth="1"/>
    <col min="259" max="264" width="14.85546875" style="317" customWidth="1"/>
    <col min="265" max="265" width="9.28515625" style="317" customWidth="1"/>
    <col min="266" max="513" width="9.140625" style="317"/>
    <col min="514" max="514" width="45.85546875" style="317" customWidth="1"/>
    <col min="515" max="520" width="14.85546875" style="317" customWidth="1"/>
    <col min="521" max="521" width="9.28515625" style="317" customWidth="1"/>
    <col min="522" max="769" width="9.140625" style="317"/>
    <col min="770" max="770" width="45.85546875" style="317" customWidth="1"/>
    <col min="771" max="776" width="14.85546875" style="317" customWidth="1"/>
    <col min="777" max="777" width="9.28515625" style="317" customWidth="1"/>
    <col min="778" max="1025" width="9.140625" style="317"/>
    <col min="1026" max="1026" width="45.85546875" style="317" customWidth="1"/>
    <col min="1027" max="1032" width="14.85546875" style="317" customWidth="1"/>
    <col min="1033" max="1033" width="9.28515625" style="317" customWidth="1"/>
    <col min="1034" max="1281" width="9.140625" style="317"/>
    <col min="1282" max="1282" width="45.85546875" style="317" customWidth="1"/>
    <col min="1283" max="1288" width="14.85546875" style="317" customWidth="1"/>
    <col min="1289" max="1289" width="9.28515625" style="317" customWidth="1"/>
    <col min="1290" max="1537" width="9.140625" style="317"/>
    <col min="1538" max="1538" width="45.85546875" style="317" customWidth="1"/>
    <col min="1539" max="1544" width="14.85546875" style="317" customWidth="1"/>
    <col min="1545" max="1545" width="9.28515625" style="317" customWidth="1"/>
    <col min="1546" max="1793" width="9.140625" style="317"/>
    <col min="1794" max="1794" width="45.85546875" style="317" customWidth="1"/>
    <col min="1795" max="1800" width="14.85546875" style="317" customWidth="1"/>
    <col min="1801" max="1801" width="9.28515625" style="317" customWidth="1"/>
    <col min="1802" max="2049" width="9.140625" style="317"/>
    <col min="2050" max="2050" width="45.85546875" style="317" customWidth="1"/>
    <col min="2051" max="2056" width="14.85546875" style="317" customWidth="1"/>
    <col min="2057" max="2057" width="9.28515625" style="317" customWidth="1"/>
    <col min="2058" max="2305" width="9.140625" style="317"/>
    <col min="2306" max="2306" width="45.85546875" style="317" customWidth="1"/>
    <col min="2307" max="2312" width="14.85546875" style="317" customWidth="1"/>
    <col min="2313" max="2313" width="9.28515625" style="317" customWidth="1"/>
    <col min="2314" max="2561" width="9.140625" style="317"/>
    <col min="2562" max="2562" width="45.85546875" style="317" customWidth="1"/>
    <col min="2563" max="2568" width="14.85546875" style="317" customWidth="1"/>
    <col min="2569" max="2569" width="9.28515625" style="317" customWidth="1"/>
    <col min="2570" max="2817" width="9.140625" style="317"/>
    <col min="2818" max="2818" width="45.85546875" style="317" customWidth="1"/>
    <col min="2819" max="2824" width="14.85546875" style="317" customWidth="1"/>
    <col min="2825" max="2825" width="9.28515625" style="317" customWidth="1"/>
    <col min="2826" max="3073" width="9.140625" style="317"/>
    <col min="3074" max="3074" width="45.85546875" style="317" customWidth="1"/>
    <col min="3075" max="3080" width="14.85546875" style="317" customWidth="1"/>
    <col min="3081" max="3081" width="9.28515625" style="317" customWidth="1"/>
    <col min="3082" max="3329" width="9.140625" style="317"/>
    <col min="3330" max="3330" width="45.85546875" style="317" customWidth="1"/>
    <col min="3331" max="3336" width="14.85546875" style="317" customWidth="1"/>
    <col min="3337" max="3337" width="9.28515625" style="317" customWidth="1"/>
    <col min="3338" max="3585" width="9.140625" style="317"/>
    <col min="3586" max="3586" width="45.85546875" style="317" customWidth="1"/>
    <col min="3587" max="3592" width="14.85546875" style="317" customWidth="1"/>
    <col min="3593" max="3593" width="9.28515625" style="317" customWidth="1"/>
    <col min="3594" max="3841" width="9.140625" style="317"/>
    <col min="3842" max="3842" width="45.85546875" style="317" customWidth="1"/>
    <col min="3843" max="3848" width="14.85546875" style="317" customWidth="1"/>
    <col min="3849" max="3849" width="9.28515625" style="317" customWidth="1"/>
    <col min="3850" max="4097" width="9.140625" style="317"/>
    <col min="4098" max="4098" width="45.85546875" style="317" customWidth="1"/>
    <col min="4099" max="4104" width="14.85546875" style="317" customWidth="1"/>
    <col min="4105" max="4105" width="9.28515625" style="317" customWidth="1"/>
    <col min="4106" max="4353" width="9.140625" style="317"/>
    <col min="4354" max="4354" width="45.85546875" style="317" customWidth="1"/>
    <col min="4355" max="4360" width="14.85546875" style="317" customWidth="1"/>
    <col min="4361" max="4361" width="9.28515625" style="317" customWidth="1"/>
    <col min="4362" max="4609" width="9.140625" style="317"/>
    <col min="4610" max="4610" width="45.85546875" style="317" customWidth="1"/>
    <col min="4611" max="4616" width="14.85546875" style="317" customWidth="1"/>
    <col min="4617" max="4617" width="9.28515625" style="317" customWidth="1"/>
    <col min="4618" max="4865" width="9.140625" style="317"/>
    <col min="4866" max="4866" width="45.85546875" style="317" customWidth="1"/>
    <col min="4867" max="4872" width="14.85546875" style="317" customWidth="1"/>
    <col min="4873" max="4873" width="9.28515625" style="317" customWidth="1"/>
    <col min="4874" max="5121" width="9.140625" style="317"/>
    <col min="5122" max="5122" width="45.85546875" style="317" customWidth="1"/>
    <col min="5123" max="5128" width="14.85546875" style="317" customWidth="1"/>
    <col min="5129" max="5129" width="9.28515625" style="317" customWidth="1"/>
    <col min="5130" max="5377" width="9.140625" style="317"/>
    <col min="5378" max="5378" width="45.85546875" style="317" customWidth="1"/>
    <col min="5379" max="5384" width="14.85546875" style="317" customWidth="1"/>
    <col min="5385" max="5385" width="9.28515625" style="317" customWidth="1"/>
    <col min="5386" max="5633" width="9.140625" style="317"/>
    <col min="5634" max="5634" width="45.85546875" style="317" customWidth="1"/>
    <col min="5635" max="5640" width="14.85546875" style="317" customWidth="1"/>
    <col min="5641" max="5641" width="9.28515625" style="317" customWidth="1"/>
    <col min="5642" max="5889" width="9.140625" style="317"/>
    <col min="5890" max="5890" width="45.85546875" style="317" customWidth="1"/>
    <col min="5891" max="5896" width="14.85546875" style="317" customWidth="1"/>
    <col min="5897" max="5897" width="9.28515625" style="317" customWidth="1"/>
    <col min="5898" max="6145" width="9.140625" style="317"/>
    <col min="6146" max="6146" width="45.85546875" style="317" customWidth="1"/>
    <col min="6147" max="6152" width="14.85546875" style="317" customWidth="1"/>
    <col min="6153" max="6153" width="9.28515625" style="317" customWidth="1"/>
    <col min="6154" max="6401" width="9.140625" style="317"/>
    <col min="6402" max="6402" width="45.85546875" style="317" customWidth="1"/>
    <col min="6403" max="6408" width="14.85546875" style="317" customWidth="1"/>
    <col min="6409" max="6409" width="9.28515625" style="317" customWidth="1"/>
    <col min="6410" max="6657" width="9.140625" style="317"/>
    <col min="6658" max="6658" width="45.85546875" style="317" customWidth="1"/>
    <col min="6659" max="6664" width="14.85546875" style="317" customWidth="1"/>
    <col min="6665" max="6665" width="9.28515625" style="317" customWidth="1"/>
    <col min="6666" max="6913" width="9.140625" style="317"/>
    <col min="6914" max="6914" width="45.85546875" style="317" customWidth="1"/>
    <col min="6915" max="6920" width="14.85546875" style="317" customWidth="1"/>
    <col min="6921" max="6921" width="9.28515625" style="317" customWidth="1"/>
    <col min="6922" max="7169" width="9.140625" style="317"/>
    <col min="7170" max="7170" width="45.85546875" style="317" customWidth="1"/>
    <col min="7171" max="7176" width="14.85546875" style="317" customWidth="1"/>
    <col min="7177" max="7177" width="9.28515625" style="317" customWidth="1"/>
    <col min="7178" max="7425" width="9.140625" style="317"/>
    <col min="7426" max="7426" width="45.85546875" style="317" customWidth="1"/>
    <col min="7427" max="7432" width="14.85546875" style="317" customWidth="1"/>
    <col min="7433" max="7433" width="9.28515625" style="317" customWidth="1"/>
    <col min="7434" max="7681" width="9.140625" style="317"/>
    <col min="7682" max="7682" width="45.85546875" style="317" customWidth="1"/>
    <col min="7683" max="7688" width="14.85546875" style="317" customWidth="1"/>
    <col min="7689" max="7689" width="9.28515625" style="317" customWidth="1"/>
    <col min="7690" max="7937" width="9.140625" style="317"/>
    <col min="7938" max="7938" width="45.85546875" style="317" customWidth="1"/>
    <col min="7939" max="7944" width="14.85546875" style="317" customWidth="1"/>
    <col min="7945" max="7945" width="9.28515625" style="317" customWidth="1"/>
    <col min="7946" max="8193" width="9.140625" style="317"/>
    <col min="8194" max="8194" width="45.85546875" style="317" customWidth="1"/>
    <col min="8195" max="8200" width="14.85546875" style="317" customWidth="1"/>
    <col min="8201" max="8201" width="9.28515625" style="317" customWidth="1"/>
    <col min="8202" max="8449" width="9.140625" style="317"/>
    <col min="8450" max="8450" width="45.85546875" style="317" customWidth="1"/>
    <col min="8451" max="8456" width="14.85546875" style="317" customWidth="1"/>
    <col min="8457" max="8457" width="9.28515625" style="317" customWidth="1"/>
    <col min="8458" max="8705" width="9.140625" style="317"/>
    <col min="8706" max="8706" width="45.85546875" style="317" customWidth="1"/>
    <col min="8707" max="8712" width="14.85546875" style="317" customWidth="1"/>
    <col min="8713" max="8713" width="9.28515625" style="317" customWidth="1"/>
    <col min="8714" max="8961" width="9.140625" style="317"/>
    <col min="8962" max="8962" width="45.85546875" style="317" customWidth="1"/>
    <col min="8963" max="8968" width="14.85546875" style="317" customWidth="1"/>
    <col min="8969" max="8969" width="9.28515625" style="317" customWidth="1"/>
    <col min="8970" max="9217" width="9.140625" style="317"/>
    <col min="9218" max="9218" width="45.85546875" style="317" customWidth="1"/>
    <col min="9219" max="9224" width="14.85546875" style="317" customWidth="1"/>
    <col min="9225" max="9225" width="9.28515625" style="317" customWidth="1"/>
    <col min="9226" max="9473" width="9.140625" style="317"/>
    <col min="9474" max="9474" width="45.85546875" style="317" customWidth="1"/>
    <col min="9475" max="9480" width="14.85546875" style="317" customWidth="1"/>
    <col min="9481" max="9481" width="9.28515625" style="317" customWidth="1"/>
    <col min="9482" max="9729" width="9.140625" style="317"/>
    <col min="9730" max="9730" width="45.85546875" style="317" customWidth="1"/>
    <col min="9731" max="9736" width="14.85546875" style="317" customWidth="1"/>
    <col min="9737" max="9737" width="9.28515625" style="317" customWidth="1"/>
    <col min="9738" max="9985" width="9.140625" style="317"/>
    <col min="9986" max="9986" width="45.85546875" style="317" customWidth="1"/>
    <col min="9987" max="9992" width="14.85546875" style="317" customWidth="1"/>
    <col min="9993" max="9993" width="9.28515625" style="317" customWidth="1"/>
    <col min="9994" max="10241" width="9.140625" style="317"/>
    <col min="10242" max="10242" width="45.85546875" style="317" customWidth="1"/>
    <col min="10243" max="10248" width="14.85546875" style="317" customWidth="1"/>
    <col min="10249" max="10249" width="9.28515625" style="317" customWidth="1"/>
    <col min="10250" max="10497" width="9.140625" style="317"/>
    <col min="10498" max="10498" width="45.85546875" style="317" customWidth="1"/>
    <col min="10499" max="10504" width="14.85546875" style="317" customWidth="1"/>
    <col min="10505" max="10505" width="9.28515625" style="317" customWidth="1"/>
    <col min="10506" max="10753" width="9.140625" style="317"/>
    <col min="10754" max="10754" width="45.85546875" style="317" customWidth="1"/>
    <col min="10755" max="10760" width="14.85546875" style="317" customWidth="1"/>
    <col min="10761" max="10761" width="9.28515625" style="317" customWidth="1"/>
    <col min="10762" max="11009" width="9.140625" style="317"/>
    <col min="11010" max="11010" width="45.85546875" style="317" customWidth="1"/>
    <col min="11011" max="11016" width="14.85546875" style="317" customWidth="1"/>
    <col min="11017" max="11017" width="9.28515625" style="317" customWidth="1"/>
    <col min="11018" max="11265" width="9.140625" style="317"/>
    <col min="11266" max="11266" width="45.85546875" style="317" customWidth="1"/>
    <col min="11267" max="11272" width="14.85546875" style="317" customWidth="1"/>
    <col min="11273" max="11273" width="9.28515625" style="317" customWidth="1"/>
    <col min="11274" max="11521" width="9.140625" style="317"/>
    <col min="11522" max="11522" width="45.85546875" style="317" customWidth="1"/>
    <col min="11523" max="11528" width="14.85546875" style="317" customWidth="1"/>
    <col min="11529" max="11529" width="9.28515625" style="317" customWidth="1"/>
    <col min="11530" max="11777" width="9.140625" style="317"/>
    <col min="11778" max="11778" width="45.85546875" style="317" customWidth="1"/>
    <col min="11779" max="11784" width="14.85546875" style="317" customWidth="1"/>
    <col min="11785" max="11785" width="9.28515625" style="317" customWidth="1"/>
    <col min="11786" max="12033" width="9.140625" style="317"/>
    <col min="12034" max="12034" width="45.85546875" style="317" customWidth="1"/>
    <col min="12035" max="12040" width="14.85546875" style="317" customWidth="1"/>
    <col min="12041" max="12041" width="9.28515625" style="317" customWidth="1"/>
    <col min="12042" max="12289" width="9.140625" style="317"/>
    <col min="12290" max="12290" width="45.85546875" style="317" customWidth="1"/>
    <col min="12291" max="12296" width="14.85546875" style="317" customWidth="1"/>
    <col min="12297" max="12297" width="9.28515625" style="317" customWidth="1"/>
    <col min="12298" max="12545" width="9.140625" style="317"/>
    <col min="12546" max="12546" width="45.85546875" style="317" customWidth="1"/>
    <col min="12547" max="12552" width="14.85546875" style="317" customWidth="1"/>
    <col min="12553" max="12553" width="9.28515625" style="317" customWidth="1"/>
    <col min="12554" max="12801" width="9.140625" style="317"/>
    <col min="12802" max="12802" width="45.85546875" style="317" customWidth="1"/>
    <col min="12803" max="12808" width="14.85546875" style="317" customWidth="1"/>
    <col min="12809" max="12809" width="9.28515625" style="317" customWidth="1"/>
    <col min="12810" max="13057" width="9.140625" style="317"/>
    <col min="13058" max="13058" width="45.85546875" style="317" customWidth="1"/>
    <col min="13059" max="13064" width="14.85546875" style="317" customWidth="1"/>
    <col min="13065" max="13065" width="9.28515625" style="317" customWidth="1"/>
    <col min="13066" max="13313" width="9.140625" style="317"/>
    <col min="13314" max="13314" width="45.85546875" style="317" customWidth="1"/>
    <col min="13315" max="13320" width="14.85546875" style="317" customWidth="1"/>
    <col min="13321" max="13321" width="9.28515625" style="317" customWidth="1"/>
    <col min="13322" max="13569" width="9.140625" style="317"/>
    <col min="13570" max="13570" width="45.85546875" style="317" customWidth="1"/>
    <col min="13571" max="13576" width="14.85546875" style="317" customWidth="1"/>
    <col min="13577" max="13577" width="9.28515625" style="317" customWidth="1"/>
    <col min="13578" max="13825" width="9.140625" style="317"/>
    <col min="13826" max="13826" width="45.85546875" style="317" customWidth="1"/>
    <col min="13827" max="13832" width="14.85546875" style="317" customWidth="1"/>
    <col min="13833" max="13833" width="9.28515625" style="317" customWidth="1"/>
    <col min="13834" max="14081" width="9.140625" style="317"/>
    <col min="14082" max="14082" width="45.85546875" style="317" customWidth="1"/>
    <col min="14083" max="14088" width="14.85546875" style="317" customWidth="1"/>
    <col min="14089" max="14089" width="9.28515625" style="317" customWidth="1"/>
    <col min="14090" max="14337" width="9.140625" style="317"/>
    <col min="14338" max="14338" width="45.85546875" style="317" customWidth="1"/>
    <col min="14339" max="14344" width="14.85546875" style="317" customWidth="1"/>
    <col min="14345" max="14345" width="9.28515625" style="317" customWidth="1"/>
    <col min="14346" max="14593" width="9.140625" style="317"/>
    <col min="14594" max="14594" width="45.85546875" style="317" customWidth="1"/>
    <col min="14595" max="14600" width="14.85546875" style="317" customWidth="1"/>
    <col min="14601" max="14601" width="9.28515625" style="317" customWidth="1"/>
    <col min="14602" max="14849" width="9.140625" style="317"/>
    <col min="14850" max="14850" width="45.85546875" style="317" customWidth="1"/>
    <col min="14851" max="14856" width="14.85546875" style="317" customWidth="1"/>
    <col min="14857" max="14857" width="9.28515625" style="317" customWidth="1"/>
    <col min="14858" max="15105" width="9.140625" style="317"/>
    <col min="15106" max="15106" width="45.85546875" style="317" customWidth="1"/>
    <col min="15107" max="15112" width="14.85546875" style="317" customWidth="1"/>
    <col min="15113" max="15113" width="9.28515625" style="317" customWidth="1"/>
    <col min="15114" max="15361" width="9.140625" style="317"/>
    <col min="15362" max="15362" width="45.85546875" style="317" customWidth="1"/>
    <col min="15363" max="15368" width="14.85546875" style="317" customWidth="1"/>
    <col min="15369" max="15369" width="9.28515625" style="317" customWidth="1"/>
    <col min="15370" max="15617" width="9.140625" style="317"/>
    <col min="15618" max="15618" width="45.85546875" style="317" customWidth="1"/>
    <col min="15619" max="15624" width="14.85546875" style="317" customWidth="1"/>
    <col min="15625" max="15625" width="9.28515625" style="317" customWidth="1"/>
    <col min="15626" max="15873" width="9.140625" style="317"/>
    <col min="15874" max="15874" width="45.85546875" style="317" customWidth="1"/>
    <col min="15875" max="15880" width="14.85546875" style="317" customWidth="1"/>
    <col min="15881" max="15881" width="9.28515625" style="317" customWidth="1"/>
    <col min="15882" max="16129" width="9.140625" style="317"/>
    <col min="16130" max="16130" width="45.85546875" style="317" customWidth="1"/>
    <col min="16131" max="16136" width="14.85546875" style="317" customWidth="1"/>
    <col min="16137" max="16137" width="9.28515625" style="317" customWidth="1"/>
    <col min="16138" max="16384" width="9.140625" style="317"/>
  </cols>
  <sheetData>
    <row r="1" spans="1:256" ht="20.25">
      <c r="A1" s="437" t="s">
        <v>414</v>
      </c>
      <c r="B1" s="437"/>
      <c r="C1" s="441"/>
      <c r="D1" s="441"/>
      <c r="E1" s="441"/>
      <c r="F1" s="441"/>
      <c r="G1" s="441"/>
      <c r="H1" s="441"/>
      <c r="I1" s="441"/>
      <c r="J1" s="441"/>
      <c r="K1" s="441"/>
    </row>
    <row r="2" spans="1:256" ht="16.5" customHeight="1">
      <c r="A2" s="35" t="s">
        <v>850</v>
      </c>
      <c r="B2" s="454">
        <v>103</v>
      </c>
      <c r="C2" s="441"/>
      <c r="D2" s="441"/>
      <c r="E2" s="441"/>
      <c r="F2" s="441"/>
      <c r="G2" s="441"/>
      <c r="H2" s="441"/>
      <c r="I2" s="441"/>
      <c r="J2" s="441"/>
      <c r="K2" s="441"/>
    </row>
    <row r="3" spans="1:256" ht="16.5" customHeight="1">
      <c r="A3" s="369" t="s">
        <v>447</v>
      </c>
      <c r="B3" s="455">
        <v>73</v>
      </c>
      <c r="C3" s="441"/>
      <c r="D3" s="441"/>
      <c r="E3" s="441"/>
      <c r="F3" s="441"/>
      <c r="G3" s="441"/>
      <c r="H3" s="441"/>
      <c r="I3" s="441"/>
      <c r="J3" s="441"/>
      <c r="K3" s="441"/>
    </row>
    <row r="4" spans="1:256" ht="15.75" customHeight="1">
      <c r="A4" s="35" t="s">
        <v>446</v>
      </c>
      <c r="B4" s="454">
        <f>B2*B3</f>
        <v>7519</v>
      </c>
      <c r="C4" s="441"/>
      <c r="D4" s="441"/>
      <c r="E4" s="441"/>
      <c r="F4" s="441"/>
      <c r="G4" s="441"/>
      <c r="H4" s="441"/>
      <c r="I4" s="441"/>
      <c r="J4" s="441"/>
      <c r="K4" s="441"/>
    </row>
    <row r="5" spans="1:256">
      <c r="A5" s="441"/>
      <c r="B5" s="441"/>
      <c r="C5" s="442"/>
      <c r="D5" s="442"/>
      <c r="E5" s="442"/>
      <c r="F5" s="442"/>
      <c r="G5" s="442"/>
      <c r="H5" s="442"/>
      <c r="I5" s="441"/>
      <c r="J5" s="441"/>
      <c r="K5" s="441"/>
    </row>
    <row r="6" spans="1:256" ht="12">
      <c r="A6" s="435" t="s">
        <v>1</v>
      </c>
      <c r="B6" s="435"/>
      <c r="C6" s="435"/>
      <c r="D6" s="435"/>
      <c r="E6" s="435"/>
      <c r="F6" s="435"/>
      <c r="G6" s="435"/>
      <c r="H6" s="435"/>
      <c r="I6" s="346" t="s">
        <v>418</v>
      </c>
      <c r="J6" s="347"/>
      <c r="K6" s="347"/>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6">
      <c r="A7" s="148"/>
      <c r="B7" s="148"/>
      <c r="C7" s="149">
        <v>2007</v>
      </c>
      <c r="D7" s="149">
        <v>2008</v>
      </c>
      <c r="E7" s="149">
        <v>2009</v>
      </c>
      <c r="F7" s="149">
        <v>2010</v>
      </c>
      <c r="G7" s="149">
        <v>2011</v>
      </c>
      <c r="H7" s="149" t="s">
        <v>416</v>
      </c>
      <c r="I7" s="135" t="s">
        <v>3</v>
      </c>
      <c r="J7" s="135" t="s">
        <v>4</v>
      </c>
      <c r="K7" s="135" t="s">
        <v>5</v>
      </c>
    </row>
    <row r="8" spans="1:256">
      <c r="A8" s="137" t="s">
        <v>282</v>
      </c>
      <c r="B8" s="137"/>
      <c r="C8" s="138"/>
      <c r="D8" s="138"/>
      <c r="E8" s="138"/>
      <c r="F8" s="138"/>
      <c r="G8" s="138"/>
      <c r="H8" s="138"/>
    </row>
    <row r="9" spans="1:256">
      <c r="A9" s="332" t="s">
        <v>294</v>
      </c>
      <c r="B9" s="332"/>
      <c r="C9" s="139">
        <v>1709.51068035</v>
      </c>
      <c r="D9" s="139">
        <v>1688.81115645</v>
      </c>
      <c r="E9" s="139">
        <v>1798.30863795</v>
      </c>
      <c r="F9" s="139">
        <v>1654.91193615</v>
      </c>
      <c r="G9" s="139">
        <v>1645.91214315</v>
      </c>
      <c r="H9" s="139">
        <v>1708.4607045</v>
      </c>
    </row>
    <row r="10" spans="1:256">
      <c r="A10" s="332" t="s">
        <v>295</v>
      </c>
      <c r="B10" s="332"/>
      <c r="C10" s="139" t="s">
        <v>8</v>
      </c>
      <c r="D10" s="139" t="s">
        <v>8</v>
      </c>
      <c r="E10" s="139" t="s">
        <v>8</v>
      </c>
      <c r="F10" s="139" t="s">
        <v>8</v>
      </c>
      <c r="G10" s="139" t="s">
        <v>8</v>
      </c>
      <c r="H10" s="139">
        <v>-0.1</v>
      </c>
    </row>
    <row r="11" spans="1:256">
      <c r="A11" s="137" t="s">
        <v>6</v>
      </c>
      <c r="B11" s="137"/>
      <c r="C11" s="140">
        <v>1709.51068035</v>
      </c>
      <c r="D11" s="140">
        <v>1688.81115645</v>
      </c>
      <c r="E11" s="140">
        <v>1798.30863795</v>
      </c>
      <c r="F11" s="140">
        <v>1654.91193615</v>
      </c>
      <c r="G11" s="140">
        <v>1645.91214315</v>
      </c>
      <c r="H11" s="140">
        <v>1708.3107079500001</v>
      </c>
      <c r="K11" s="171">
        <f>((H11/C11)^(1/5))-1</f>
        <v>-1.40427255446607E-4</v>
      </c>
    </row>
    <row r="12" spans="1:256">
      <c r="A12" s="338" t="s">
        <v>7</v>
      </c>
      <c r="B12" s="338"/>
      <c r="C12" s="339" t="s">
        <v>8</v>
      </c>
      <c r="D12" s="339">
        <f>(D11-C11)/C11</f>
        <v>-1.2108449591997901E-2</v>
      </c>
      <c r="E12" s="339">
        <f t="shared" ref="E12:G12" si="0">(E11-D11)/D11</f>
        <v>6.4837019273470103E-2</v>
      </c>
      <c r="F12" s="339">
        <f t="shared" si="0"/>
        <v>-7.9739761447993995E-2</v>
      </c>
      <c r="G12" s="339">
        <f t="shared" si="0"/>
        <v>-5.4382307622586499E-3</v>
      </c>
      <c r="H12" s="339">
        <f>(H11-G11)/G11</f>
        <v>3.7911236671830897E-2</v>
      </c>
      <c r="I12" s="344">
        <f>AVERAGE(D12:H12)</f>
        <v>1.09236282861008E-3</v>
      </c>
      <c r="J12" s="345">
        <f>STDEV(D12:H12)</f>
        <v>5.5158301987637798E-2</v>
      </c>
    </row>
    <row r="13" spans="1:256">
      <c r="A13" s="138"/>
      <c r="B13" s="138"/>
      <c r="C13" s="138"/>
      <c r="D13" s="138"/>
      <c r="E13" s="138"/>
      <c r="F13" s="138"/>
      <c r="G13" s="138"/>
      <c r="H13" s="138"/>
    </row>
    <row r="14" spans="1:256">
      <c r="A14" s="332" t="s">
        <v>9</v>
      </c>
      <c r="B14" s="332"/>
      <c r="C14" s="139">
        <v>1342.1691294</v>
      </c>
      <c r="D14" s="139">
        <v>1319.96964</v>
      </c>
      <c r="E14" s="139">
        <v>1406.0676596999999</v>
      </c>
      <c r="F14" s="139">
        <v>1277.3706198</v>
      </c>
      <c r="G14" s="139">
        <v>1283.3704818000001</v>
      </c>
      <c r="H14" s="139">
        <v>1328.0694536999999</v>
      </c>
    </row>
    <row r="15" spans="1:256">
      <c r="A15" s="338" t="s">
        <v>417</v>
      </c>
      <c r="B15" s="338"/>
      <c r="C15" s="340">
        <f>C14/$C$11</f>
        <v>0.78511889093621101</v>
      </c>
      <c r="D15" s="340">
        <f>D14/$D$11</f>
        <v>0.78159694466648899</v>
      </c>
      <c r="E15" s="340">
        <f>E14/$E$11</f>
        <v>0.78188339311035104</v>
      </c>
      <c r="F15" s="340">
        <f>F14/$F$11</f>
        <v>0.77186621952324797</v>
      </c>
      <c r="G15" s="340">
        <f>G14/$G$11</f>
        <v>0.77973206962544395</v>
      </c>
      <c r="H15" s="340">
        <f>H14/$H$11</f>
        <v>0.77741680568970095</v>
      </c>
      <c r="I15" s="344">
        <f>AVERAGE(C15:H15)</f>
        <v>0.779602387258574</v>
      </c>
      <c r="J15" s="345">
        <f>STDEV(C15:H15)</f>
        <v>4.5662881055462201E-3</v>
      </c>
    </row>
    <row r="16" spans="1:256">
      <c r="A16" s="137" t="s">
        <v>10</v>
      </c>
      <c r="B16" s="137"/>
      <c r="C16" s="140">
        <v>367.34155095</v>
      </c>
      <c r="D16" s="140">
        <v>368.84151644999997</v>
      </c>
      <c r="E16" s="140">
        <v>392.24097825000001</v>
      </c>
      <c r="F16" s="140">
        <v>377.54131634999999</v>
      </c>
      <c r="G16" s="140">
        <v>362.54166135000003</v>
      </c>
      <c r="H16" s="140">
        <v>380.24125425</v>
      </c>
    </row>
    <row r="17" spans="1:10">
      <c r="A17" s="338" t="s">
        <v>417</v>
      </c>
      <c r="B17" s="338"/>
      <c r="C17" s="340">
        <f>C16/$C$11</f>
        <v>0.21488110906378899</v>
      </c>
      <c r="D17" s="340">
        <f>D16/$D$11</f>
        <v>0.21840305533351101</v>
      </c>
      <c r="E17" s="340">
        <f>E16/$E$11</f>
        <v>0.21811660688964901</v>
      </c>
      <c r="F17" s="340">
        <f>F16/$F$11</f>
        <v>0.22813378047675201</v>
      </c>
      <c r="G17" s="340">
        <f>G16/$G$11</f>
        <v>0.220267930374556</v>
      </c>
      <c r="H17" s="340">
        <f>H16/$H$11</f>
        <v>0.22258319431029899</v>
      </c>
      <c r="I17" s="344">
        <f>AVERAGE(C17:H17)</f>
        <v>0.220397612741426</v>
      </c>
      <c r="J17" s="345">
        <f>STDEV(C17:H17)</f>
        <v>4.5662881055462201E-3</v>
      </c>
    </row>
    <row r="18" spans="1:10">
      <c r="A18" s="138"/>
      <c r="B18" s="138"/>
      <c r="C18" s="138"/>
      <c r="D18" s="138"/>
      <c r="E18" s="138"/>
      <c r="F18" s="138"/>
      <c r="G18" s="138"/>
      <c r="H18" s="138"/>
    </row>
    <row r="19" spans="1:10">
      <c r="A19" s="332" t="s">
        <v>12</v>
      </c>
      <c r="B19" s="332"/>
      <c r="C19" s="139">
        <v>328.49244449999998</v>
      </c>
      <c r="D19" s="139">
        <v>256.64409705000003</v>
      </c>
      <c r="E19" s="139">
        <v>266.69386589999999</v>
      </c>
      <c r="F19" s="139">
        <v>245.0943627</v>
      </c>
      <c r="G19" s="139">
        <v>225.8948043</v>
      </c>
      <c r="H19" s="139">
        <v>234.14461455</v>
      </c>
    </row>
    <row r="20" spans="1:10">
      <c r="A20" s="332" t="s">
        <v>13</v>
      </c>
      <c r="B20" s="332"/>
      <c r="C20" s="139" t="s">
        <v>8</v>
      </c>
      <c r="D20" s="139" t="s">
        <v>8</v>
      </c>
      <c r="E20" s="139" t="s">
        <v>8</v>
      </c>
      <c r="F20" s="139" t="s">
        <v>8</v>
      </c>
      <c r="G20" s="139" t="s">
        <v>8</v>
      </c>
      <c r="H20" s="139" t="s">
        <v>8</v>
      </c>
    </row>
    <row r="21" spans="1:10">
      <c r="A21" s="332" t="s">
        <v>18</v>
      </c>
      <c r="B21" s="332"/>
      <c r="C21" s="139" t="s">
        <v>8</v>
      </c>
      <c r="D21" s="139" t="s">
        <v>8</v>
      </c>
      <c r="E21" s="139" t="s">
        <v>8</v>
      </c>
      <c r="F21" s="139" t="s">
        <v>8</v>
      </c>
      <c r="G21" s="139" t="s">
        <v>8</v>
      </c>
      <c r="H21" s="139" t="s">
        <v>8</v>
      </c>
    </row>
    <row r="22" spans="1:10">
      <c r="A22" s="332" t="s">
        <v>151</v>
      </c>
      <c r="B22" s="332"/>
      <c r="C22" s="139">
        <v>2.6999379000000001</v>
      </c>
      <c r="D22" s="139">
        <v>2.2499482500000001</v>
      </c>
      <c r="E22" s="139">
        <v>2.5499413500000001</v>
      </c>
      <c r="F22" s="139">
        <v>2.5499413500000001</v>
      </c>
      <c r="G22" s="139">
        <v>3.1499275500000001</v>
      </c>
      <c r="H22" s="139">
        <v>4.0499068500000002</v>
      </c>
    </row>
    <row r="23" spans="1:10">
      <c r="A23" s="332" t="s">
        <v>14</v>
      </c>
      <c r="B23" s="332"/>
      <c r="C23" s="139" t="s">
        <v>8</v>
      </c>
      <c r="D23" s="139" t="s">
        <v>8</v>
      </c>
      <c r="E23" s="139" t="s">
        <v>8</v>
      </c>
      <c r="F23" s="139" t="s">
        <v>8</v>
      </c>
      <c r="G23" s="139" t="s">
        <v>8</v>
      </c>
      <c r="H23" s="139" t="s">
        <v>8</v>
      </c>
    </row>
    <row r="24" spans="1:10">
      <c r="A24" s="137" t="s">
        <v>404</v>
      </c>
      <c r="B24" s="137"/>
      <c r="C24" s="140">
        <v>331.19238239999999</v>
      </c>
      <c r="D24" s="140">
        <v>258.89404530000002</v>
      </c>
      <c r="E24" s="140">
        <v>269.24380724999997</v>
      </c>
      <c r="F24" s="140">
        <v>247.64430404999999</v>
      </c>
      <c r="G24" s="140">
        <v>229.04473185000001</v>
      </c>
      <c r="H24" s="140">
        <v>238.19452140000001</v>
      </c>
    </row>
    <row r="25" spans="1:10">
      <c r="A25" s="338" t="s">
        <v>417</v>
      </c>
      <c r="B25" s="338"/>
      <c r="C25" s="340">
        <f>C24/$C$11</f>
        <v>0.19373519347196599</v>
      </c>
      <c r="D25" s="340">
        <f>D24/$D$11</f>
        <v>0.15329958255617701</v>
      </c>
      <c r="E25" s="340">
        <f>E24/$E$11</f>
        <v>0.14972057719576301</v>
      </c>
      <c r="F25" s="340">
        <f>F24/$F$11</f>
        <v>0.149641983141485</v>
      </c>
      <c r="G25" s="340">
        <f>G24/$G$11</f>
        <v>0.13915975576414799</v>
      </c>
      <c r="H25" s="340">
        <f>H24/$H$11</f>
        <v>0.1394327860216</v>
      </c>
      <c r="I25" s="344">
        <f>AVERAGE(C25:H25)</f>
        <v>0.154164979691857</v>
      </c>
      <c r="J25" s="345">
        <f>STDEV(C25:H25)</f>
        <v>2.0243296261264299E-2</v>
      </c>
    </row>
    <row r="26" spans="1:10">
      <c r="A26" s="138"/>
      <c r="B26" s="138"/>
      <c r="C26" s="138"/>
      <c r="D26" s="138"/>
      <c r="E26" s="138"/>
      <c r="F26" s="138"/>
      <c r="G26" s="138"/>
      <c r="H26" s="138"/>
    </row>
    <row r="27" spans="1:10">
      <c r="A27" s="137" t="s">
        <v>405</v>
      </c>
      <c r="B27" s="137"/>
      <c r="C27" s="141">
        <v>36.149168549999999</v>
      </c>
      <c r="D27" s="141">
        <v>109.94747115</v>
      </c>
      <c r="E27" s="141">
        <v>122.99717099999999</v>
      </c>
      <c r="F27" s="141">
        <v>129.8970123</v>
      </c>
      <c r="G27" s="141">
        <v>133.49692949999999</v>
      </c>
      <c r="H27" s="141">
        <v>142.04673285000001</v>
      </c>
    </row>
    <row r="28" spans="1:10">
      <c r="A28" s="338" t="s">
        <v>417</v>
      </c>
      <c r="B28" s="338"/>
      <c r="C28" s="340">
        <f>C27/$C$11</f>
        <v>2.1145915591822401E-2</v>
      </c>
      <c r="D28" s="340">
        <f>D27/$D$11</f>
        <v>6.5103472777333707E-2</v>
      </c>
      <c r="E28" s="340">
        <f>E27/$E$11</f>
        <v>6.8396029693886098E-2</v>
      </c>
      <c r="F28" s="340">
        <f>F27/$F$11</f>
        <v>7.84917973352669E-2</v>
      </c>
      <c r="G28" s="340">
        <f>G27/$G$11</f>
        <v>8.1108174610407396E-2</v>
      </c>
      <c r="H28" s="340">
        <f>H27/$H$11</f>
        <v>8.3150408288699601E-2</v>
      </c>
      <c r="I28" s="344">
        <f>AVERAGE(C28:H28)</f>
        <v>6.6232633049569306E-2</v>
      </c>
      <c r="J28" s="345">
        <f>STDEV(C28:H28)</f>
        <v>2.3223037457789201E-2</v>
      </c>
    </row>
    <row r="29" spans="1:10">
      <c r="A29" s="138"/>
      <c r="B29" s="138"/>
      <c r="C29" s="138"/>
      <c r="D29" s="138"/>
      <c r="E29" s="138"/>
      <c r="F29" s="138"/>
      <c r="G29" s="138"/>
      <c r="H29" s="138"/>
    </row>
    <row r="30" spans="1:10">
      <c r="A30" s="332" t="s">
        <v>22</v>
      </c>
      <c r="B30" s="332"/>
      <c r="C30" s="139">
        <v>-26.2</v>
      </c>
      <c r="D30" s="139">
        <v>-27.9</v>
      </c>
      <c r="E30" s="139">
        <v>-18.7</v>
      </c>
      <c r="F30" s="139">
        <v>-15.6</v>
      </c>
      <c r="G30" s="139">
        <v>-10.3</v>
      </c>
      <c r="H30" s="139">
        <v>-10</v>
      </c>
    </row>
    <row r="31" spans="1:10">
      <c r="A31" s="332" t="s">
        <v>23</v>
      </c>
      <c r="B31" s="332"/>
      <c r="C31" s="139">
        <v>7.4998275000000003</v>
      </c>
      <c r="D31" s="139">
        <v>5.2498792500000002</v>
      </c>
      <c r="E31" s="139">
        <v>0.59998620000000003</v>
      </c>
      <c r="F31" s="139">
        <v>0.44998965000000002</v>
      </c>
      <c r="G31" s="139">
        <v>2.3999448000000001</v>
      </c>
      <c r="H31" s="139">
        <v>2.3999448000000001</v>
      </c>
    </row>
    <row r="32" spans="1:10">
      <c r="A32" s="137" t="s">
        <v>24</v>
      </c>
      <c r="B32" s="137"/>
      <c r="C32" s="140">
        <v>-18.7</v>
      </c>
      <c r="D32" s="140">
        <v>-22.6</v>
      </c>
      <c r="E32" s="140">
        <v>-18.100000000000001</v>
      </c>
      <c r="F32" s="140">
        <v>-15.1</v>
      </c>
      <c r="G32" s="140">
        <v>-7.9</v>
      </c>
      <c r="H32" s="140">
        <v>-7.6</v>
      </c>
    </row>
    <row r="33" spans="1:8">
      <c r="A33" s="138"/>
      <c r="B33" s="138"/>
      <c r="C33" s="138"/>
      <c r="D33" s="138"/>
      <c r="E33" s="138"/>
      <c r="F33" s="138"/>
      <c r="G33" s="138"/>
      <c r="H33" s="138"/>
    </row>
    <row r="34" spans="1:8">
      <c r="A34" s="332" t="s">
        <v>26</v>
      </c>
      <c r="B34" s="332"/>
      <c r="C34" s="139" t="s">
        <v>8</v>
      </c>
      <c r="D34" s="139">
        <v>-1.3</v>
      </c>
      <c r="E34" s="139">
        <v>1.4999655000000001</v>
      </c>
      <c r="F34" s="139">
        <v>-0.1</v>
      </c>
      <c r="G34" s="139">
        <v>-0.1</v>
      </c>
      <c r="H34" s="139">
        <v>-0.1</v>
      </c>
    </row>
    <row r="35" spans="1:8">
      <c r="A35" s="332" t="s">
        <v>27</v>
      </c>
      <c r="B35" s="332"/>
      <c r="C35" s="139">
        <v>-0.6</v>
      </c>
      <c r="D35" s="139">
        <v>-0.6</v>
      </c>
      <c r="E35" s="139">
        <v>-0.4</v>
      </c>
      <c r="F35" s="139">
        <v>-0.9</v>
      </c>
      <c r="G35" s="139">
        <v>-1</v>
      </c>
      <c r="H35" s="139">
        <v>-0.9</v>
      </c>
    </row>
    <row r="36" spans="1:8">
      <c r="A36" s="137" t="s">
        <v>406</v>
      </c>
      <c r="B36" s="137"/>
      <c r="C36" s="140">
        <v>16.799613600000001</v>
      </c>
      <c r="D36" s="140">
        <v>85.348036949999994</v>
      </c>
      <c r="E36" s="140">
        <v>105.8975643</v>
      </c>
      <c r="F36" s="140">
        <v>113.6973849</v>
      </c>
      <c r="G36" s="140">
        <v>124.34713995</v>
      </c>
      <c r="H36" s="140">
        <v>133.34693295</v>
      </c>
    </row>
    <row r="37" spans="1:8">
      <c r="A37" s="138"/>
      <c r="B37" s="138"/>
      <c r="C37" s="138"/>
      <c r="D37" s="138"/>
      <c r="E37" s="138"/>
      <c r="F37" s="138"/>
      <c r="G37" s="138"/>
      <c r="H37" s="138"/>
    </row>
    <row r="38" spans="1:8">
      <c r="A38" s="332" t="s">
        <v>28</v>
      </c>
      <c r="B38" s="332"/>
      <c r="C38" s="139">
        <v>-5.5</v>
      </c>
      <c r="D38" s="139" t="s">
        <v>8</v>
      </c>
      <c r="E38" s="139" t="s">
        <v>8</v>
      </c>
      <c r="F38" s="139" t="s">
        <v>8</v>
      </c>
      <c r="G38" s="139">
        <v>-6.3</v>
      </c>
      <c r="H38" s="139">
        <v>-8.4</v>
      </c>
    </row>
    <row r="39" spans="1:8">
      <c r="A39" s="332" t="s">
        <v>29</v>
      </c>
      <c r="B39" s="332"/>
      <c r="C39" s="139" t="s">
        <v>8</v>
      </c>
      <c r="D39" s="139" t="s">
        <v>8</v>
      </c>
      <c r="E39" s="139" t="s">
        <v>8</v>
      </c>
      <c r="F39" s="139" t="s">
        <v>8</v>
      </c>
      <c r="G39" s="139" t="s">
        <v>8</v>
      </c>
      <c r="H39" s="139" t="s">
        <v>8</v>
      </c>
    </row>
    <row r="40" spans="1:8">
      <c r="A40" s="332" t="s">
        <v>33</v>
      </c>
      <c r="B40" s="332"/>
      <c r="C40" s="139">
        <v>-96</v>
      </c>
      <c r="D40" s="139" t="s">
        <v>8</v>
      </c>
      <c r="E40" s="139" t="s">
        <v>8</v>
      </c>
      <c r="F40" s="139" t="s">
        <v>8</v>
      </c>
      <c r="G40" s="139">
        <v>-6.6</v>
      </c>
      <c r="H40" s="139">
        <v>3.7499137500000002</v>
      </c>
    </row>
    <row r="41" spans="1:8">
      <c r="A41" s="137" t="s">
        <v>407</v>
      </c>
      <c r="B41" s="137"/>
      <c r="C41" s="140">
        <v>-84.7</v>
      </c>
      <c r="D41" s="140">
        <v>85.348036949999994</v>
      </c>
      <c r="E41" s="140">
        <v>105.8975643</v>
      </c>
      <c r="F41" s="140">
        <v>113.6973849</v>
      </c>
      <c r="G41" s="140">
        <v>111.44743665</v>
      </c>
      <c r="H41" s="140">
        <v>128.69703989999999</v>
      </c>
    </row>
    <row r="42" spans="1:8">
      <c r="A42" s="138"/>
      <c r="B42" s="138"/>
      <c r="C42" s="138"/>
      <c r="D42" s="138"/>
      <c r="E42" s="138"/>
      <c r="F42" s="138"/>
      <c r="G42" s="138"/>
      <c r="H42" s="138"/>
    </row>
    <row r="43" spans="1:8">
      <c r="A43" s="332" t="s">
        <v>303</v>
      </c>
      <c r="B43" s="332"/>
      <c r="C43" s="139">
        <v>47.398909799999998</v>
      </c>
      <c r="D43" s="139">
        <v>21.749499749999998</v>
      </c>
      <c r="E43" s="139">
        <v>30.8992893</v>
      </c>
      <c r="F43" s="139">
        <v>39.2990961</v>
      </c>
      <c r="G43" s="139">
        <v>34.4992065</v>
      </c>
      <c r="H43" s="139">
        <v>37.499137500000003</v>
      </c>
    </row>
    <row r="44" spans="1:8">
      <c r="A44" s="137" t="s">
        <v>408</v>
      </c>
      <c r="B44" s="137"/>
      <c r="C44" s="140">
        <v>-132.1</v>
      </c>
      <c r="D44" s="140">
        <v>63.598537200000003</v>
      </c>
      <c r="E44" s="140">
        <v>74.998275000000007</v>
      </c>
      <c r="F44" s="140">
        <v>74.398288800000003</v>
      </c>
      <c r="G44" s="140">
        <v>76.948230150000001</v>
      </c>
      <c r="H44" s="140">
        <v>91.197902400000004</v>
      </c>
    </row>
    <row r="45" spans="1:8">
      <c r="A45" s="138"/>
      <c r="B45" s="138"/>
      <c r="C45" s="138"/>
      <c r="D45" s="138"/>
      <c r="E45" s="138"/>
      <c r="F45" s="138"/>
      <c r="G45" s="138"/>
      <c r="H45" s="138"/>
    </row>
    <row r="46" spans="1:8">
      <c r="A46" s="332" t="s">
        <v>37</v>
      </c>
      <c r="B46" s="332"/>
      <c r="C46" s="139" t="s">
        <v>8</v>
      </c>
      <c r="D46" s="139" t="s">
        <v>8</v>
      </c>
      <c r="E46" s="139" t="s">
        <v>8</v>
      </c>
      <c r="F46" s="139" t="s">
        <v>8</v>
      </c>
      <c r="G46" s="139" t="s">
        <v>8</v>
      </c>
      <c r="H46" s="139" t="s">
        <v>8</v>
      </c>
    </row>
    <row r="47" spans="1:8">
      <c r="A47" s="332" t="s">
        <v>305</v>
      </c>
      <c r="B47" s="332"/>
      <c r="C47" s="139" t="s">
        <v>8</v>
      </c>
      <c r="D47" s="139" t="s">
        <v>8</v>
      </c>
      <c r="E47" s="139" t="s">
        <v>8</v>
      </c>
      <c r="F47" s="139" t="s">
        <v>8</v>
      </c>
      <c r="G47" s="139" t="s">
        <v>8</v>
      </c>
      <c r="H47" s="139" t="s">
        <v>8</v>
      </c>
    </row>
    <row r="48" spans="1:8">
      <c r="A48" s="137" t="s">
        <v>38</v>
      </c>
      <c r="B48" s="137"/>
      <c r="C48" s="140">
        <v>-132.1</v>
      </c>
      <c r="D48" s="140">
        <v>63.598537200000003</v>
      </c>
      <c r="E48" s="140">
        <v>74.998275000000007</v>
      </c>
      <c r="F48" s="140">
        <v>74.398288800000003</v>
      </c>
      <c r="G48" s="140">
        <v>76.948230150000001</v>
      </c>
      <c r="H48" s="140">
        <v>91.197902400000004</v>
      </c>
    </row>
    <row r="49" spans="1:10">
      <c r="A49" s="138"/>
      <c r="B49" s="138"/>
      <c r="C49" s="138"/>
      <c r="D49" s="138"/>
      <c r="E49" s="138"/>
      <c r="F49" s="138"/>
      <c r="G49" s="138"/>
      <c r="H49" s="138"/>
    </row>
    <row r="50" spans="1:10">
      <c r="A50" s="332" t="s">
        <v>39</v>
      </c>
      <c r="B50" s="332"/>
      <c r="C50" s="139" t="s">
        <v>8</v>
      </c>
      <c r="D50" s="139" t="s">
        <v>8</v>
      </c>
      <c r="E50" s="139" t="s">
        <v>8</v>
      </c>
      <c r="F50" s="139" t="s">
        <v>8</v>
      </c>
      <c r="G50" s="139" t="s">
        <v>8</v>
      </c>
      <c r="H50" s="139" t="s">
        <v>8</v>
      </c>
    </row>
    <row r="51" spans="1:10">
      <c r="A51" s="137" t="s">
        <v>40</v>
      </c>
      <c r="B51" s="137"/>
      <c r="C51" s="142">
        <v>-132.1</v>
      </c>
      <c r="D51" s="142">
        <v>63.598537200000003</v>
      </c>
      <c r="E51" s="142">
        <v>74.998275000000007</v>
      </c>
      <c r="F51" s="142">
        <v>74.398288800000003</v>
      </c>
      <c r="G51" s="142">
        <v>76.948230150000001</v>
      </c>
      <c r="H51" s="142">
        <v>91.197902400000004</v>
      </c>
    </row>
    <row r="52" spans="1:10">
      <c r="A52" s="338" t="s">
        <v>7</v>
      </c>
      <c r="B52" s="338"/>
      <c r="C52" s="339" t="s">
        <v>8</v>
      </c>
      <c r="D52" s="339">
        <f>(D51-C51)/C51</f>
        <v>-1.48144237093111</v>
      </c>
      <c r="E52" s="339">
        <f>-(E51-D51)/D51</f>
        <v>-0.179245283018868</v>
      </c>
      <c r="F52" s="339">
        <f>-(F51-E51)/E51</f>
        <v>8.0000000000000505E-3</v>
      </c>
      <c r="G52" s="339">
        <f>(G51-F51)/F51</f>
        <v>3.4274193548387101E-2</v>
      </c>
      <c r="H52" s="339">
        <f t="shared" ref="H52" si="1">(H51-G51)/G51</f>
        <v>0.18518518518518501</v>
      </c>
      <c r="I52" s="344">
        <f>AVERAGE(C52:H52)</f>
        <v>-0.28664565504328199</v>
      </c>
      <c r="J52" s="345">
        <f>STDEV(C52:H52)</f>
        <v>0.68034990726353695</v>
      </c>
    </row>
    <row r="53" spans="1:10">
      <c r="A53" s="338" t="s">
        <v>417</v>
      </c>
      <c r="B53" s="338"/>
      <c r="C53" s="340">
        <f>C51/$C$11</f>
        <v>-7.7273573963839895E-2</v>
      </c>
      <c r="D53" s="340">
        <f>D51/$D$11</f>
        <v>3.7658761879385397E-2</v>
      </c>
      <c r="E53" s="340">
        <f>E51/$E$11</f>
        <v>4.1704896154808602E-2</v>
      </c>
      <c r="F53" s="340">
        <f>F51/$F$11</f>
        <v>4.4956040968005102E-2</v>
      </c>
      <c r="G53" s="340">
        <f>G51/$G$11</f>
        <v>4.6751116376560597E-2</v>
      </c>
      <c r="H53" s="340">
        <f>H51/$H$11</f>
        <v>5.3384845025902197E-2</v>
      </c>
      <c r="I53" s="344">
        <f>AVERAGE(C53:H53)</f>
        <v>2.4530347740137001E-2</v>
      </c>
      <c r="J53" s="345">
        <f>STDEV(C53:H53)</f>
        <v>5.0149600918882001E-2</v>
      </c>
    </row>
    <row r="54" spans="1:10">
      <c r="A54" s="138"/>
      <c r="B54" s="138"/>
      <c r="C54" s="138"/>
      <c r="D54" s="138"/>
      <c r="E54" s="138"/>
      <c r="F54" s="138"/>
      <c r="G54" s="138"/>
      <c r="H54" s="138"/>
    </row>
    <row r="55" spans="1:10">
      <c r="A55" s="332" t="s">
        <v>41</v>
      </c>
      <c r="B55" s="332"/>
      <c r="C55" s="139" t="s">
        <v>8</v>
      </c>
      <c r="D55" s="139" t="s">
        <v>8</v>
      </c>
      <c r="E55" s="139" t="s">
        <v>8</v>
      </c>
      <c r="F55" s="139" t="s">
        <v>8</v>
      </c>
      <c r="G55" s="139" t="s">
        <v>8</v>
      </c>
      <c r="H55" s="139" t="s">
        <v>8</v>
      </c>
    </row>
    <row r="56" spans="1:10">
      <c r="A56" s="138"/>
      <c r="B56" s="138"/>
      <c r="C56" s="138"/>
      <c r="D56" s="138"/>
      <c r="E56" s="138"/>
      <c r="F56" s="138"/>
      <c r="G56" s="138"/>
      <c r="H56" s="138"/>
    </row>
    <row r="57" spans="1:10">
      <c r="A57" s="137" t="s">
        <v>308</v>
      </c>
      <c r="B57" s="137"/>
      <c r="C57" s="141">
        <v>-132.1</v>
      </c>
      <c r="D57" s="141">
        <v>63.598537200000003</v>
      </c>
      <c r="E57" s="141">
        <v>74.998275000000007</v>
      </c>
      <c r="F57" s="141">
        <v>74.398288800000003</v>
      </c>
      <c r="G57" s="141">
        <v>76.948230150000001</v>
      </c>
      <c r="H57" s="141">
        <v>91.197902400000004</v>
      </c>
    </row>
    <row r="58" spans="1:10">
      <c r="A58" s="137" t="s">
        <v>309</v>
      </c>
      <c r="B58" s="137"/>
      <c r="C58" s="141">
        <v>-132.1</v>
      </c>
      <c r="D58" s="141">
        <v>63.598537200000003</v>
      </c>
      <c r="E58" s="141">
        <v>74.998275000000007</v>
      </c>
      <c r="F58" s="141">
        <v>74.398288800000003</v>
      </c>
      <c r="G58" s="141">
        <v>76.948230150000001</v>
      </c>
      <c r="H58" s="141">
        <v>91.197902400000004</v>
      </c>
    </row>
    <row r="59" spans="1:10">
      <c r="A59" s="138"/>
      <c r="B59" s="138"/>
      <c r="C59" s="138"/>
      <c r="D59" s="138"/>
      <c r="E59" s="138"/>
      <c r="F59" s="138"/>
      <c r="G59" s="138"/>
      <c r="H59" s="138"/>
    </row>
    <row r="60" spans="1:10">
      <c r="A60" s="331" t="s">
        <v>310</v>
      </c>
      <c r="B60" s="331"/>
      <c r="C60" s="138"/>
      <c r="D60" s="138"/>
      <c r="E60" s="138"/>
      <c r="F60" s="138"/>
      <c r="G60" s="138"/>
      <c r="H60" s="138"/>
    </row>
    <row r="61" spans="1:10" hidden="1" outlineLevel="1">
      <c r="A61" s="138" t="s">
        <v>43</v>
      </c>
      <c r="B61" s="138"/>
      <c r="C61" s="143">
        <v>-1.81</v>
      </c>
      <c r="D61" s="143">
        <v>0.87</v>
      </c>
      <c r="E61" s="143">
        <v>1.03</v>
      </c>
      <c r="F61" s="143">
        <v>1.02</v>
      </c>
      <c r="G61" s="143">
        <v>1.05</v>
      </c>
      <c r="H61" s="143">
        <v>1.25</v>
      </c>
    </row>
    <row r="62" spans="1:10" hidden="1" outlineLevel="1">
      <c r="A62" s="138" t="s">
        <v>311</v>
      </c>
      <c r="B62" s="138"/>
      <c r="C62" s="144">
        <v>-1.81</v>
      </c>
      <c r="D62" s="144">
        <v>0.87107226487699996</v>
      </c>
      <c r="E62" s="144">
        <v>1.027207723679</v>
      </c>
      <c r="F62" s="144">
        <v>1.0189901626869999</v>
      </c>
      <c r="G62" s="144">
        <v>1.053915209393</v>
      </c>
      <c r="H62" s="144">
        <v>1.249084720391</v>
      </c>
    </row>
    <row r="63" spans="1:10" hidden="1" outlineLevel="1">
      <c r="A63" s="138" t="s">
        <v>44</v>
      </c>
      <c r="B63" s="138"/>
      <c r="C63" s="139">
        <v>73.011780000000002</v>
      </c>
      <c r="D63" s="139">
        <v>73.011780000000002</v>
      </c>
      <c r="E63" s="139">
        <v>73.011780000000002</v>
      </c>
      <c r="F63" s="139">
        <v>73.011780000000002</v>
      </c>
      <c r="G63" s="139">
        <v>73.011780000000002</v>
      </c>
      <c r="H63" s="139">
        <v>73.011780000000002</v>
      </c>
    </row>
    <row r="64" spans="1:10" hidden="1" outlineLevel="1">
      <c r="A64" s="138"/>
      <c r="B64" s="138"/>
      <c r="C64" s="138"/>
      <c r="D64" s="138"/>
      <c r="E64" s="138"/>
      <c r="F64" s="138"/>
      <c r="G64" s="138"/>
      <c r="H64" s="138"/>
    </row>
    <row r="65" spans="1:10" hidden="1" outlineLevel="1">
      <c r="A65" s="138" t="s">
        <v>45</v>
      </c>
      <c r="B65" s="138"/>
      <c r="C65" s="143">
        <v>-1.81</v>
      </c>
      <c r="D65" s="143">
        <v>0.87</v>
      </c>
      <c r="E65" s="143">
        <v>1.03</v>
      </c>
      <c r="F65" s="143">
        <v>0.99</v>
      </c>
      <c r="G65" s="143">
        <v>1.02</v>
      </c>
      <c r="H65" s="143">
        <v>1.21</v>
      </c>
    </row>
    <row r="66" spans="1:10" hidden="1" outlineLevel="1">
      <c r="A66" s="138" t="s">
        <v>312</v>
      </c>
      <c r="B66" s="138"/>
      <c r="C66" s="144">
        <v>-1.81</v>
      </c>
      <c r="D66" s="144">
        <v>0.87107226487699996</v>
      </c>
      <c r="E66" s="144">
        <v>1.027207723679</v>
      </c>
      <c r="F66" s="144">
        <v>0.98547718350299995</v>
      </c>
      <c r="G66" s="144">
        <v>1.018476424503</v>
      </c>
      <c r="H66" s="144">
        <v>1.2060790595440001</v>
      </c>
    </row>
    <row r="67" spans="1:10" hidden="1" outlineLevel="1">
      <c r="A67" s="138" t="s">
        <v>46</v>
      </c>
      <c r="B67" s="138"/>
      <c r="C67" s="139">
        <v>73.011780000000002</v>
      </c>
      <c r="D67" s="139">
        <v>73.011780000000002</v>
      </c>
      <c r="E67" s="139">
        <v>73.011780000000002</v>
      </c>
      <c r="F67" s="139">
        <v>75.556680999999998</v>
      </c>
      <c r="G67" s="139">
        <v>75.566779999999994</v>
      </c>
      <c r="H67" s="139">
        <v>75.541865000000001</v>
      </c>
    </row>
    <row r="68" spans="1:10" hidden="1" outlineLevel="1">
      <c r="A68" s="138"/>
      <c r="B68" s="138"/>
      <c r="C68" s="138"/>
      <c r="D68" s="138"/>
      <c r="E68" s="138"/>
      <c r="F68" s="138"/>
      <c r="G68" s="138"/>
      <c r="H68" s="138"/>
    </row>
    <row r="69" spans="1:10" hidden="1" outlineLevel="1">
      <c r="A69" s="138" t="s">
        <v>47</v>
      </c>
      <c r="B69" s="138"/>
      <c r="C69" s="143">
        <v>0.14000000000000001</v>
      </c>
      <c r="D69" s="143">
        <v>0.73</v>
      </c>
      <c r="E69" s="143">
        <v>0.91</v>
      </c>
      <c r="F69" s="143">
        <v>0.97</v>
      </c>
      <c r="G69" s="143">
        <v>1.06</v>
      </c>
      <c r="H69" s="143">
        <v>1.1399999999999999</v>
      </c>
    </row>
    <row r="70" spans="1:10" hidden="1" outlineLevel="1">
      <c r="A70" s="138" t="s">
        <v>48</v>
      </c>
      <c r="B70" s="138"/>
      <c r="C70" s="144">
        <v>0.143809042316</v>
      </c>
      <c r="D70" s="144">
        <v>0.73060154577799996</v>
      </c>
      <c r="E70" s="144">
        <v>0.90651089976999999</v>
      </c>
      <c r="F70" s="144">
        <v>0.94049741806200005</v>
      </c>
      <c r="G70" s="144">
        <v>1.028454045013</v>
      </c>
      <c r="H70" s="144">
        <v>1.103253574584</v>
      </c>
    </row>
    <row r="71" spans="1:10" hidden="1" outlineLevel="1">
      <c r="A71" s="138"/>
      <c r="B71" s="138"/>
      <c r="C71" s="138"/>
      <c r="D71" s="138"/>
      <c r="E71" s="138"/>
      <c r="F71" s="138"/>
      <c r="G71" s="138"/>
      <c r="H71" s="138"/>
    </row>
    <row r="72" spans="1:10" hidden="1" outlineLevel="1">
      <c r="A72" s="138" t="s">
        <v>49</v>
      </c>
      <c r="B72" s="138"/>
      <c r="C72" s="144" t="s">
        <v>55</v>
      </c>
      <c r="D72" s="143">
        <v>0.34</v>
      </c>
      <c r="E72" s="143">
        <v>0.4</v>
      </c>
      <c r="F72" s="143">
        <v>0.52</v>
      </c>
      <c r="G72" s="143">
        <v>0.56000000000000005</v>
      </c>
      <c r="H72" s="143">
        <v>0.56000000000000005</v>
      </c>
    </row>
    <row r="73" spans="1:10" hidden="1" outlineLevel="1">
      <c r="A73" s="138" t="s">
        <v>50</v>
      </c>
      <c r="B73" s="138"/>
      <c r="C73" s="145" t="s">
        <v>57</v>
      </c>
      <c r="D73" s="145">
        <v>0.57782999999999995</v>
      </c>
      <c r="E73" s="145">
        <v>0.32800000000000001</v>
      </c>
      <c r="F73" s="145">
        <v>0.38911200000000001</v>
      </c>
      <c r="G73" s="145">
        <v>0.499025</v>
      </c>
      <c r="H73" s="145">
        <v>0.449013</v>
      </c>
    </row>
    <row r="74" spans="1:10" hidden="1" outlineLevel="1">
      <c r="A74" s="138"/>
      <c r="B74" s="138"/>
      <c r="C74" s="138"/>
      <c r="D74" s="138"/>
      <c r="E74" s="138"/>
      <c r="F74" s="138"/>
      <c r="G74" s="138"/>
      <c r="H74" s="138"/>
    </row>
    <row r="75" spans="1:10" hidden="1" outlineLevel="1">
      <c r="A75" s="138" t="s">
        <v>366</v>
      </c>
      <c r="B75" s="138"/>
      <c r="C75" s="319">
        <v>2</v>
      </c>
      <c r="D75" s="319">
        <v>2</v>
      </c>
      <c r="E75" s="319">
        <v>2</v>
      </c>
      <c r="F75" s="319">
        <v>2</v>
      </c>
      <c r="G75" s="319">
        <v>2</v>
      </c>
      <c r="H75" s="319">
        <v>2</v>
      </c>
    </row>
    <row r="76" spans="1:10" hidden="1" outlineLevel="1">
      <c r="A76" s="138"/>
      <c r="B76" s="138"/>
      <c r="C76" s="138"/>
      <c r="D76" s="138"/>
      <c r="E76" s="138"/>
      <c r="F76" s="138"/>
      <c r="G76" s="138"/>
      <c r="H76" s="138"/>
    </row>
    <row r="77" spans="1:10" collapsed="1">
      <c r="A77" s="138"/>
      <c r="B77" s="138"/>
      <c r="C77" s="138"/>
      <c r="D77" s="138"/>
      <c r="E77" s="138"/>
      <c r="F77" s="138"/>
      <c r="G77" s="138"/>
      <c r="H77" s="138"/>
    </row>
    <row r="78" spans="1:10">
      <c r="A78" s="331" t="s">
        <v>51</v>
      </c>
      <c r="B78" s="331"/>
      <c r="C78" s="138"/>
      <c r="D78" s="138"/>
      <c r="E78" s="138"/>
      <c r="F78" s="138"/>
      <c r="G78" s="138"/>
      <c r="H78" s="138"/>
    </row>
    <row r="79" spans="1:10" s="318" customFormat="1" outlineLevel="1">
      <c r="A79" s="137" t="s">
        <v>16</v>
      </c>
      <c r="B79" s="137"/>
      <c r="C79" s="141">
        <v>139.64678805</v>
      </c>
      <c r="D79" s="141">
        <v>213.44509065</v>
      </c>
      <c r="E79" s="141">
        <v>238.34451795000001</v>
      </c>
      <c r="F79" s="141">
        <v>235.4945835</v>
      </c>
      <c r="G79" s="141">
        <v>235.4945835</v>
      </c>
      <c r="H79" s="141">
        <v>252.14420054999999</v>
      </c>
    </row>
    <row r="80" spans="1:10">
      <c r="A80" s="338" t="s">
        <v>417</v>
      </c>
      <c r="B80" s="338"/>
      <c r="C80" s="340">
        <f>C79/$C$11</f>
        <v>8.1688163551811896E-2</v>
      </c>
      <c r="D80" s="340">
        <f>D79/$D$11</f>
        <v>0.12638777866595599</v>
      </c>
      <c r="E80" s="340">
        <f>E79/$E$11</f>
        <v>0.132538159979982</v>
      </c>
      <c r="F80" s="340">
        <f>F79/$F$11</f>
        <v>0.142300371612435</v>
      </c>
      <c r="G80" s="340">
        <f>G79/$G$11</f>
        <v>0.143078465323977</v>
      </c>
      <c r="H80" s="340">
        <f>H79/$H$11</f>
        <v>0.147598560014049</v>
      </c>
      <c r="I80" s="344">
        <f>AVERAGE(C80:H80)</f>
        <v>0.12893191652470201</v>
      </c>
      <c r="J80" s="345">
        <f>STDEV(C80:H80)</f>
        <v>2.44079242779385E-2</v>
      </c>
    </row>
    <row r="81" spans="1:8" hidden="1" outlineLevel="1">
      <c r="A81" s="138" t="s">
        <v>52</v>
      </c>
      <c r="B81" s="138"/>
      <c r="C81" s="139">
        <v>40.349071950000003</v>
      </c>
      <c r="D81" s="139">
        <v>114.74736075</v>
      </c>
      <c r="E81" s="139">
        <v>128.3970468</v>
      </c>
      <c r="F81" s="139">
        <v>134.99689499999999</v>
      </c>
      <c r="G81" s="139">
        <v>139.19679840000001</v>
      </c>
      <c r="H81" s="139">
        <v>148.94657415</v>
      </c>
    </row>
    <row r="82" spans="1:8" hidden="1" outlineLevel="1">
      <c r="A82" s="138" t="s">
        <v>53</v>
      </c>
      <c r="B82" s="138"/>
      <c r="C82" s="139">
        <v>36.149168549999999</v>
      </c>
      <c r="D82" s="139">
        <v>109.94747115</v>
      </c>
      <c r="E82" s="139">
        <v>122.99717099999999</v>
      </c>
      <c r="F82" s="139">
        <v>129.8970123</v>
      </c>
      <c r="G82" s="139">
        <v>133.49692949999999</v>
      </c>
      <c r="H82" s="139">
        <v>142.04673285000001</v>
      </c>
    </row>
    <row r="83" spans="1:8" hidden="1" outlineLevel="1">
      <c r="A83" s="138" t="s">
        <v>54</v>
      </c>
      <c r="B83" s="138"/>
      <c r="C83" s="139">
        <v>179.6958669</v>
      </c>
      <c r="D83" s="139">
        <v>262.7939556</v>
      </c>
      <c r="E83" s="139">
        <v>285.14344154999998</v>
      </c>
      <c r="F83" s="139">
        <v>268.34382794999999</v>
      </c>
      <c r="G83" s="139">
        <v>270.74377275000001</v>
      </c>
      <c r="H83" s="139" t="s">
        <v>55</v>
      </c>
    </row>
    <row r="84" spans="1:8" hidden="1" outlineLevel="1">
      <c r="A84" s="138" t="s">
        <v>389</v>
      </c>
      <c r="B84" s="138"/>
      <c r="C84" s="139">
        <v>1709.51068035</v>
      </c>
      <c r="D84" s="139">
        <v>1688.6611599</v>
      </c>
      <c r="E84" s="139">
        <v>1798.30863795</v>
      </c>
      <c r="F84" s="139">
        <v>1654.91193615</v>
      </c>
      <c r="G84" s="139">
        <v>1645.91214315</v>
      </c>
      <c r="H84" s="139">
        <v>1708.1607114000001</v>
      </c>
    </row>
    <row r="85" spans="1:8" hidden="1" outlineLevel="1">
      <c r="A85" s="138" t="s">
        <v>56</v>
      </c>
      <c r="B85" s="138"/>
      <c r="C85" s="145" t="s">
        <v>57</v>
      </c>
      <c r="D85" s="145">
        <v>0.25483299999999998</v>
      </c>
      <c r="E85" s="145">
        <v>0.29178399999999999</v>
      </c>
      <c r="F85" s="145">
        <v>0.34564600000000001</v>
      </c>
      <c r="G85" s="145">
        <v>0.30955500000000002</v>
      </c>
      <c r="H85" s="145">
        <v>0.291375</v>
      </c>
    </row>
    <row r="86" spans="1:8" hidden="1" outlineLevel="1">
      <c r="A86" s="138" t="s">
        <v>60</v>
      </c>
      <c r="B86" s="138"/>
      <c r="C86" s="139">
        <v>13.499689500000001</v>
      </c>
      <c r="D86" s="139">
        <v>19.199558400000001</v>
      </c>
      <c r="E86" s="139">
        <v>22.64947905</v>
      </c>
      <c r="F86" s="139">
        <v>29.099330699999999</v>
      </c>
      <c r="G86" s="139">
        <v>32.399254800000001</v>
      </c>
      <c r="H86" s="139">
        <v>32.399254800000001</v>
      </c>
    </row>
    <row r="87" spans="1:8" hidden="1" outlineLevel="1">
      <c r="A87" s="138" t="s">
        <v>63</v>
      </c>
      <c r="B87" s="138"/>
      <c r="C87" s="139">
        <v>33.899220300000003</v>
      </c>
      <c r="D87" s="139">
        <v>2.5499413500000001</v>
      </c>
      <c r="E87" s="139">
        <v>8.2498102499999995</v>
      </c>
      <c r="F87" s="139">
        <v>10.1997654</v>
      </c>
      <c r="G87" s="139">
        <v>2.0999517000000001</v>
      </c>
      <c r="H87" s="139">
        <v>2.0999517000000001</v>
      </c>
    </row>
    <row r="88" spans="1:8" hidden="1" outlineLevel="1">
      <c r="A88" s="138"/>
      <c r="B88" s="138"/>
      <c r="C88" s="138"/>
      <c r="D88" s="138"/>
      <c r="E88" s="138"/>
      <c r="F88" s="138"/>
      <c r="G88" s="138"/>
      <c r="H88" s="138"/>
    </row>
    <row r="89" spans="1:8" hidden="1" outlineLevel="1">
      <c r="A89" s="138" t="s">
        <v>64</v>
      </c>
      <c r="B89" s="138"/>
      <c r="C89" s="139">
        <v>10.4997585</v>
      </c>
      <c r="D89" s="139">
        <v>53.342523093750003</v>
      </c>
      <c r="E89" s="139">
        <v>66.185977687499999</v>
      </c>
      <c r="F89" s="139">
        <v>71.060865562499998</v>
      </c>
      <c r="G89" s="139">
        <v>77.716962468749998</v>
      </c>
      <c r="H89" s="139">
        <v>83.341833093749997</v>
      </c>
    </row>
    <row r="90" spans="1:8" hidden="1" outlineLevel="1">
      <c r="A90" s="138" t="s">
        <v>367</v>
      </c>
      <c r="B90" s="138"/>
      <c r="C90" s="139">
        <v>1.3499689500000001</v>
      </c>
      <c r="D90" s="139">
        <v>1.04997585</v>
      </c>
      <c r="E90" s="139">
        <v>0.59998620000000003</v>
      </c>
      <c r="F90" s="139">
        <v>0.44998965000000002</v>
      </c>
      <c r="G90" s="139">
        <v>0.59998620000000003</v>
      </c>
      <c r="H90" s="139" t="s">
        <v>55</v>
      </c>
    </row>
    <row r="91" spans="1:8" hidden="1" outlineLevel="1">
      <c r="A91" s="138" t="s">
        <v>65</v>
      </c>
      <c r="B91" s="138"/>
      <c r="C91" s="139">
        <v>-3.6</v>
      </c>
      <c r="D91" s="139">
        <v>0.74998275000000003</v>
      </c>
      <c r="E91" s="139">
        <v>1.3499689500000001</v>
      </c>
      <c r="F91" s="139">
        <v>-0.4</v>
      </c>
      <c r="G91" s="139">
        <v>0.14999655000000001</v>
      </c>
      <c r="H91" s="139" t="s">
        <v>8</v>
      </c>
    </row>
    <row r="92" spans="1:8" hidden="1" outlineLevel="1">
      <c r="A92" s="138" t="s">
        <v>66</v>
      </c>
      <c r="B92" s="138"/>
      <c r="C92" s="320">
        <v>40282</v>
      </c>
      <c r="D92" s="320">
        <v>40653</v>
      </c>
      <c r="E92" s="320">
        <v>41016</v>
      </c>
      <c r="F92" s="320">
        <v>41016</v>
      </c>
      <c r="G92" s="320">
        <v>41016</v>
      </c>
      <c r="H92" s="320">
        <v>41222</v>
      </c>
    </row>
    <row r="93" spans="1:8" hidden="1" outlineLevel="1">
      <c r="A93" s="138" t="s">
        <v>67</v>
      </c>
      <c r="B93" s="138"/>
      <c r="C93" s="321" t="s">
        <v>368</v>
      </c>
      <c r="D93" s="321" t="s">
        <v>368</v>
      </c>
      <c r="E93" s="321" t="s">
        <v>70</v>
      </c>
      <c r="F93" s="321" t="s">
        <v>69</v>
      </c>
      <c r="G93" s="321" t="s">
        <v>71</v>
      </c>
      <c r="H93" s="321" t="s">
        <v>71</v>
      </c>
    </row>
    <row r="94" spans="1:8" hidden="1" outlineLevel="1">
      <c r="A94" s="138" t="s">
        <v>72</v>
      </c>
      <c r="B94" s="138"/>
      <c r="C94" s="321" t="s">
        <v>73</v>
      </c>
      <c r="D94" s="321" t="s">
        <v>73</v>
      </c>
      <c r="E94" s="321" t="s">
        <v>73</v>
      </c>
      <c r="F94" s="321" t="s">
        <v>73</v>
      </c>
      <c r="G94" s="321" t="s">
        <v>73</v>
      </c>
      <c r="H94" s="321" t="s">
        <v>74</v>
      </c>
    </row>
    <row r="95" spans="1:8" hidden="1" outlineLevel="1">
      <c r="A95" s="138"/>
      <c r="B95" s="138"/>
      <c r="C95" s="138"/>
      <c r="D95" s="138"/>
      <c r="E95" s="138"/>
      <c r="F95" s="138"/>
      <c r="G95" s="138"/>
      <c r="H95" s="138"/>
    </row>
    <row r="96" spans="1:8" hidden="1" outlineLevel="1">
      <c r="A96" s="137" t="s">
        <v>75</v>
      </c>
      <c r="B96" s="137"/>
      <c r="C96" s="138"/>
      <c r="D96" s="138"/>
      <c r="E96" s="138"/>
      <c r="F96" s="138"/>
      <c r="G96" s="138"/>
      <c r="H96" s="138"/>
    </row>
    <row r="97" spans="1:8" hidden="1" outlineLevel="1">
      <c r="A97" s="138" t="s">
        <v>76</v>
      </c>
      <c r="B97" s="138"/>
      <c r="C97" s="139">
        <v>40.049078850000001</v>
      </c>
      <c r="D97" s="139">
        <v>49.348864949999999</v>
      </c>
      <c r="E97" s="139">
        <v>46.798923600000002</v>
      </c>
      <c r="F97" s="139">
        <v>32.84924445</v>
      </c>
      <c r="G97" s="139">
        <v>35.249189250000001</v>
      </c>
      <c r="H97" s="139" t="s">
        <v>55</v>
      </c>
    </row>
    <row r="98" spans="1:8" hidden="1" outlineLevel="1">
      <c r="A98" s="138" t="s">
        <v>77</v>
      </c>
      <c r="B98" s="138"/>
      <c r="C98" s="139">
        <v>18.851261611009999</v>
      </c>
      <c r="D98" s="139">
        <v>22.723375750336999</v>
      </c>
      <c r="E98" s="139">
        <v>17.351917696714001</v>
      </c>
      <c r="F98" s="139">
        <v>13.416945403158</v>
      </c>
      <c r="G98" s="139">
        <v>8.7745101816240005</v>
      </c>
      <c r="H98" s="139" t="s">
        <v>8</v>
      </c>
    </row>
    <row r="99" spans="1:8" hidden="1" outlineLevel="1">
      <c r="A99" s="138" t="s">
        <v>78</v>
      </c>
      <c r="B99" s="138"/>
      <c r="C99" s="139">
        <v>21.197817238990002</v>
      </c>
      <c r="D99" s="139">
        <v>26.625489199663001</v>
      </c>
      <c r="E99" s="139">
        <v>29.447005903286001</v>
      </c>
      <c r="F99" s="139">
        <v>19.432299046842001</v>
      </c>
      <c r="G99" s="139">
        <v>26.474679068375998</v>
      </c>
      <c r="H99" s="139" t="s">
        <v>8</v>
      </c>
    </row>
    <row r="100" spans="1:8" hidden="1" outlineLevel="1">
      <c r="A100" s="138"/>
      <c r="B100" s="138"/>
      <c r="C100" s="138"/>
      <c r="D100" s="138"/>
      <c r="E100" s="138"/>
      <c r="F100" s="138"/>
      <c r="G100" s="138"/>
      <c r="H100" s="138"/>
    </row>
    <row r="101" spans="1:8" hidden="1" outlineLevel="1">
      <c r="A101" s="138"/>
      <c r="B101" s="138"/>
      <c r="C101" s="138" t="s">
        <v>282</v>
      </c>
      <c r="D101" s="138" t="s">
        <v>282</v>
      </c>
      <c r="E101" s="138" t="s">
        <v>282</v>
      </c>
      <c r="F101" s="138" t="s">
        <v>282</v>
      </c>
      <c r="G101" s="138" t="s">
        <v>282</v>
      </c>
      <c r="H101" s="138" t="s">
        <v>282</v>
      </c>
    </row>
    <row r="102" spans="1:8" hidden="1" outlineLevel="1">
      <c r="A102" s="138" t="s">
        <v>364</v>
      </c>
      <c r="B102" s="138"/>
      <c r="C102" s="321" t="s">
        <v>402</v>
      </c>
      <c r="D102" s="321" t="s">
        <v>402</v>
      </c>
      <c r="E102" s="321" t="s">
        <v>402</v>
      </c>
      <c r="F102" s="321" t="s">
        <v>402</v>
      </c>
      <c r="G102" s="321" t="s">
        <v>402</v>
      </c>
      <c r="H102" s="321" t="s">
        <v>402</v>
      </c>
    </row>
    <row r="103" spans="1:8" hidden="1" outlineLevel="1">
      <c r="A103" s="138" t="s">
        <v>403</v>
      </c>
      <c r="B103" s="138"/>
      <c r="C103" s="319">
        <v>0.14999655000000001</v>
      </c>
      <c r="D103" s="319">
        <v>0.14999655000000001</v>
      </c>
      <c r="E103" s="319">
        <v>0.14999655000000001</v>
      </c>
      <c r="F103" s="319">
        <v>0.14999655000000001</v>
      </c>
      <c r="G103" s="319">
        <v>0.14999655000000001</v>
      </c>
      <c r="H103" s="319">
        <v>0.14999655000000001</v>
      </c>
    </row>
    <row r="104" spans="1:8" ht="24.95" customHeight="1" collapsed="1">
      <c r="A104" s="322"/>
      <c r="B104" s="322"/>
    </row>
    <row r="106" spans="1:8">
      <c r="A106" s="136" t="s">
        <v>81</v>
      </c>
      <c r="B106" s="136"/>
      <c r="C106" s="136"/>
      <c r="D106" s="136"/>
      <c r="E106" s="136"/>
      <c r="F106" s="136"/>
      <c r="G106" s="136"/>
      <c r="H106" s="136"/>
    </row>
    <row r="107" spans="1:8">
      <c r="A107" s="137" t="s">
        <v>82</v>
      </c>
      <c r="B107" s="137"/>
      <c r="C107" s="138"/>
      <c r="D107" s="138"/>
      <c r="E107" s="138"/>
      <c r="F107" s="138"/>
      <c r="G107" s="138"/>
      <c r="H107" s="138"/>
    </row>
    <row r="108" spans="1:8">
      <c r="A108" s="332" t="s">
        <v>83</v>
      </c>
      <c r="B108" s="332"/>
      <c r="C108" s="139">
        <v>30.44929965</v>
      </c>
      <c r="D108" s="139">
        <v>40.199075399999998</v>
      </c>
      <c r="E108" s="139">
        <v>58.048664850000002</v>
      </c>
      <c r="F108" s="139">
        <v>38.849106450000001</v>
      </c>
      <c r="G108" s="139">
        <v>61.948575150000003</v>
      </c>
      <c r="H108" s="139">
        <v>39.599089200000002</v>
      </c>
    </row>
    <row r="109" spans="1:8">
      <c r="A109" s="332" t="s">
        <v>373</v>
      </c>
      <c r="B109" s="332"/>
      <c r="C109" s="139">
        <v>70.798371599999996</v>
      </c>
      <c r="D109" s="139">
        <v>53.248775250000001</v>
      </c>
      <c r="E109" s="139">
        <v>0.44998965000000002</v>
      </c>
      <c r="F109" s="139">
        <v>2.8499344500000001</v>
      </c>
      <c r="G109" s="139">
        <v>0.14999655000000001</v>
      </c>
      <c r="H109" s="139">
        <v>2.5499413500000001</v>
      </c>
    </row>
    <row r="110" spans="1:8">
      <c r="A110" s="137" t="s">
        <v>84</v>
      </c>
      <c r="B110" s="137"/>
      <c r="C110" s="140">
        <v>101.24767125</v>
      </c>
      <c r="D110" s="140">
        <v>93.447850650000007</v>
      </c>
      <c r="E110" s="140">
        <v>58.498654500000001</v>
      </c>
      <c r="F110" s="140">
        <v>41.6990409</v>
      </c>
      <c r="G110" s="140">
        <v>62.098571700000001</v>
      </c>
      <c r="H110" s="140">
        <v>42.149030549999999</v>
      </c>
    </row>
    <row r="111" spans="1:8">
      <c r="A111" s="138"/>
      <c r="B111" s="138"/>
      <c r="C111" s="138"/>
      <c r="D111" s="138"/>
      <c r="E111" s="138"/>
      <c r="F111" s="138"/>
      <c r="G111" s="138"/>
      <c r="H111" s="138"/>
    </row>
    <row r="112" spans="1:8">
      <c r="A112" s="332" t="s">
        <v>85</v>
      </c>
      <c r="B112" s="332"/>
      <c r="C112" s="139">
        <v>213.74508374999999</v>
      </c>
      <c r="D112" s="139">
        <v>223.49485949999999</v>
      </c>
      <c r="E112" s="139">
        <v>200.3953908</v>
      </c>
      <c r="F112" s="139">
        <v>186.44571164999999</v>
      </c>
      <c r="G112" s="139">
        <v>196.19548739999999</v>
      </c>
      <c r="H112" s="139" t="s">
        <v>8</v>
      </c>
    </row>
    <row r="113" spans="1:8">
      <c r="A113" s="332" t="s">
        <v>86</v>
      </c>
      <c r="B113" s="332"/>
      <c r="C113" s="139">
        <v>34.799199600000001</v>
      </c>
      <c r="D113" s="139">
        <v>26.399392800000001</v>
      </c>
      <c r="E113" s="139">
        <v>17.84958945</v>
      </c>
      <c r="F113" s="139">
        <v>18.899565299999999</v>
      </c>
      <c r="G113" s="139">
        <v>27.899358299999999</v>
      </c>
      <c r="H113" s="139" t="s">
        <v>8</v>
      </c>
    </row>
    <row r="114" spans="1:8">
      <c r="A114" s="137" t="s">
        <v>87</v>
      </c>
      <c r="B114" s="137"/>
      <c r="C114" s="140">
        <v>248.54428335</v>
      </c>
      <c r="D114" s="140">
        <v>249.89425230000001</v>
      </c>
      <c r="E114" s="140">
        <v>218.24498025</v>
      </c>
      <c r="F114" s="140">
        <v>205.34527695</v>
      </c>
      <c r="G114" s="140">
        <v>224.09484570000001</v>
      </c>
      <c r="H114" s="140" t="s">
        <v>8</v>
      </c>
    </row>
    <row r="115" spans="1:8">
      <c r="A115" s="138"/>
      <c r="B115" s="138"/>
      <c r="C115" s="138"/>
      <c r="D115" s="138"/>
      <c r="E115" s="138"/>
      <c r="F115" s="138"/>
      <c r="G115" s="138"/>
      <c r="H115" s="138"/>
    </row>
    <row r="116" spans="1:8">
      <c r="A116" s="332" t="s">
        <v>88</v>
      </c>
      <c r="B116" s="332"/>
      <c r="C116" s="139">
        <v>30.299303099999999</v>
      </c>
      <c r="D116" s="139">
        <v>23.699454899999999</v>
      </c>
      <c r="E116" s="139">
        <v>22.949472149999998</v>
      </c>
      <c r="F116" s="139">
        <v>29.099330699999999</v>
      </c>
      <c r="G116" s="139">
        <v>29.399323800000001</v>
      </c>
      <c r="H116" s="139" t="s">
        <v>8</v>
      </c>
    </row>
    <row r="117" spans="1:8">
      <c r="A117" s="332" t="s">
        <v>90</v>
      </c>
      <c r="B117" s="332"/>
      <c r="C117" s="139">
        <v>36.8991513</v>
      </c>
      <c r="D117" s="139">
        <v>4.0499068500000002</v>
      </c>
      <c r="E117" s="139">
        <v>3.2999241000000001</v>
      </c>
      <c r="F117" s="139">
        <v>3.2999241000000001</v>
      </c>
      <c r="G117" s="139">
        <v>5.6998689000000002</v>
      </c>
      <c r="H117" s="139">
        <v>277.34362095</v>
      </c>
    </row>
    <row r="118" spans="1:8">
      <c r="A118" s="137" t="s">
        <v>193</v>
      </c>
      <c r="B118" s="137"/>
      <c r="C118" s="140">
        <v>416.990409</v>
      </c>
      <c r="D118" s="140">
        <v>371.09146470000002</v>
      </c>
      <c r="E118" s="140">
        <v>302.99303099999997</v>
      </c>
      <c r="F118" s="140">
        <v>279.44357265000002</v>
      </c>
      <c r="G118" s="140">
        <v>321.29261009999999</v>
      </c>
      <c r="H118" s="140">
        <v>319.49265150000002</v>
      </c>
    </row>
    <row r="119" spans="1:8">
      <c r="A119" s="138"/>
      <c r="B119" s="138"/>
      <c r="C119" s="138"/>
      <c r="D119" s="138"/>
      <c r="E119" s="138"/>
      <c r="F119" s="138"/>
      <c r="G119" s="138"/>
      <c r="H119" s="138"/>
    </row>
    <row r="120" spans="1:8">
      <c r="A120" s="332" t="s">
        <v>91</v>
      </c>
      <c r="B120" s="332"/>
      <c r="C120" s="139">
        <v>922.47878249999997</v>
      </c>
      <c r="D120" s="139">
        <v>1086.2750151</v>
      </c>
      <c r="E120" s="139">
        <v>1101.2746701000001</v>
      </c>
      <c r="F120" s="139">
        <v>1055.82571545</v>
      </c>
      <c r="G120" s="139">
        <v>1166.0731797000001</v>
      </c>
      <c r="H120" s="139" t="s">
        <v>8</v>
      </c>
    </row>
    <row r="121" spans="1:8">
      <c r="A121" s="332" t="s">
        <v>92</v>
      </c>
      <c r="B121" s="332"/>
      <c r="C121" s="139">
        <v>-544.6</v>
      </c>
      <c r="D121" s="139">
        <v>-641.1</v>
      </c>
      <c r="E121" s="139">
        <v>-669.6</v>
      </c>
      <c r="F121" s="139">
        <v>-664.3</v>
      </c>
      <c r="G121" s="139">
        <v>-733</v>
      </c>
      <c r="H121" s="139" t="s">
        <v>8</v>
      </c>
    </row>
    <row r="122" spans="1:8">
      <c r="A122" s="137" t="s">
        <v>93</v>
      </c>
      <c r="B122" s="137"/>
      <c r="C122" s="140">
        <v>377.84130944999998</v>
      </c>
      <c r="D122" s="140">
        <v>445.18976040000001</v>
      </c>
      <c r="E122" s="140">
        <v>431.69007090000002</v>
      </c>
      <c r="F122" s="140">
        <v>391.4909955</v>
      </c>
      <c r="G122" s="140">
        <v>433.04003985000003</v>
      </c>
      <c r="H122" s="140">
        <v>423.2902641</v>
      </c>
    </row>
    <row r="123" spans="1:8">
      <c r="A123" s="138"/>
      <c r="B123" s="138"/>
      <c r="C123" s="138"/>
      <c r="D123" s="138"/>
      <c r="E123" s="138"/>
      <c r="F123" s="138"/>
      <c r="G123" s="138"/>
      <c r="H123" s="138"/>
    </row>
    <row r="124" spans="1:8">
      <c r="A124" s="332" t="s">
        <v>94</v>
      </c>
      <c r="B124" s="332"/>
      <c r="C124" s="139">
        <v>22.799475600000001</v>
      </c>
      <c r="D124" s="139">
        <v>8.9997930000000004</v>
      </c>
      <c r="E124" s="139">
        <v>6.8998413000000003</v>
      </c>
      <c r="F124" s="139">
        <v>4.3498999500000002</v>
      </c>
      <c r="G124" s="139">
        <v>9.4497826499999995</v>
      </c>
      <c r="H124" s="139">
        <v>71.098364700000005</v>
      </c>
    </row>
    <row r="125" spans="1:8">
      <c r="A125" s="332" t="s">
        <v>95</v>
      </c>
      <c r="B125" s="332"/>
      <c r="C125" s="139">
        <v>379.94126115</v>
      </c>
      <c r="D125" s="139">
        <v>444.73977074999999</v>
      </c>
      <c r="E125" s="139">
        <v>413.990478</v>
      </c>
      <c r="F125" s="139">
        <v>387.29109210000001</v>
      </c>
      <c r="G125" s="139">
        <v>492.13868055</v>
      </c>
      <c r="H125" s="139">
        <v>496.48858050000001</v>
      </c>
    </row>
    <row r="126" spans="1:8">
      <c r="A126" s="332" t="s">
        <v>96</v>
      </c>
      <c r="B126" s="332"/>
      <c r="C126" s="139">
        <v>17.24960325</v>
      </c>
      <c r="D126" s="139">
        <v>19.199558400000001</v>
      </c>
      <c r="E126" s="139">
        <v>15.899634300000001</v>
      </c>
      <c r="F126" s="139">
        <v>22.949472149999998</v>
      </c>
      <c r="G126" s="139">
        <v>35.549182350000002</v>
      </c>
      <c r="H126" s="139">
        <v>36.749154750000002</v>
      </c>
    </row>
    <row r="127" spans="1:8">
      <c r="A127" s="332" t="s">
        <v>97</v>
      </c>
      <c r="B127" s="332"/>
      <c r="C127" s="139">
        <v>36.449161650000001</v>
      </c>
      <c r="D127" s="139">
        <v>40.199075399999998</v>
      </c>
      <c r="E127" s="139">
        <v>47.398909799999998</v>
      </c>
      <c r="F127" s="139">
        <v>47.548906350000003</v>
      </c>
      <c r="G127" s="139">
        <v>63.298544100000001</v>
      </c>
      <c r="H127" s="139" t="s">
        <v>8</v>
      </c>
    </row>
    <row r="128" spans="1:8">
      <c r="A128" s="332" t="s">
        <v>99</v>
      </c>
      <c r="B128" s="332"/>
      <c r="C128" s="139">
        <v>2.6999379000000001</v>
      </c>
      <c r="D128" s="139">
        <v>7.4998275000000003</v>
      </c>
      <c r="E128" s="139">
        <v>4.0499068500000002</v>
      </c>
      <c r="F128" s="139">
        <v>4.1999034000000002</v>
      </c>
      <c r="G128" s="139">
        <v>5.5498723500000002</v>
      </c>
      <c r="H128" s="139">
        <v>-0.1</v>
      </c>
    </row>
    <row r="129" spans="1:8">
      <c r="A129" s="137" t="s">
        <v>100</v>
      </c>
      <c r="B129" s="137"/>
      <c r="C129" s="142">
        <v>1253.9711580000001</v>
      </c>
      <c r="D129" s="142">
        <v>1336.9192501499999</v>
      </c>
      <c r="E129" s="142">
        <v>1222.9218721499999</v>
      </c>
      <c r="F129" s="142">
        <v>1137.2738420999999</v>
      </c>
      <c r="G129" s="142">
        <v>1360.3187119500001</v>
      </c>
      <c r="H129" s="142">
        <v>1346.9690189999999</v>
      </c>
    </row>
    <row r="130" spans="1:8">
      <c r="A130" s="138"/>
      <c r="B130" s="138"/>
      <c r="C130" s="138"/>
      <c r="D130" s="138"/>
      <c r="E130" s="138"/>
      <c r="F130" s="138"/>
      <c r="G130" s="138"/>
      <c r="H130" s="138"/>
    </row>
    <row r="131" spans="1:8">
      <c r="A131" s="137" t="s">
        <v>317</v>
      </c>
      <c r="B131" s="137"/>
      <c r="C131" s="138"/>
      <c r="D131" s="138"/>
      <c r="E131" s="138"/>
      <c r="F131" s="138"/>
      <c r="G131" s="138"/>
      <c r="H131" s="138"/>
    </row>
    <row r="132" spans="1:8">
      <c r="A132" s="332" t="s">
        <v>101</v>
      </c>
      <c r="B132" s="332"/>
      <c r="C132" s="139">
        <v>73.198316399999996</v>
      </c>
      <c r="D132" s="139">
        <v>69.298406099999994</v>
      </c>
      <c r="E132" s="139">
        <v>46.048940850000001</v>
      </c>
      <c r="F132" s="139">
        <v>50.998826999999999</v>
      </c>
      <c r="G132" s="139">
        <v>64.348519949999996</v>
      </c>
      <c r="H132" s="139" t="s">
        <v>8</v>
      </c>
    </row>
    <row r="133" spans="1:8">
      <c r="A133" s="332" t="s">
        <v>102</v>
      </c>
      <c r="B133" s="332"/>
      <c r="C133" s="139">
        <v>164.24622224999999</v>
      </c>
      <c r="D133" s="139">
        <v>156.8963913</v>
      </c>
      <c r="E133" s="139">
        <v>164.54621535000001</v>
      </c>
      <c r="F133" s="139">
        <v>164.54621535000001</v>
      </c>
      <c r="G133" s="139">
        <v>163.19624640000001</v>
      </c>
      <c r="H133" s="139" t="s">
        <v>8</v>
      </c>
    </row>
    <row r="134" spans="1:8">
      <c r="A134" s="332" t="s">
        <v>104</v>
      </c>
      <c r="B134" s="332"/>
      <c r="C134" s="139">
        <v>488.08877369999999</v>
      </c>
      <c r="D134" s="139">
        <v>442.93981215000002</v>
      </c>
      <c r="E134" s="139">
        <v>125.54711235000001</v>
      </c>
      <c r="F134" s="139">
        <v>165.44619465</v>
      </c>
      <c r="G134" s="139">
        <v>2.9999310000000001</v>
      </c>
      <c r="H134" s="139">
        <v>4.3498999500000002</v>
      </c>
    </row>
    <row r="135" spans="1:8">
      <c r="A135" s="332" t="s">
        <v>105</v>
      </c>
      <c r="B135" s="332"/>
      <c r="C135" s="139">
        <v>5.5498723500000002</v>
      </c>
      <c r="D135" s="139">
        <v>5.0998827000000002</v>
      </c>
      <c r="E135" s="139">
        <v>2.6999379000000001</v>
      </c>
      <c r="F135" s="139">
        <v>1.04997585</v>
      </c>
      <c r="G135" s="139">
        <v>0.74998275000000003</v>
      </c>
      <c r="H135" s="139" t="s">
        <v>8</v>
      </c>
    </row>
    <row r="136" spans="1:8">
      <c r="A136" s="332" t="s">
        <v>106</v>
      </c>
      <c r="B136" s="332"/>
      <c r="C136" s="139">
        <v>19.349554950000002</v>
      </c>
      <c r="D136" s="139">
        <v>31.349278949999999</v>
      </c>
      <c r="E136" s="139">
        <v>25.64941005</v>
      </c>
      <c r="F136" s="139">
        <v>24.899427299999999</v>
      </c>
      <c r="G136" s="139">
        <v>25.349416949999998</v>
      </c>
      <c r="H136" s="139">
        <v>32.0992617</v>
      </c>
    </row>
    <row r="137" spans="1:8">
      <c r="A137" s="332" t="s">
        <v>108</v>
      </c>
      <c r="B137" s="332"/>
      <c r="C137" s="139">
        <v>151.94650515000001</v>
      </c>
      <c r="D137" s="139">
        <v>52.94878215</v>
      </c>
      <c r="E137" s="139">
        <v>44.248982249999997</v>
      </c>
      <c r="F137" s="139">
        <v>35.6991789</v>
      </c>
      <c r="G137" s="139">
        <v>48.148892549999999</v>
      </c>
      <c r="H137" s="139">
        <v>256.64409705000003</v>
      </c>
    </row>
    <row r="138" spans="1:8">
      <c r="A138" s="137" t="s">
        <v>411</v>
      </c>
      <c r="B138" s="137"/>
      <c r="C138" s="140">
        <v>902.37924480000004</v>
      </c>
      <c r="D138" s="140">
        <v>758.53255334999994</v>
      </c>
      <c r="E138" s="140">
        <v>408.74059875</v>
      </c>
      <c r="F138" s="140">
        <v>442.63981905000003</v>
      </c>
      <c r="G138" s="140">
        <v>304.7929896</v>
      </c>
      <c r="H138" s="140">
        <v>293.09325869999998</v>
      </c>
    </row>
    <row r="139" spans="1:8">
      <c r="A139" s="138"/>
      <c r="B139" s="138"/>
      <c r="C139" s="138"/>
      <c r="D139" s="138"/>
      <c r="E139" s="138"/>
      <c r="F139" s="138"/>
      <c r="G139" s="138"/>
      <c r="H139" s="138"/>
    </row>
    <row r="140" spans="1:8">
      <c r="A140" s="332" t="s">
        <v>110</v>
      </c>
      <c r="B140" s="332"/>
      <c r="C140" s="139" t="s">
        <v>8</v>
      </c>
      <c r="D140" s="139" t="s">
        <v>8</v>
      </c>
      <c r="E140" s="139">
        <v>214.49506650000001</v>
      </c>
      <c r="F140" s="139">
        <v>87.597985199999997</v>
      </c>
      <c r="G140" s="139">
        <v>388.04107484999997</v>
      </c>
      <c r="H140" s="139">
        <v>409.34058494999999</v>
      </c>
    </row>
    <row r="141" spans="1:8">
      <c r="A141" s="332" t="s">
        <v>111</v>
      </c>
      <c r="B141" s="332"/>
      <c r="C141" s="139">
        <v>16.949610150000002</v>
      </c>
      <c r="D141" s="139">
        <v>10.7997516</v>
      </c>
      <c r="E141" s="139">
        <v>7.4998275000000003</v>
      </c>
      <c r="F141" s="139">
        <v>6.7498447500000003</v>
      </c>
      <c r="G141" s="139">
        <v>12.599710200000001</v>
      </c>
      <c r="H141" s="139" t="s">
        <v>8</v>
      </c>
    </row>
    <row r="142" spans="1:8">
      <c r="A142" s="332" t="s">
        <v>113</v>
      </c>
      <c r="B142" s="332"/>
      <c r="C142" s="139">
        <v>47.848899449999998</v>
      </c>
      <c r="D142" s="139">
        <v>39.2990961</v>
      </c>
      <c r="E142" s="139">
        <v>39.599089200000002</v>
      </c>
      <c r="F142" s="139">
        <v>47.398909799999998</v>
      </c>
      <c r="G142" s="139">
        <v>49.048871849999998</v>
      </c>
      <c r="H142" s="139" t="s">
        <v>8</v>
      </c>
    </row>
    <row r="143" spans="1:8">
      <c r="A143" s="332" t="s">
        <v>114</v>
      </c>
      <c r="B143" s="332"/>
      <c r="C143" s="139">
        <v>11.0997447</v>
      </c>
      <c r="D143" s="139">
        <v>27.299372099999999</v>
      </c>
      <c r="E143" s="139">
        <v>33.449230649999997</v>
      </c>
      <c r="F143" s="139">
        <v>35.249189250000001</v>
      </c>
      <c r="G143" s="139">
        <v>52.348795950000003</v>
      </c>
      <c r="H143" s="139" t="s">
        <v>8</v>
      </c>
    </row>
    <row r="144" spans="1:8">
      <c r="A144" s="332" t="s">
        <v>319</v>
      </c>
      <c r="B144" s="332"/>
      <c r="C144" s="139">
        <v>49.948851150000003</v>
      </c>
      <c r="D144" s="139">
        <v>54.598744199999999</v>
      </c>
      <c r="E144" s="139">
        <v>49.798854599999999</v>
      </c>
      <c r="F144" s="139">
        <v>49.198868400000002</v>
      </c>
      <c r="G144" s="139">
        <v>43.948989150000003</v>
      </c>
      <c r="H144" s="139">
        <v>138.89680530000001</v>
      </c>
    </row>
    <row r="145" spans="1:8">
      <c r="A145" s="137" t="s">
        <v>115</v>
      </c>
      <c r="B145" s="137"/>
      <c r="C145" s="140">
        <v>1028.22635025</v>
      </c>
      <c r="D145" s="140">
        <v>890.52951734999999</v>
      </c>
      <c r="E145" s="140">
        <v>753.58266719999995</v>
      </c>
      <c r="F145" s="140">
        <v>668.83461645</v>
      </c>
      <c r="G145" s="140">
        <v>850.78043160000004</v>
      </c>
      <c r="H145" s="140">
        <v>841.33064894999995</v>
      </c>
    </row>
    <row r="146" spans="1:8">
      <c r="A146" s="138"/>
      <c r="B146" s="138"/>
      <c r="C146" s="138"/>
      <c r="D146" s="138"/>
      <c r="E146" s="138"/>
      <c r="F146" s="138"/>
      <c r="G146" s="138"/>
      <c r="H146" s="138"/>
    </row>
    <row r="147" spans="1:8">
      <c r="A147" s="332" t="s">
        <v>116</v>
      </c>
      <c r="B147" s="332"/>
      <c r="C147" s="139">
        <v>54.748740750000003</v>
      </c>
      <c r="D147" s="139">
        <v>54.748740750000003</v>
      </c>
      <c r="E147" s="139">
        <v>54.748740750000003</v>
      </c>
      <c r="F147" s="139">
        <v>54.748740750000003</v>
      </c>
      <c r="G147" s="139">
        <v>54.748740750000003</v>
      </c>
      <c r="H147" s="139">
        <v>505.63837004999999</v>
      </c>
    </row>
    <row r="148" spans="1:8">
      <c r="A148" s="332" t="s">
        <v>117</v>
      </c>
      <c r="B148" s="332"/>
      <c r="C148" s="139">
        <v>527.83785945</v>
      </c>
      <c r="D148" s="139">
        <v>662.83475444999999</v>
      </c>
      <c r="E148" s="139">
        <v>666.13467854999999</v>
      </c>
      <c r="F148" s="139">
        <v>666.13467854999999</v>
      </c>
      <c r="G148" s="139">
        <v>666.13467854999999</v>
      </c>
      <c r="H148" s="139" t="s">
        <v>8</v>
      </c>
    </row>
    <row r="149" spans="1:8">
      <c r="A149" s="332" t="s">
        <v>118</v>
      </c>
      <c r="B149" s="332"/>
      <c r="C149" s="139">
        <v>-390</v>
      </c>
      <c r="D149" s="139">
        <v>-356.5</v>
      </c>
      <c r="E149" s="139">
        <v>-314.2</v>
      </c>
      <c r="F149" s="139">
        <v>-283.2</v>
      </c>
      <c r="G149" s="139">
        <v>-248.5</v>
      </c>
      <c r="H149" s="139" t="s">
        <v>8</v>
      </c>
    </row>
    <row r="150" spans="1:8">
      <c r="A150" s="332" t="s">
        <v>320</v>
      </c>
      <c r="B150" s="332"/>
      <c r="C150" s="139" t="s">
        <v>8</v>
      </c>
      <c r="D150" s="139" t="s">
        <v>8</v>
      </c>
      <c r="E150" s="139" t="s">
        <v>8</v>
      </c>
      <c r="F150" s="139" t="s">
        <v>8</v>
      </c>
      <c r="G150" s="139" t="s">
        <v>8</v>
      </c>
      <c r="H150" s="139" t="s">
        <v>8</v>
      </c>
    </row>
    <row r="151" spans="1:8">
      <c r="A151" s="332" t="s">
        <v>119</v>
      </c>
      <c r="B151" s="332"/>
      <c r="C151" s="139">
        <v>33.149237550000002</v>
      </c>
      <c r="D151" s="139">
        <v>85.348036949999994</v>
      </c>
      <c r="E151" s="139">
        <v>62.698557899999997</v>
      </c>
      <c r="F151" s="139">
        <v>30.749292749999999</v>
      </c>
      <c r="G151" s="139">
        <v>37.199144400000002</v>
      </c>
      <c r="H151" s="139" t="s">
        <v>8</v>
      </c>
    </row>
    <row r="152" spans="1:8">
      <c r="A152" s="137" t="s">
        <v>120</v>
      </c>
      <c r="B152" s="137"/>
      <c r="C152" s="140">
        <v>225.74480775000001</v>
      </c>
      <c r="D152" s="140">
        <v>446.38973279999999</v>
      </c>
      <c r="E152" s="140">
        <v>469.33920495000001</v>
      </c>
      <c r="F152" s="140">
        <v>468.43922565000003</v>
      </c>
      <c r="G152" s="140">
        <v>509.53828034999998</v>
      </c>
      <c r="H152" s="140">
        <v>505.63837004999999</v>
      </c>
    </row>
    <row r="153" spans="1:8">
      <c r="A153" s="138"/>
      <c r="B153" s="138"/>
      <c r="C153" s="138"/>
      <c r="D153" s="138"/>
      <c r="E153" s="138"/>
      <c r="F153" s="138"/>
      <c r="G153" s="138"/>
      <c r="H153" s="138"/>
    </row>
    <row r="154" spans="1:8">
      <c r="A154" s="137" t="s">
        <v>122</v>
      </c>
      <c r="B154" s="137"/>
      <c r="C154" s="146">
        <v>225.74480775000001</v>
      </c>
      <c r="D154" s="146">
        <v>446.38973279999999</v>
      </c>
      <c r="E154" s="146">
        <v>469.33920495000001</v>
      </c>
      <c r="F154" s="146">
        <v>468.43922565000003</v>
      </c>
      <c r="G154" s="146">
        <v>509.53828034999998</v>
      </c>
      <c r="H154" s="146">
        <v>505.63837004999999</v>
      </c>
    </row>
    <row r="155" spans="1:8">
      <c r="A155" s="138"/>
      <c r="B155" s="138"/>
      <c r="C155" s="138"/>
      <c r="D155" s="138"/>
      <c r="E155" s="138"/>
      <c r="F155" s="138"/>
      <c r="G155" s="138"/>
      <c r="H155" s="138"/>
    </row>
    <row r="156" spans="1:8">
      <c r="A156" s="137" t="s">
        <v>123</v>
      </c>
      <c r="B156" s="137"/>
      <c r="C156" s="147">
        <v>1253.9711580000001</v>
      </c>
      <c r="D156" s="147">
        <v>1336.9192501499999</v>
      </c>
      <c r="E156" s="147">
        <v>1222.9218721499999</v>
      </c>
      <c r="F156" s="147">
        <v>1137.2738420999999</v>
      </c>
      <c r="G156" s="147">
        <v>1360.3187119500001</v>
      </c>
      <c r="H156" s="147">
        <v>1346.9690189999999</v>
      </c>
    </row>
    <row r="157" spans="1:8">
      <c r="A157" s="138"/>
      <c r="B157" s="138"/>
      <c r="C157" s="138"/>
      <c r="D157" s="138"/>
      <c r="E157" s="138"/>
      <c r="F157" s="138"/>
      <c r="G157" s="138"/>
      <c r="H157" s="138"/>
    </row>
    <row r="158" spans="1:8">
      <c r="A158" s="331" t="s">
        <v>51</v>
      </c>
      <c r="B158" s="331"/>
      <c r="C158" s="138"/>
      <c r="D158" s="138"/>
      <c r="E158" s="138"/>
      <c r="F158" s="138"/>
      <c r="G158" s="138"/>
      <c r="H158" s="138"/>
    </row>
    <row r="159" spans="1:8" hidden="1" outlineLevel="1">
      <c r="A159" s="138" t="s">
        <v>124</v>
      </c>
      <c r="B159" s="138"/>
      <c r="C159" s="139">
        <v>73.011780000000002</v>
      </c>
      <c r="D159" s="139">
        <v>72.999927</v>
      </c>
      <c r="E159" s="139">
        <v>72.999927</v>
      </c>
      <c r="F159" s="139">
        <v>72.999927</v>
      </c>
      <c r="G159" s="139">
        <v>72.887670999999997</v>
      </c>
      <c r="H159" s="139">
        <v>72.999928999999995</v>
      </c>
    </row>
    <row r="160" spans="1:8" hidden="1" outlineLevel="1">
      <c r="A160" s="138" t="s">
        <v>125</v>
      </c>
      <c r="B160" s="138"/>
      <c r="C160" s="139">
        <v>73.011780000000002</v>
      </c>
      <c r="D160" s="139">
        <v>72.999927</v>
      </c>
      <c r="E160" s="139">
        <v>72.999927</v>
      </c>
      <c r="F160" s="139">
        <v>72.999927</v>
      </c>
      <c r="G160" s="139">
        <v>72.887670999999997</v>
      </c>
      <c r="H160" s="139">
        <v>72.999928999999995</v>
      </c>
    </row>
    <row r="161" spans="1:8" hidden="1" outlineLevel="1">
      <c r="A161" s="138" t="s">
        <v>126</v>
      </c>
      <c r="B161" s="138"/>
      <c r="C161" s="143">
        <v>3.09</v>
      </c>
      <c r="D161" s="143">
        <v>6.11</v>
      </c>
      <c r="E161" s="143">
        <v>6.43</v>
      </c>
      <c r="F161" s="143">
        <v>6.42</v>
      </c>
      <c r="G161" s="143">
        <v>6.99</v>
      </c>
      <c r="H161" s="143">
        <v>6.93</v>
      </c>
    </row>
    <row r="162" spans="1:8" hidden="1" outlineLevel="1">
      <c r="A162" s="138" t="s">
        <v>127</v>
      </c>
      <c r="B162" s="138"/>
      <c r="C162" s="139">
        <v>-171.4</v>
      </c>
      <c r="D162" s="139">
        <v>-17.5</v>
      </c>
      <c r="E162" s="139">
        <v>39.449092649999997</v>
      </c>
      <c r="F162" s="139">
        <v>58.198661399999999</v>
      </c>
      <c r="G162" s="139">
        <v>-18.100000000000001</v>
      </c>
      <c r="H162" s="139">
        <v>-27.6</v>
      </c>
    </row>
    <row r="163" spans="1:8" hidden="1" outlineLevel="1">
      <c r="A163" s="138" t="s">
        <v>128</v>
      </c>
      <c r="B163" s="138"/>
      <c r="C163" s="143">
        <v>-2.35</v>
      </c>
      <c r="D163" s="143">
        <v>-0.24</v>
      </c>
      <c r="E163" s="143">
        <v>0.54</v>
      </c>
      <c r="F163" s="143">
        <v>0.8</v>
      </c>
      <c r="G163" s="143">
        <v>-0.25</v>
      </c>
      <c r="H163" s="143">
        <v>-0.38</v>
      </c>
    </row>
    <row r="164" spans="1:8" hidden="1" outlineLevel="1">
      <c r="A164" s="138" t="s">
        <v>129</v>
      </c>
      <c r="B164" s="138"/>
      <c r="C164" s="139">
        <v>510.58825619999999</v>
      </c>
      <c r="D164" s="139">
        <v>458.83944645000003</v>
      </c>
      <c r="E164" s="139">
        <v>350.24194425000002</v>
      </c>
      <c r="F164" s="139">
        <v>260.84400045000001</v>
      </c>
      <c r="G164" s="139">
        <v>404.3906988</v>
      </c>
      <c r="H164" s="139">
        <v>413.6904849</v>
      </c>
    </row>
    <row r="165" spans="1:8" hidden="1" outlineLevel="1">
      <c r="A165" s="138" t="s">
        <v>130</v>
      </c>
      <c r="B165" s="138"/>
      <c r="C165" s="139">
        <v>409.34058494999999</v>
      </c>
      <c r="D165" s="139">
        <v>365.3915958</v>
      </c>
      <c r="E165" s="139">
        <v>291.74328974999997</v>
      </c>
      <c r="F165" s="139">
        <v>219.14495955000001</v>
      </c>
      <c r="G165" s="139">
        <v>342.29212710000002</v>
      </c>
      <c r="H165" s="139">
        <v>371.54145434999998</v>
      </c>
    </row>
    <row r="166" spans="1:8" hidden="1" outlineLevel="1">
      <c r="A166" s="138" t="s">
        <v>131</v>
      </c>
      <c r="B166" s="138"/>
      <c r="C166" s="139">
        <v>47.848899449999998</v>
      </c>
      <c r="D166" s="139">
        <v>34.799199600000001</v>
      </c>
      <c r="E166" s="139">
        <v>38.999102999999998</v>
      </c>
      <c r="F166" s="139">
        <v>47.398909799999998</v>
      </c>
      <c r="G166" s="139">
        <v>48.8988753</v>
      </c>
      <c r="H166" s="139" t="s">
        <v>55</v>
      </c>
    </row>
    <row r="167" spans="1:8" hidden="1" outlineLevel="1">
      <c r="A167" s="138" t="s">
        <v>132</v>
      </c>
      <c r="B167" s="138"/>
      <c r="C167" s="139">
        <v>320.39263080000001</v>
      </c>
      <c r="D167" s="139">
        <v>394.7909196</v>
      </c>
      <c r="E167" s="139">
        <v>374.39138880000002</v>
      </c>
      <c r="F167" s="139">
        <v>262.7939556</v>
      </c>
      <c r="G167" s="139">
        <v>281.993514</v>
      </c>
      <c r="H167" s="139" t="s">
        <v>55</v>
      </c>
    </row>
    <row r="168" spans="1:8" hidden="1" outlineLevel="1">
      <c r="A168" s="138" t="s">
        <v>135</v>
      </c>
      <c r="B168" s="138"/>
      <c r="C168" s="321" t="s">
        <v>55</v>
      </c>
      <c r="D168" s="321" t="s">
        <v>55</v>
      </c>
      <c r="E168" s="321" t="s">
        <v>55</v>
      </c>
      <c r="F168" s="321" t="s">
        <v>55</v>
      </c>
      <c r="G168" s="321" t="s">
        <v>55</v>
      </c>
      <c r="H168" s="321" t="s">
        <v>55</v>
      </c>
    </row>
    <row r="169" spans="1:8" hidden="1" outlineLevel="1">
      <c r="A169" s="138" t="s">
        <v>136</v>
      </c>
      <c r="B169" s="138"/>
      <c r="C169" s="139">
        <v>9.4497826499999995</v>
      </c>
      <c r="D169" s="139">
        <v>10.64975505</v>
      </c>
      <c r="E169" s="139">
        <v>9.8997723000000004</v>
      </c>
      <c r="F169" s="139">
        <v>9.1497895499999995</v>
      </c>
      <c r="G169" s="139">
        <v>9.1497895499999995</v>
      </c>
      <c r="H169" s="139" t="s">
        <v>55</v>
      </c>
    </row>
    <row r="170" spans="1:8" hidden="1" outlineLevel="1">
      <c r="A170" s="138" t="s">
        <v>137</v>
      </c>
      <c r="B170" s="138"/>
      <c r="C170" s="139">
        <v>48.8988753</v>
      </c>
      <c r="D170" s="139">
        <v>52.94878215</v>
      </c>
      <c r="E170" s="139">
        <v>48.598882199999998</v>
      </c>
      <c r="F170" s="139">
        <v>42.749016750000003</v>
      </c>
      <c r="G170" s="139">
        <v>46.348933950000003</v>
      </c>
      <c r="H170" s="139" t="s">
        <v>55</v>
      </c>
    </row>
    <row r="171" spans="1:8" hidden="1" outlineLevel="1">
      <c r="A171" s="138" t="s">
        <v>138</v>
      </c>
      <c r="B171" s="138"/>
      <c r="C171" s="139">
        <v>822.13109054999995</v>
      </c>
      <c r="D171" s="139">
        <v>971.52765435000003</v>
      </c>
      <c r="E171" s="139">
        <v>999.42701265000005</v>
      </c>
      <c r="F171" s="139">
        <v>963.42784065000001</v>
      </c>
      <c r="G171" s="139">
        <v>1082.6750979000001</v>
      </c>
      <c r="H171" s="139" t="s">
        <v>55</v>
      </c>
    </row>
    <row r="172" spans="1:8" hidden="1" outlineLevel="1">
      <c r="A172" s="138" t="s">
        <v>140</v>
      </c>
      <c r="B172" s="138"/>
      <c r="C172" s="323">
        <v>20500</v>
      </c>
      <c r="D172" s="323">
        <v>20000</v>
      </c>
      <c r="E172" s="323">
        <v>20000</v>
      </c>
      <c r="F172" s="323">
        <v>20000</v>
      </c>
      <c r="G172" s="323">
        <v>20000</v>
      </c>
      <c r="H172" s="323">
        <v>20000</v>
      </c>
    </row>
    <row r="173" spans="1:8" hidden="1" outlineLevel="1">
      <c r="A173" s="138" t="s">
        <v>142</v>
      </c>
      <c r="B173" s="138"/>
      <c r="C173" s="139">
        <v>41.999034000000002</v>
      </c>
      <c r="D173" s="139">
        <v>51.148823550000003</v>
      </c>
      <c r="E173" s="139">
        <v>43.349002949999999</v>
      </c>
      <c r="F173" s="139">
        <v>40.4990685</v>
      </c>
      <c r="G173" s="139">
        <v>27.899358299999999</v>
      </c>
      <c r="H173" s="139" t="s">
        <v>55</v>
      </c>
    </row>
    <row r="174" spans="1:8" hidden="1" outlineLevel="1">
      <c r="A174" s="138" t="s">
        <v>143</v>
      </c>
      <c r="B174" s="138"/>
      <c r="C174" s="139">
        <v>-22.2</v>
      </c>
      <c r="D174" s="139">
        <v>-33</v>
      </c>
      <c r="E174" s="139">
        <v>-30.9</v>
      </c>
      <c r="F174" s="139">
        <v>-30.9</v>
      </c>
      <c r="G174" s="139">
        <v>-10.9</v>
      </c>
      <c r="H174" s="139" t="s">
        <v>55</v>
      </c>
    </row>
    <row r="175" spans="1:8" hidden="1" outlineLevel="1">
      <c r="A175" s="138" t="s">
        <v>144</v>
      </c>
      <c r="B175" s="138"/>
      <c r="C175" s="139">
        <v>5.0998827000000002</v>
      </c>
      <c r="D175" s="139">
        <v>7.9498171500000003</v>
      </c>
      <c r="E175" s="139">
        <v>5.2498792500000002</v>
      </c>
      <c r="F175" s="139">
        <v>3.8999103000000002</v>
      </c>
      <c r="G175" s="139">
        <v>5.0998827000000002</v>
      </c>
      <c r="H175" s="139" t="s">
        <v>55</v>
      </c>
    </row>
    <row r="176" spans="1:8" hidden="1" outlineLevel="1">
      <c r="A176" s="138" t="s">
        <v>66</v>
      </c>
      <c r="B176" s="138"/>
      <c r="C176" s="320">
        <v>40282</v>
      </c>
      <c r="D176" s="320">
        <v>40653</v>
      </c>
      <c r="E176" s="320">
        <v>41016</v>
      </c>
      <c r="F176" s="320">
        <v>41016</v>
      </c>
      <c r="G176" s="320">
        <v>41016</v>
      </c>
      <c r="H176" s="320">
        <v>41222</v>
      </c>
    </row>
    <row r="177" spans="1:8" hidden="1" outlineLevel="1">
      <c r="A177" s="138" t="s">
        <v>67</v>
      </c>
      <c r="B177" s="138"/>
      <c r="C177" s="321" t="s">
        <v>368</v>
      </c>
      <c r="D177" s="321" t="s">
        <v>368</v>
      </c>
      <c r="E177" s="321" t="s">
        <v>70</v>
      </c>
      <c r="F177" s="321" t="s">
        <v>70</v>
      </c>
      <c r="G177" s="321" t="s">
        <v>71</v>
      </c>
      <c r="H177" s="321" t="s">
        <v>71</v>
      </c>
    </row>
    <row r="178" spans="1:8" hidden="1" outlineLevel="1">
      <c r="A178" s="138" t="s">
        <v>72</v>
      </c>
      <c r="B178" s="138"/>
      <c r="C178" s="321" t="s">
        <v>73</v>
      </c>
      <c r="D178" s="321" t="s">
        <v>73</v>
      </c>
      <c r="E178" s="321" t="s">
        <v>73</v>
      </c>
      <c r="F178" s="321" t="s">
        <v>73</v>
      </c>
      <c r="G178" s="321" t="s">
        <v>73</v>
      </c>
      <c r="H178" s="321" t="s">
        <v>73</v>
      </c>
    </row>
    <row r="179" spans="1:8" hidden="1" outlineLevel="1">
      <c r="A179" s="138"/>
      <c r="B179" s="138"/>
      <c r="C179" s="138"/>
      <c r="D179" s="138"/>
      <c r="E179" s="138"/>
      <c r="F179" s="138"/>
      <c r="G179" s="138"/>
      <c r="H179" s="138"/>
    </row>
    <row r="180" spans="1:8" hidden="1" outlineLevel="1">
      <c r="A180" s="138"/>
      <c r="B180" s="138"/>
      <c r="C180" s="138" t="s">
        <v>282</v>
      </c>
      <c r="D180" s="138" t="s">
        <v>282</v>
      </c>
      <c r="E180" s="138" t="s">
        <v>282</v>
      </c>
      <c r="F180" s="138" t="s">
        <v>282</v>
      </c>
      <c r="G180" s="138" t="s">
        <v>282</v>
      </c>
      <c r="H180" s="138" t="s">
        <v>282</v>
      </c>
    </row>
    <row r="181" spans="1:8" hidden="1" outlineLevel="1">
      <c r="A181" s="138" t="s">
        <v>364</v>
      </c>
      <c r="B181" s="138"/>
      <c r="C181" s="321" t="s">
        <v>402</v>
      </c>
      <c r="D181" s="321" t="s">
        <v>402</v>
      </c>
      <c r="E181" s="321" t="s">
        <v>402</v>
      </c>
      <c r="F181" s="321" t="s">
        <v>402</v>
      </c>
      <c r="G181" s="321" t="s">
        <v>402</v>
      </c>
      <c r="H181" s="321" t="s">
        <v>402</v>
      </c>
    </row>
    <row r="182" spans="1:8" hidden="1" outlineLevel="1">
      <c r="A182" s="138" t="s">
        <v>403</v>
      </c>
      <c r="B182" s="138"/>
      <c r="C182" s="319">
        <v>0.14999655000000001</v>
      </c>
      <c r="D182" s="319">
        <v>0.14999655000000001</v>
      </c>
      <c r="E182" s="319">
        <v>0.14999655000000001</v>
      </c>
      <c r="F182" s="319">
        <v>0.14999655000000001</v>
      </c>
      <c r="G182" s="319">
        <v>0.14999655000000001</v>
      </c>
      <c r="H182" s="319">
        <v>0.14999655000000001</v>
      </c>
    </row>
    <row r="183" spans="1:8" collapsed="1"/>
    <row r="184" spans="1:8">
      <c r="A184" s="136" t="s">
        <v>322</v>
      </c>
      <c r="B184" s="136"/>
      <c r="C184" s="136"/>
      <c r="D184" s="136"/>
      <c r="E184" s="136"/>
      <c r="F184" s="136"/>
      <c r="G184" s="136"/>
      <c r="H184" s="136"/>
    </row>
    <row r="185" spans="1:8">
      <c r="A185" s="137" t="s">
        <v>282</v>
      </c>
      <c r="B185" s="137"/>
      <c r="C185" s="138"/>
      <c r="D185" s="138"/>
      <c r="E185" s="138"/>
      <c r="F185" s="138"/>
      <c r="G185" s="138"/>
      <c r="H185" s="138"/>
    </row>
    <row r="186" spans="1:8">
      <c r="A186" s="137" t="s">
        <v>40</v>
      </c>
      <c r="B186" s="137"/>
      <c r="C186" s="141">
        <v>-136.19999999999999</v>
      </c>
      <c r="D186" s="141">
        <v>54.047163824000002</v>
      </c>
      <c r="E186" s="141">
        <v>69.918335499999998</v>
      </c>
      <c r="F186" s="141">
        <v>73.810622047999999</v>
      </c>
      <c r="G186" s="141">
        <v>74.726875512000007</v>
      </c>
      <c r="H186" s="141">
        <v>92.448282976000002</v>
      </c>
    </row>
    <row r="187" spans="1:8">
      <c r="A187" s="138" t="s">
        <v>18</v>
      </c>
      <c r="B187" s="138"/>
      <c r="C187" s="139">
        <v>102.332627296</v>
      </c>
      <c r="D187" s="139">
        <v>83.875079708000001</v>
      </c>
      <c r="E187" s="139">
        <v>102.500279843</v>
      </c>
      <c r="F187" s="139">
        <v>99.703864460000005</v>
      </c>
      <c r="G187" s="139">
        <v>93.517844208</v>
      </c>
      <c r="H187" s="139">
        <v>104.612530736</v>
      </c>
    </row>
    <row r="188" spans="1:8">
      <c r="A188" s="138" t="s">
        <v>151</v>
      </c>
      <c r="B188" s="138"/>
      <c r="C188" s="139">
        <v>4.3282682240000003</v>
      </c>
      <c r="D188" s="139">
        <v>4.0790312320000002</v>
      </c>
      <c r="E188" s="139">
        <v>5.0341201560000002</v>
      </c>
      <c r="F188" s="139">
        <v>5.059599092</v>
      </c>
      <c r="G188" s="139">
        <v>5.5353241119999996</v>
      </c>
      <c r="H188" s="139">
        <v>6.9944424620000003</v>
      </c>
    </row>
    <row r="189" spans="1:8">
      <c r="A189" s="137" t="s">
        <v>152</v>
      </c>
      <c r="B189" s="137"/>
      <c r="C189" s="140">
        <v>106.66089552</v>
      </c>
      <c r="D189" s="140">
        <v>87.954110940000007</v>
      </c>
      <c r="E189" s="140">
        <v>107.534399999</v>
      </c>
      <c r="F189" s="140">
        <v>104.763463552</v>
      </c>
      <c r="G189" s="140">
        <v>99.053168319999997</v>
      </c>
      <c r="H189" s="140">
        <v>111.60697319800001</v>
      </c>
    </row>
    <row r="190" spans="1:8">
      <c r="A190" s="138"/>
      <c r="B190" s="138"/>
      <c r="C190" s="138"/>
      <c r="D190" s="138"/>
      <c r="E190" s="138"/>
      <c r="F190" s="138"/>
      <c r="G190" s="138"/>
      <c r="H190" s="138"/>
    </row>
    <row r="191" spans="1:8">
      <c r="A191" s="138" t="s">
        <v>156</v>
      </c>
      <c r="B191" s="138"/>
      <c r="C191" s="139">
        <v>2.9370391520000001</v>
      </c>
      <c r="D191" s="139" t="s">
        <v>8</v>
      </c>
      <c r="E191" s="139" t="s">
        <v>8</v>
      </c>
      <c r="F191" s="139" t="s">
        <v>8</v>
      </c>
      <c r="G191" s="139" t="s">
        <v>8</v>
      </c>
      <c r="H191" s="139" t="s">
        <v>8</v>
      </c>
    </row>
    <row r="192" spans="1:8">
      <c r="A192" s="138" t="s">
        <v>159</v>
      </c>
      <c r="B192" s="138"/>
      <c r="C192" s="139">
        <v>-18.2</v>
      </c>
      <c r="D192" s="139">
        <v>-41</v>
      </c>
      <c r="E192" s="139">
        <v>8.5300369309999997</v>
      </c>
      <c r="F192" s="139">
        <v>-0.7</v>
      </c>
      <c r="G192" s="139">
        <v>5.8266569600000002</v>
      </c>
      <c r="H192" s="139">
        <v>0.60821238799999999</v>
      </c>
    </row>
    <row r="193" spans="1:8">
      <c r="A193" s="138" t="s">
        <v>160</v>
      </c>
      <c r="B193" s="138"/>
      <c r="C193" s="139">
        <v>-8</v>
      </c>
      <c r="D193" s="139">
        <v>10.070108354</v>
      </c>
      <c r="E193" s="139">
        <v>11.886117035</v>
      </c>
      <c r="F193" s="139">
        <v>-5.8</v>
      </c>
      <c r="G193" s="139">
        <v>4.0786598720000002</v>
      </c>
      <c r="H193" s="139">
        <v>8.6670265289999993</v>
      </c>
    </row>
    <row r="194" spans="1:8">
      <c r="A194" s="138" t="s">
        <v>162</v>
      </c>
      <c r="B194" s="138"/>
      <c r="C194" s="139">
        <v>25.969609343999998</v>
      </c>
      <c r="D194" s="139">
        <v>-29.4</v>
      </c>
      <c r="E194" s="139">
        <v>-11.5</v>
      </c>
      <c r="F194" s="139">
        <v>17.11334987</v>
      </c>
      <c r="G194" s="139">
        <v>-8.4</v>
      </c>
      <c r="H194" s="139">
        <v>-16.600000000000001</v>
      </c>
    </row>
    <row r="195" spans="1:8">
      <c r="A195" s="137" t="s">
        <v>323</v>
      </c>
      <c r="B195" s="137"/>
      <c r="C195" s="140">
        <v>-26.9</v>
      </c>
      <c r="D195" s="140">
        <v>81.580624639999996</v>
      </c>
      <c r="E195" s="140">
        <v>186.40228244299999</v>
      </c>
      <c r="F195" s="140">
        <v>189.13971899800001</v>
      </c>
      <c r="G195" s="140">
        <v>175.236708072</v>
      </c>
      <c r="H195" s="140">
        <v>196.75670751800001</v>
      </c>
    </row>
    <row r="196" spans="1:8">
      <c r="A196" s="138"/>
      <c r="B196" s="138"/>
      <c r="C196" s="138"/>
      <c r="D196" s="138"/>
      <c r="E196" s="138"/>
      <c r="F196" s="138"/>
      <c r="G196" s="138"/>
      <c r="H196" s="138"/>
    </row>
    <row r="197" spans="1:8">
      <c r="A197" s="138" t="s">
        <v>163</v>
      </c>
      <c r="B197" s="138"/>
      <c r="C197" s="139">
        <v>-113.9</v>
      </c>
      <c r="D197" s="139">
        <v>-108.9</v>
      </c>
      <c r="E197" s="139">
        <v>-112.8</v>
      </c>
      <c r="F197" s="139">
        <v>-103.7</v>
      </c>
      <c r="G197" s="139">
        <v>-122.1</v>
      </c>
      <c r="H197" s="139">
        <v>-128.6</v>
      </c>
    </row>
    <row r="198" spans="1:8">
      <c r="A198" s="138" t="s">
        <v>164</v>
      </c>
      <c r="B198" s="138"/>
      <c r="C198" s="139">
        <v>39.727319055999999</v>
      </c>
      <c r="D198" s="139">
        <v>6.3734862999999997</v>
      </c>
      <c r="E198" s="139">
        <v>3.2162434329999998</v>
      </c>
      <c r="F198" s="139">
        <v>1.041682166</v>
      </c>
      <c r="G198" s="139">
        <v>3.2046613279999998</v>
      </c>
      <c r="H198" s="139">
        <v>3.3451681340000001</v>
      </c>
    </row>
    <row r="199" spans="1:8">
      <c r="A199" s="138" t="s">
        <v>165</v>
      </c>
      <c r="B199" s="138"/>
      <c r="C199" s="139">
        <v>-43.4</v>
      </c>
      <c r="D199" s="139">
        <v>-6.6</v>
      </c>
      <c r="E199" s="139">
        <v>-1.3</v>
      </c>
      <c r="F199" s="139">
        <v>-12.2</v>
      </c>
      <c r="G199" s="139">
        <v>-100.9</v>
      </c>
      <c r="H199" s="139">
        <v>-51.5</v>
      </c>
    </row>
    <row r="200" spans="1:8">
      <c r="A200" s="138" t="s">
        <v>166</v>
      </c>
      <c r="B200" s="138"/>
      <c r="C200" s="139" t="s">
        <v>8</v>
      </c>
      <c r="D200" s="139">
        <v>0.12746972600000001</v>
      </c>
      <c r="E200" s="139" t="s">
        <v>8</v>
      </c>
      <c r="F200" s="139" t="s">
        <v>8</v>
      </c>
      <c r="G200" s="139" t="s">
        <v>8</v>
      </c>
      <c r="H200" s="139" t="s">
        <v>8</v>
      </c>
    </row>
    <row r="201" spans="1:8">
      <c r="A201" s="138" t="s">
        <v>454</v>
      </c>
      <c r="B201" s="138"/>
      <c r="C201" s="139" t="s">
        <v>8</v>
      </c>
      <c r="D201" s="139">
        <v>-3.2</v>
      </c>
      <c r="E201" s="139">
        <v>-2.8</v>
      </c>
      <c r="F201" s="139">
        <v>-2.7</v>
      </c>
      <c r="G201" s="139">
        <v>-3.4</v>
      </c>
      <c r="H201" s="139">
        <v>-3.5</v>
      </c>
    </row>
    <row r="202" spans="1:8">
      <c r="A202" s="138" t="s">
        <v>167</v>
      </c>
      <c r="B202" s="138"/>
      <c r="C202" s="139" t="s">
        <v>8</v>
      </c>
      <c r="D202" s="139" t="s">
        <v>8</v>
      </c>
      <c r="E202" s="139" t="s">
        <v>8</v>
      </c>
      <c r="F202" s="139" t="s">
        <v>8</v>
      </c>
      <c r="G202" s="139" t="s">
        <v>8</v>
      </c>
      <c r="H202" s="139" t="s">
        <v>8</v>
      </c>
    </row>
    <row r="203" spans="1:8">
      <c r="A203" s="138" t="s">
        <v>168</v>
      </c>
      <c r="B203" s="138"/>
      <c r="C203" s="139" t="s">
        <v>8</v>
      </c>
      <c r="D203" s="139" t="s">
        <v>8</v>
      </c>
      <c r="E203" s="139" t="s">
        <v>8</v>
      </c>
      <c r="F203" s="139" t="s">
        <v>8</v>
      </c>
      <c r="G203" s="139" t="s">
        <v>8</v>
      </c>
      <c r="H203" s="139" t="s">
        <v>8</v>
      </c>
    </row>
    <row r="204" spans="1:8">
      <c r="A204" s="138" t="s">
        <v>169</v>
      </c>
      <c r="B204" s="138"/>
      <c r="C204" s="139" t="s">
        <v>8</v>
      </c>
      <c r="D204" s="139">
        <v>0.12746972600000001</v>
      </c>
      <c r="E204" s="139" t="s">
        <v>8</v>
      </c>
      <c r="F204" s="139" t="s">
        <v>8</v>
      </c>
      <c r="G204" s="139">
        <v>-0.1</v>
      </c>
      <c r="H204" s="139">
        <v>5.7780176860000001</v>
      </c>
    </row>
    <row r="205" spans="1:8">
      <c r="A205" s="137" t="s">
        <v>324</v>
      </c>
      <c r="B205" s="137"/>
      <c r="C205" s="140">
        <v>-117.6</v>
      </c>
      <c r="D205" s="140">
        <v>-112</v>
      </c>
      <c r="E205" s="140">
        <v>-113.7</v>
      </c>
      <c r="F205" s="140">
        <v>-117.6</v>
      </c>
      <c r="G205" s="140">
        <v>-223.3</v>
      </c>
      <c r="H205" s="140">
        <v>-174.6</v>
      </c>
    </row>
    <row r="206" spans="1:8">
      <c r="A206" s="138"/>
      <c r="B206" s="138"/>
      <c r="C206" s="138"/>
      <c r="D206" s="138"/>
      <c r="E206" s="138"/>
      <c r="F206" s="138"/>
      <c r="G206" s="138"/>
      <c r="H206" s="138"/>
    </row>
    <row r="207" spans="1:8">
      <c r="A207" s="138" t="s">
        <v>170</v>
      </c>
      <c r="B207" s="138"/>
      <c r="C207" s="139" t="s">
        <v>8</v>
      </c>
      <c r="D207" s="139" t="s">
        <v>8</v>
      </c>
      <c r="E207" s="139" t="s">
        <v>8</v>
      </c>
      <c r="F207" s="139" t="s">
        <v>8</v>
      </c>
      <c r="G207" s="139" t="s">
        <v>8</v>
      </c>
      <c r="H207" s="139" t="s">
        <v>8</v>
      </c>
    </row>
    <row r="208" spans="1:8">
      <c r="A208" s="138" t="s">
        <v>171</v>
      </c>
      <c r="B208" s="138"/>
      <c r="C208" s="139">
        <v>199.254919312</v>
      </c>
      <c r="D208" s="139">
        <v>26.768642459999999</v>
      </c>
      <c r="E208" s="139" t="s">
        <v>8</v>
      </c>
      <c r="F208" s="139" t="s">
        <v>8</v>
      </c>
      <c r="G208" s="139">
        <v>107.93882018399999</v>
      </c>
      <c r="H208" s="139" t="s">
        <v>8</v>
      </c>
    </row>
    <row r="209" spans="1:8">
      <c r="A209" s="137" t="s">
        <v>172</v>
      </c>
      <c r="B209" s="137"/>
      <c r="C209" s="140">
        <v>199.254919312</v>
      </c>
      <c r="D209" s="140">
        <v>26.768642459999999</v>
      </c>
      <c r="E209" s="140" t="s">
        <v>8</v>
      </c>
      <c r="F209" s="140" t="s">
        <v>8</v>
      </c>
      <c r="G209" s="140">
        <v>107.93882018399999</v>
      </c>
      <c r="H209" s="140">
        <v>16.72584067</v>
      </c>
    </row>
    <row r="210" spans="1:8">
      <c r="A210" s="138" t="s">
        <v>173</v>
      </c>
      <c r="B210" s="138"/>
      <c r="C210" s="139" t="s">
        <v>8</v>
      </c>
      <c r="D210" s="139" t="s">
        <v>8</v>
      </c>
      <c r="E210" s="139" t="s">
        <v>8</v>
      </c>
      <c r="F210" s="139" t="s">
        <v>8</v>
      </c>
      <c r="G210" s="139" t="s">
        <v>8</v>
      </c>
      <c r="H210" s="139" t="s">
        <v>8</v>
      </c>
    </row>
    <row r="211" spans="1:8">
      <c r="A211" s="138" t="s">
        <v>174</v>
      </c>
      <c r="B211" s="138"/>
      <c r="C211" s="139">
        <v>-4.2</v>
      </c>
      <c r="D211" s="139">
        <v>-5.6</v>
      </c>
      <c r="E211" s="139">
        <v>-81.5</v>
      </c>
      <c r="F211" s="139">
        <v>-58.3</v>
      </c>
      <c r="G211" s="139">
        <v>-0.9</v>
      </c>
      <c r="H211" s="139" t="s">
        <v>8</v>
      </c>
    </row>
    <row r="212" spans="1:8">
      <c r="A212" s="137" t="s">
        <v>175</v>
      </c>
      <c r="B212" s="137"/>
      <c r="C212" s="140">
        <v>-4.2</v>
      </c>
      <c r="D212" s="140">
        <v>-5.6</v>
      </c>
      <c r="E212" s="140">
        <v>-81.5</v>
      </c>
      <c r="F212" s="140">
        <v>-58.3</v>
      </c>
      <c r="G212" s="140">
        <v>-0.9</v>
      </c>
      <c r="H212" s="140">
        <v>-3.6</v>
      </c>
    </row>
    <row r="213" spans="1:8">
      <c r="A213" s="138"/>
      <c r="B213" s="138"/>
      <c r="C213" s="138"/>
      <c r="D213" s="138"/>
      <c r="E213" s="138"/>
      <c r="F213" s="138"/>
      <c r="G213" s="138"/>
      <c r="H213" s="138"/>
    </row>
    <row r="214" spans="1:8">
      <c r="A214" s="138" t="s">
        <v>176</v>
      </c>
      <c r="B214" s="138"/>
      <c r="C214" s="139">
        <v>1.391229072</v>
      </c>
      <c r="D214" s="139">
        <v>114.7227534</v>
      </c>
      <c r="E214" s="139" t="s">
        <v>8</v>
      </c>
      <c r="F214" s="139" t="s">
        <v>8</v>
      </c>
      <c r="G214" s="139" t="s">
        <v>8</v>
      </c>
      <c r="H214" s="139" t="s">
        <v>8</v>
      </c>
    </row>
    <row r="215" spans="1:8">
      <c r="A215" s="138"/>
      <c r="B215" s="138"/>
      <c r="C215" s="138"/>
      <c r="D215" s="138"/>
      <c r="E215" s="138"/>
      <c r="F215" s="138"/>
      <c r="G215" s="138"/>
      <c r="H215" s="138"/>
    </row>
    <row r="216" spans="1:8">
      <c r="A216" s="138" t="s">
        <v>178</v>
      </c>
      <c r="B216" s="138"/>
      <c r="C216" s="139">
        <v>-38.6</v>
      </c>
      <c r="D216" s="139">
        <v>-31.2</v>
      </c>
      <c r="E216" s="139">
        <v>-22.9</v>
      </c>
      <c r="F216" s="139">
        <v>-28.7</v>
      </c>
      <c r="G216" s="139">
        <v>-37.299999999999997</v>
      </c>
      <c r="H216" s="139">
        <v>-41.5</v>
      </c>
    </row>
    <row r="217" spans="1:8">
      <c r="A217" s="137" t="s">
        <v>179</v>
      </c>
      <c r="B217" s="137"/>
      <c r="C217" s="140">
        <v>-38.6</v>
      </c>
      <c r="D217" s="140">
        <v>-31.2</v>
      </c>
      <c r="E217" s="140">
        <v>-22.9</v>
      </c>
      <c r="F217" s="140">
        <v>-28.7</v>
      </c>
      <c r="G217" s="140">
        <v>-37.299999999999997</v>
      </c>
      <c r="H217" s="140">
        <v>-41.5</v>
      </c>
    </row>
    <row r="218" spans="1:8">
      <c r="A218" s="138"/>
      <c r="B218" s="138"/>
      <c r="C218" s="138"/>
      <c r="D218" s="138"/>
      <c r="E218" s="138"/>
      <c r="F218" s="138"/>
      <c r="G218" s="138"/>
      <c r="H218" s="138"/>
    </row>
    <row r="219" spans="1:8">
      <c r="A219" s="138" t="s">
        <v>180</v>
      </c>
      <c r="B219" s="138"/>
      <c r="C219" s="139" t="s">
        <v>8</v>
      </c>
      <c r="D219" s="139" t="s">
        <v>8</v>
      </c>
      <c r="E219" s="139" t="s">
        <v>8</v>
      </c>
      <c r="F219" s="139" t="s">
        <v>8</v>
      </c>
      <c r="G219" s="139" t="s">
        <v>8</v>
      </c>
      <c r="H219" s="139" t="s">
        <v>8</v>
      </c>
    </row>
    <row r="220" spans="1:8">
      <c r="A220" s="138" t="s">
        <v>181</v>
      </c>
      <c r="B220" s="138"/>
      <c r="C220" s="139">
        <v>-0.2</v>
      </c>
      <c r="D220" s="139">
        <v>-22.9</v>
      </c>
      <c r="E220" s="139" t="s">
        <v>8</v>
      </c>
      <c r="F220" s="139">
        <v>-0.1</v>
      </c>
      <c r="G220" s="139">
        <v>0.14566642399999999</v>
      </c>
      <c r="H220" s="139">
        <v>0</v>
      </c>
    </row>
    <row r="221" spans="1:8">
      <c r="A221" s="137" t="s">
        <v>325</v>
      </c>
      <c r="B221" s="137"/>
      <c r="C221" s="140">
        <v>157.67262815999999</v>
      </c>
      <c r="D221" s="140">
        <v>81.708094365999997</v>
      </c>
      <c r="E221" s="140">
        <v>-104.5</v>
      </c>
      <c r="F221" s="140">
        <v>-87.2</v>
      </c>
      <c r="G221" s="140">
        <v>69.919883519999999</v>
      </c>
      <c r="H221" s="140">
        <v>-28.4</v>
      </c>
    </row>
    <row r="222" spans="1:8">
      <c r="A222" s="138"/>
      <c r="B222" s="138"/>
      <c r="C222" s="138"/>
      <c r="D222" s="138"/>
      <c r="E222" s="138"/>
      <c r="F222" s="138"/>
      <c r="G222" s="138"/>
      <c r="H222" s="138"/>
    </row>
    <row r="223" spans="1:8">
      <c r="A223" s="138" t="s">
        <v>183</v>
      </c>
      <c r="B223" s="138"/>
      <c r="C223" s="139">
        <v>-0.9</v>
      </c>
      <c r="D223" s="139">
        <v>2.4219247940000002</v>
      </c>
      <c r="E223" s="139">
        <v>-1.4</v>
      </c>
      <c r="F223" s="139">
        <v>-3.4</v>
      </c>
      <c r="G223" s="139">
        <v>0.43699927199999999</v>
      </c>
      <c r="H223" s="139">
        <v>-2</v>
      </c>
    </row>
    <row r="224" spans="1:8">
      <c r="A224" s="138" t="s">
        <v>455</v>
      </c>
      <c r="B224" s="138"/>
      <c r="C224" s="139" t="s">
        <v>8</v>
      </c>
      <c r="D224" s="139" t="s">
        <v>8</v>
      </c>
      <c r="E224" s="139">
        <v>0.139836671</v>
      </c>
      <c r="F224" s="139">
        <v>0.148811738</v>
      </c>
      <c r="G224" s="139" t="s">
        <v>8</v>
      </c>
      <c r="H224" s="139" t="s">
        <v>8</v>
      </c>
    </row>
    <row r="225" spans="1:8">
      <c r="A225" s="137" t="s">
        <v>326</v>
      </c>
      <c r="B225" s="137"/>
      <c r="C225" s="142">
        <v>12.211899632</v>
      </c>
      <c r="D225" s="142">
        <v>53.664754645999999</v>
      </c>
      <c r="E225" s="142">
        <v>-33</v>
      </c>
      <c r="F225" s="142">
        <v>-18.899999999999999</v>
      </c>
      <c r="G225" s="142">
        <v>22.286962872</v>
      </c>
      <c r="H225" s="142">
        <v>-8.1999999999999993</v>
      </c>
    </row>
    <row r="226" spans="1:8">
      <c r="A226" s="138"/>
      <c r="B226" s="138"/>
      <c r="C226" s="138"/>
      <c r="D226" s="138"/>
      <c r="E226" s="138"/>
      <c r="F226" s="138"/>
      <c r="G226" s="138"/>
      <c r="H226" s="138"/>
    </row>
    <row r="227" spans="1:8">
      <c r="A227" s="137" t="s">
        <v>51</v>
      </c>
      <c r="B227" s="137"/>
      <c r="C227" s="138"/>
      <c r="D227" s="138"/>
      <c r="E227" s="138"/>
      <c r="F227" s="138"/>
      <c r="G227" s="138"/>
      <c r="H227" s="138"/>
    </row>
    <row r="228" spans="1:8">
      <c r="A228" s="138" t="s">
        <v>185</v>
      </c>
      <c r="B228" s="138"/>
      <c r="C228" s="139">
        <v>27.051676400000002</v>
      </c>
      <c r="D228" s="139">
        <v>26.003824104</v>
      </c>
      <c r="E228" s="139">
        <v>15.661707152</v>
      </c>
      <c r="F228" s="139">
        <v>16.369291180000001</v>
      </c>
      <c r="G228" s="139">
        <v>11.361981072000001</v>
      </c>
      <c r="H228" s="139">
        <v>11.860141565999999</v>
      </c>
    </row>
    <row r="229" spans="1:8">
      <c r="A229" s="138" t="s">
        <v>186</v>
      </c>
      <c r="B229" s="138"/>
      <c r="C229" s="139">
        <v>31.998268656</v>
      </c>
      <c r="D229" s="139">
        <v>0.76481835600000003</v>
      </c>
      <c r="E229" s="139">
        <v>20.555990637000001</v>
      </c>
      <c r="F229" s="139">
        <v>38.839863618000003</v>
      </c>
      <c r="G229" s="139">
        <v>39.912600175999998</v>
      </c>
      <c r="H229" s="139">
        <v>34.516053018999997</v>
      </c>
    </row>
    <row r="230" spans="1:8">
      <c r="A230" s="138" t="s">
        <v>187</v>
      </c>
      <c r="B230" s="138"/>
      <c r="C230" s="139">
        <v>73.603746959199995</v>
      </c>
      <c r="D230" s="139">
        <v>-31.6</v>
      </c>
      <c r="E230" s="139">
        <v>55.567597138624997</v>
      </c>
      <c r="F230" s="139">
        <v>71.615648912500006</v>
      </c>
      <c r="G230" s="139">
        <v>51.729788823</v>
      </c>
      <c r="H230" s="139">
        <v>41.358442384</v>
      </c>
    </row>
    <row r="231" spans="1:8">
      <c r="A231" s="138" t="s">
        <v>188</v>
      </c>
      <c r="B231" s="138"/>
      <c r="C231" s="139">
        <v>90.511044709199993</v>
      </c>
      <c r="D231" s="139">
        <v>-16.8</v>
      </c>
      <c r="E231" s="139">
        <v>66.492337060500006</v>
      </c>
      <c r="F231" s="139">
        <v>81.2884118825</v>
      </c>
      <c r="G231" s="139">
        <v>58.011653357999997</v>
      </c>
      <c r="H231" s="139">
        <v>47.725665820875001</v>
      </c>
    </row>
    <row r="232" spans="1:8">
      <c r="A232" s="138" t="s">
        <v>189</v>
      </c>
      <c r="B232" s="138"/>
      <c r="C232" s="139">
        <v>-74.5</v>
      </c>
      <c r="D232" s="139">
        <v>51.115360125999999</v>
      </c>
      <c r="E232" s="139">
        <v>-2.9</v>
      </c>
      <c r="F232" s="139">
        <v>-2.4</v>
      </c>
      <c r="G232" s="139">
        <v>-3.4</v>
      </c>
      <c r="H232" s="139">
        <v>21.743592871000001</v>
      </c>
    </row>
    <row r="233" spans="1:8">
      <c r="A233" s="138" t="s">
        <v>190</v>
      </c>
      <c r="B233" s="138"/>
      <c r="C233" s="139">
        <v>195.08123209600001</v>
      </c>
      <c r="D233" s="139">
        <v>21.159974515999998</v>
      </c>
      <c r="E233" s="139">
        <v>-81.5</v>
      </c>
      <c r="F233" s="139">
        <v>-58.3</v>
      </c>
      <c r="G233" s="139">
        <v>107.06482164000001</v>
      </c>
      <c r="H233" s="139">
        <v>13.076566342</v>
      </c>
    </row>
    <row r="234" spans="1:8">
      <c r="A234" s="138" t="s">
        <v>66</v>
      </c>
      <c r="B234" s="138"/>
      <c r="C234" s="320">
        <v>40282</v>
      </c>
      <c r="D234" s="320">
        <v>40653</v>
      </c>
      <c r="E234" s="320">
        <v>41016</v>
      </c>
      <c r="F234" s="320">
        <v>41016</v>
      </c>
      <c r="G234" s="320">
        <v>41016</v>
      </c>
      <c r="H234" s="320">
        <v>41222</v>
      </c>
    </row>
    <row r="235" spans="1:8">
      <c r="A235" s="138" t="s">
        <v>67</v>
      </c>
      <c r="B235" s="138"/>
      <c r="C235" s="321" t="s">
        <v>368</v>
      </c>
      <c r="D235" s="321" t="s">
        <v>368</v>
      </c>
      <c r="E235" s="321" t="s">
        <v>70</v>
      </c>
      <c r="F235" s="321" t="s">
        <v>70</v>
      </c>
      <c r="G235" s="321" t="s">
        <v>71</v>
      </c>
      <c r="H235" s="321" t="s">
        <v>71</v>
      </c>
    </row>
    <row r="236" spans="1:8">
      <c r="A236" s="138" t="s">
        <v>72</v>
      </c>
      <c r="B236" s="138"/>
      <c r="C236" s="321" t="s">
        <v>73</v>
      </c>
      <c r="D236" s="321" t="s">
        <v>73</v>
      </c>
      <c r="E236" s="321" t="s">
        <v>73</v>
      </c>
      <c r="F236" s="321" t="s">
        <v>73</v>
      </c>
      <c r="G236" s="321" t="s">
        <v>73</v>
      </c>
      <c r="H236" s="321" t="s">
        <v>74</v>
      </c>
    </row>
    <row r="237" spans="1:8">
      <c r="A237" s="138"/>
      <c r="B237" s="138"/>
      <c r="C237" s="138"/>
      <c r="D237" s="138"/>
      <c r="E237" s="138"/>
      <c r="F237" s="138"/>
      <c r="G237" s="138"/>
      <c r="H237" s="138"/>
    </row>
    <row r="238" spans="1:8">
      <c r="A238" s="138"/>
      <c r="B238" s="138"/>
      <c r="C238" s="138" t="s">
        <v>282</v>
      </c>
      <c r="D238" s="138" t="s">
        <v>282</v>
      </c>
      <c r="E238" s="138" t="s">
        <v>282</v>
      </c>
      <c r="F238" s="138" t="s">
        <v>282</v>
      </c>
      <c r="G238" s="138" t="s">
        <v>282</v>
      </c>
      <c r="H238" s="138" t="s">
        <v>282</v>
      </c>
    </row>
    <row r="239" spans="1:8">
      <c r="A239" s="138" t="s">
        <v>364</v>
      </c>
      <c r="B239" s="138"/>
      <c r="C239" s="321" t="s">
        <v>402</v>
      </c>
      <c r="D239" s="321" t="s">
        <v>402</v>
      </c>
      <c r="E239" s="321" t="s">
        <v>402</v>
      </c>
      <c r="F239" s="321" t="s">
        <v>402</v>
      </c>
      <c r="G239" s="321" t="s">
        <v>402</v>
      </c>
      <c r="H239" s="321" t="s">
        <v>402</v>
      </c>
    </row>
    <row r="240" spans="1:8">
      <c r="A240" s="138" t="s">
        <v>403</v>
      </c>
      <c r="B240" s="138"/>
      <c r="C240" s="319">
        <v>0.15458100799999999</v>
      </c>
      <c r="D240" s="319">
        <v>0.12746972600000001</v>
      </c>
      <c r="E240" s="319">
        <v>0.139836671</v>
      </c>
      <c r="F240" s="319">
        <v>0.148811738</v>
      </c>
      <c r="G240" s="319">
        <v>0.14566642399999999</v>
      </c>
      <c r="H240" s="319">
        <v>0.152053097</v>
      </c>
    </row>
    <row r="241" spans="1:8">
      <c r="A241" s="138" t="s">
        <v>451</v>
      </c>
      <c r="B241" s="138"/>
      <c r="C241" s="321" t="s">
        <v>452</v>
      </c>
      <c r="D241" s="321" t="s">
        <v>452</v>
      </c>
      <c r="E241" s="321" t="s">
        <v>452</v>
      </c>
      <c r="F241" s="321" t="s">
        <v>452</v>
      </c>
      <c r="G241" s="321" t="s">
        <v>452</v>
      </c>
      <c r="H241" s="321" t="s">
        <v>452</v>
      </c>
    </row>
    <row r="243" spans="1:8">
      <c r="A243" s="136" t="s">
        <v>475</v>
      </c>
      <c r="B243" s="136"/>
      <c r="C243" s="136"/>
      <c r="D243" s="136"/>
      <c r="E243" s="136"/>
      <c r="F243" s="136"/>
      <c r="G243" s="136"/>
      <c r="H243" s="136"/>
    </row>
    <row r="244" spans="1:8">
      <c r="A244" s="374" t="s">
        <v>372</v>
      </c>
      <c r="B244" s="374"/>
      <c r="C244" s="399">
        <v>39082</v>
      </c>
      <c r="D244" s="399">
        <v>39447</v>
      </c>
      <c r="E244" s="399">
        <v>39813</v>
      </c>
      <c r="F244" s="399">
        <v>40178</v>
      </c>
      <c r="G244" s="399">
        <v>40543</v>
      </c>
      <c r="H244" s="399">
        <v>40908</v>
      </c>
    </row>
    <row r="245" spans="1:8">
      <c r="A245" s="374" t="s">
        <v>476</v>
      </c>
      <c r="B245" s="374"/>
      <c r="C245" s="375"/>
      <c r="D245" s="375"/>
      <c r="E245" s="399">
        <v>39905</v>
      </c>
      <c r="F245" s="399">
        <v>40282</v>
      </c>
      <c r="G245" s="399">
        <v>40653</v>
      </c>
      <c r="H245" s="399">
        <v>41016</v>
      </c>
    </row>
    <row r="246" spans="1:8">
      <c r="A246" s="137" t="s">
        <v>477</v>
      </c>
      <c r="B246" s="137"/>
      <c r="C246" s="138"/>
      <c r="D246" s="138"/>
      <c r="E246" s="138"/>
      <c r="F246" s="138"/>
      <c r="G246" s="138"/>
      <c r="H246" s="138"/>
    </row>
    <row r="247" spans="1:8">
      <c r="A247" s="138" t="s">
        <v>478</v>
      </c>
      <c r="B247" s="138"/>
      <c r="C247" s="144" t="s">
        <v>8</v>
      </c>
      <c r="D247" s="144" t="s">
        <v>8</v>
      </c>
      <c r="E247" s="143">
        <v>8.3000000000000007</v>
      </c>
      <c r="F247" s="143">
        <v>12.33</v>
      </c>
      <c r="G247" s="143">
        <v>15.95</v>
      </c>
      <c r="H247" s="143">
        <v>13.88</v>
      </c>
    </row>
    <row r="248" spans="1:8">
      <c r="A248" s="138" t="s">
        <v>479</v>
      </c>
      <c r="B248" s="138"/>
      <c r="C248" s="139" t="s">
        <v>8</v>
      </c>
      <c r="D248" s="139" t="s">
        <v>8</v>
      </c>
      <c r="E248" s="139">
        <v>73.011780000000002</v>
      </c>
      <c r="F248" s="139">
        <v>73.011780000000002</v>
      </c>
      <c r="G248" s="139">
        <v>73.011780000000002</v>
      </c>
      <c r="H248" s="139">
        <v>72.887670999999997</v>
      </c>
    </row>
    <row r="249" spans="1:8">
      <c r="A249" s="138"/>
      <c r="B249" s="138"/>
      <c r="C249" s="138"/>
      <c r="D249" s="138"/>
      <c r="E249" s="138"/>
      <c r="F249" s="138"/>
      <c r="G249" s="138"/>
      <c r="H249" s="138"/>
    </row>
    <row r="250" spans="1:8">
      <c r="A250" s="137" t="s">
        <v>275</v>
      </c>
      <c r="B250" s="137"/>
      <c r="C250" s="141" t="s">
        <v>8</v>
      </c>
      <c r="D250" s="141" t="s">
        <v>8</v>
      </c>
      <c r="E250" s="141">
        <v>606.16877036320795</v>
      </c>
      <c r="F250" s="141">
        <v>900.09464710579198</v>
      </c>
      <c r="G250" s="141">
        <v>1164.3149734593801</v>
      </c>
      <c r="H250" s="141">
        <v>1011.49858821104</v>
      </c>
    </row>
    <row r="251" spans="1:8">
      <c r="A251" s="138" t="s">
        <v>480</v>
      </c>
      <c r="B251" s="138"/>
      <c r="C251" s="139">
        <v>169.7196696</v>
      </c>
      <c r="D251" s="139">
        <v>104.3730966016</v>
      </c>
      <c r="E251" s="139">
        <v>79.464627188400002</v>
      </c>
      <c r="F251" s="139">
        <v>54.536301690000002</v>
      </c>
      <c r="G251" s="139">
        <v>41.369663164000002</v>
      </c>
      <c r="H251" s="139">
        <v>60.305899535999998</v>
      </c>
    </row>
    <row r="252" spans="1:8">
      <c r="A252" s="138" t="s">
        <v>481</v>
      </c>
      <c r="B252" s="138"/>
      <c r="C252" s="139">
        <v>390.86732529</v>
      </c>
      <c r="D252" s="139">
        <v>526.07008642560004</v>
      </c>
      <c r="E252" s="139">
        <v>389.9171448614</v>
      </c>
      <c r="F252" s="139">
        <v>326.51862678499998</v>
      </c>
      <c r="G252" s="139">
        <v>258.783612382</v>
      </c>
      <c r="H252" s="139">
        <v>392.71667910399998</v>
      </c>
    </row>
    <row r="253" spans="1:8">
      <c r="A253" s="138" t="s">
        <v>482</v>
      </c>
      <c r="B253" s="138"/>
      <c r="C253" s="139" t="s">
        <v>8</v>
      </c>
      <c r="D253" s="139" t="s">
        <v>8</v>
      </c>
      <c r="E253" s="139" t="s">
        <v>8</v>
      </c>
      <c r="F253" s="139" t="s">
        <v>8</v>
      </c>
      <c r="G253" s="139" t="s">
        <v>8</v>
      </c>
      <c r="H253" s="139" t="s">
        <v>8</v>
      </c>
    </row>
    <row r="254" spans="1:8">
      <c r="A254" s="138" t="s">
        <v>483</v>
      </c>
      <c r="B254" s="138"/>
      <c r="C254" s="139" t="s">
        <v>8</v>
      </c>
      <c r="D254" s="139" t="s">
        <v>8</v>
      </c>
      <c r="E254" s="139" t="s">
        <v>8</v>
      </c>
      <c r="F254" s="139" t="s">
        <v>8</v>
      </c>
      <c r="G254" s="139" t="s">
        <v>8</v>
      </c>
      <c r="H254" s="139" t="s">
        <v>8</v>
      </c>
    </row>
    <row r="255" spans="1:8">
      <c r="A255" s="137" t="s">
        <v>484</v>
      </c>
      <c r="B255" s="137"/>
      <c r="C255" s="140" t="s">
        <v>8</v>
      </c>
      <c r="D255" s="140" t="s">
        <v>8</v>
      </c>
      <c r="E255" s="140">
        <v>909.095422551208</v>
      </c>
      <c r="F255" s="140">
        <v>1173.3493989807901</v>
      </c>
      <c r="G255" s="140">
        <v>1402.66269024038</v>
      </c>
      <c r="H255" s="140">
        <v>1349.2954194850399</v>
      </c>
    </row>
    <row r="256" spans="1:8">
      <c r="A256" s="138"/>
      <c r="B256" s="138"/>
      <c r="C256" s="138"/>
      <c r="D256" s="138"/>
      <c r="E256" s="138"/>
      <c r="F256" s="138"/>
      <c r="G256" s="138"/>
      <c r="H256" s="138"/>
    </row>
    <row r="257" spans="1:11">
      <c r="A257" s="138" t="s">
        <v>485</v>
      </c>
      <c r="B257" s="138"/>
      <c r="C257" s="139">
        <v>403.11347731199999</v>
      </c>
      <c r="D257" s="139">
        <v>232.6135008384</v>
      </c>
      <c r="E257" s="139">
        <v>379.34990457599997</v>
      </c>
      <c r="F257" s="139">
        <v>437.54894355900001</v>
      </c>
      <c r="G257" s="139">
        <v>464.739057774</v>
      </c>
      <c r="H257" s="139">
        <v>494.82884232800001</v>
      </c>
    </row>
    <row r="258" spans="1:11">
      <c r="A258" s="138" t="s">
        <v>482</v>
      </c>
      <c r="B258" s="138"/>
      <c r="C258" s="139" t="s">
        <v>8</v>
      </c>
      <c r="D258" s="139" t="s">
        <v>8</v>
      </c>
      <c r="E258" s="139" t="s">
        <v>8</v>
      </c>
      <c r="F258" s="139" t="s">
        <v>8</v>
      </c>
      <c r="G258" s="139" t="s">
        <v>8</v>
      </c>
      <c r="H258" s="139" t="s">
        <v>8</v>
      </c>
    </row>
    <row r="259" spans="1:11">
      <c r="A259" s="138" t="s">
        <v>483</v>
      </c>
      <c r="B259" s="138"/>
      <c r="C259" s="139" t="s">
        <v>8</v>
      </c>
      <c r="D259" s="139" t="s">
        <v>8</v>
      </c>
      <c r="E259" s="139" t="s">
        <v>8</v>
      </c>
      <c r="F259" s="139" t="s">
        <v>8</v>
      </c>
      <c r="G259" s="139" t="s">
        <v>8</v>
      </c>
      <c r="H259" s="139" t="s">
        <v>8</v>
      </c>
    </row>
    <row r="260" spans="1:11">
      <c r="A260" s="138" t="s">
        <v>481</v>
      </c>
      <c r="B260" s="138"/>
      <c r="C260" s="139">
        <v>390.86732529</v>
      </c>
      <c r="D260" s="139">
        <v>526.07008642560004</v>
      </c>
      <c r="E260" s="139">
        <v>389.9171448614</v>
      </c>
      <c r="F260" s="139">
        <v>326.51862678499998</v>
      </c>
      <c r="G260" s="139">
        <v>258.783612382</v>
      </c>
      <c r="H260" s="139">
        <v>392.71667910399998</v>
      </c>
    </row>
    <row r="261" spans="1:11">
      <c r="A261" s="137" t="s">
        <v>486</v>
      </c>
      <c r="B261" s="137"/>
      <c r="C261" s="140">
        <v>793.98080260200004</v>
      </c>
      <c r="D261" s="140">
        <v>758.68358726400004</v>
      </c>
      <c r="E261" s="140">
        <v>769.26704943740003</v>
      </c>
      <c r="F261" s="140">
        <v>764.06757034400005</v>
      </c>
      <c r="G261" s="140">
        <v>723.522670156</v>
      </c>
      <c r="H261" s="140">
        <v>887.54552143199999</v>
      </c>
    </row>
    <row r="262" spans="1:11">
      <c r="A262" s="138"/>
      <c r="B262" s="138"/>
      <c r="C262" s="138"/>
      <c r="D262" s="138"/>
      <c r="E262" s="138"/>
      <c r="F262" s="138"/>
      <c r="G262" s="138"/>
      <c r="H262" s="138"/>
    </row>
    <row r="263" spans="1:11">
      <c r="A263" s="138"/>
      <c r="B263" s="138"/>
      <c r="C263" s="138" t="s">
        <v>282</v>
      </c>
      <c r="D263" s="138" t="s">
        <v>282</v>
      </c>
      <c r="E263" s="138" t="s">
        <v>282</v>
      </c>
      <c r="F263" s="138" t="s">
        <v>282</v>
      </c>
      <c r="G263" s="138" t="s">
        <v>282</v>
      </c>
      <c r="H263" s="138" t="s">
        <v>282</v>
      </c>
    </row>
    <row r="264" spans="1:11">
      <c r="A264" s="138" t="s">
        <v>364</v>
      </c>
      <c r="B264" s="138"/>
      <c r="C264" s="321" t="s">
        <v>402</v>
      </c>
      <c r="D264" s="321" t="s">
        <v>402</v>
      </c>
      <c r="E264" s="321" t="s">
        <v>402</v>
      </c>
      <c r="F264" s="321" t="s">
        <v>402</v>
      </c>
      <c r="G264" s="321" t="s">
        <v>402</v>
      </c>
      <c r="H264" s="321" t="s">
        <v>402</v>
      </c>
    </row>
    <row r="265" spans="1:11">
      <c r="A265" s="138" t="s">
        <v>403</v>
      </c>
      <c r="B265" s="138"/>
      <c r="C265" s="319">
        <v>0.14631005999999999</v>
      </c>
      <c r="D265" s="319">
        <v>0.15458100799999999</v>
      </c>
      <c r="E265" s="319">
        <v>0.12746972600000001</v>
      </c>
      <c r="F265" s="319">
        <v>0.139836671</v>
      </c>
      <c r="G265" s="319">
        <v>0.148811738</v>
      </c>
      <c r="H265" s="319">
        <v>0.14566642399999999</v>
      </c>
    </row>
    <row r="266" spans="1:11">
      <c r="A266" s="138" t="s">
        <v>451</v>
      </c>
      <c r="B266" s="138"/>
      <c r="C266" s="321" t="s">
        <v>452</v>
      </c>
      <c r="D266" s="321" t="s">
        <v>452</v>
      </c>
      <c r="E266" s="321" t="s">
        <v>452</v>
      </c>
      <c r="F266" s="321" t="s">
        <v>452</v>
      </c>
      <c r="G266" s="321" t="s">
        <v>452</v>
      </c>
      <c r="H266" s="321" t="s">
        <v>452</v>
      </c>
    </row>
    <row r="268" spans="1:11">
      <c r="A268" s="439"/>
      <c r="B268" s="439"/>
      <c r="C268" s="439"/>
      <c r="D268" s="439"/>
      <c r="E268" s="439"/>
      <c r="F268" s="439"/>
      <c r="G268" s="439"/>
      <c r="H268" s="439"/>
      <c r="I268" s="439"/>
      <c r="J268" s="439"/>
      <c r="K268" s="439"/>
    </row>
    <row r="269" spans="1:11" ht="12" thickBot="1">
      <c r="A269" s="440"/>
      <c r="B269" s="440"/>
      <c r="C269" s="440"/>
      <c r="D269" s="440"/>
      <c r="E269" s="440"/>
      <c r="F269" s="440"/>
      <c r="G269" s="440"/>
      <c r="H269" s="440"/>
      <c r="I269" s="440"/>
      <c r="J269" s="440"/>
      <c r="K269" s="440"/>
    </row>
    <row r="270" spans="1:11">
      <c r="H270" s="464"/>
    </row>
    <row r="271" spans="1:11" ht="15">
      <c r="A271" s="32" t="s">
        <v>840</v>
      </c>
      <c r="C271" s="345">
        <f>C51/C154</f>
        <v>-0.58517403486105202</v>
      </c>
      <c r="D271" s="345">
        <f t="shared" ref="D271:H271" si="2">D51/D154</f>
        <v>0.14247311827956999</v>
      </c>
      <c r="E271" s="345">
        <f t="shared" si="2"/>
        <v>0.15979546180888499</v>
      </c>
      <c r="F271" s="345">
        <f t="shared" si="2"/>
        <v>0.15882164585334599</v>
      </c>
      <c r="G271" s="345">
        <f t="shared" si="2"/>
        <v>0.151015602001766</v>
      </c>
      <c r="H271" s="465">
        <f t="shared" si="2"/>
        <v>0.18036191041234101</v>
      </c>
      <c r="I271" s="344">
        <f>AVERAGE(C271:H271)</f>
        <v>3.4548950582475903E-2</v>
      </c>
      <c r="J271" s="345">
        <f>STDEV(C271:H271)</f>
        <v>0.30386197398542403</v>
      </c>
    </row>
    <row r="272" spans="1:11" ht="15">
      <c r="A272" s="32" t="s">
        <v>841</v>
      </c>
      <c r="C272" s="345">
        <f>C51/C129</f>
        <v>-0.10534532565381401</v>
      </c>
      <c r="D272" s="345">
        <f t="shared" ref="D272:H272" si="3">D51/D129</f>
        <v>4.75709637607988E-2</v>
      </c>
      <c r="E272" s="345">
        <f t="shared" si="3"/>
        <v>6.1327118851956297E-2</v>
      </c>
      <c r="F272" s="345">
        <f t="shared" si="3"/>
        <v>6.5418095489316805E-2</v>
      </c>
      <c r="G272" s="345">
        <f t="shared" si="3"/>
        <v>5.6566324842871302E-2</v>
      </c>
      <c r="H272" s="465">
        <f t="shared" si="3"/>
        <v>6.7706013363029005E-2</v>
      </c>
      <c r="I272" s="344">
        <f>AVERAGE(C272:H272)</f>
        <v>3.2207198442359697E-2</v>
      </c>
      <c r="J272" s="345">
        <f>STDEV(C272:H272)</f>
        <v>6.7766080773616094E-2</v>
      </c>
    </row>
    <row r="273" spans="1:11" ht="15">
      <c r="A273" s="38"/>
      <c r="B273" s="431"/>
      <c r="C273" s="431"/>
      <c r="D273" s="431"/>
      <c r="E273" s="431"/>
      <c r="F273" s="431"/>
      <c r="G273" s="431"/>
      <c r="H273" s="466"/>
      <c r="I273" s="431"/>
      <c r="J273" s="431"/>
      <c r="K273" s="431"/>
    </row>
    <row r="274" spans="1:11" ht="15.75">
      <c r="A274" s="29" t="s">
        <v>267</v>
      </c>
      <c r="H274" s="449"/>
    </row>
    <row r="275" spans="1:11" ht="15">
      <c r="A275"/>
      <c r="H275" s="449"/>
    </row>
    <row r="276" spans="1:11" ht="15">
      <c r="A276" s="32" t="s">
        <v>261</v>
      </c>
      <c r="H276" s="457">
        <f>(B4+(H134+H140))-H110</f>
        <v>7890.5414543500001</v>
      </c>
    </row>
    <row r="277" spans="1:11" ht="15">
      <c r="A277" s="108" t="s">
        <v>269</v>
      </c>
      <c r="H277" s="458">
        <f>H276/H11</f>
        <v>4.6189147077458603</v>
      </c>
    </row>
    <row r="278" spans="1:11" ht="15">
      <c r="A278" s="108" t="s">
        <v>266</v>
      </c>
      <c r="H278" s="458">
        <f>H276/H79</f>
        <v>31.293765381628599</v>
      </c>
    </row>
    <row r="279" spans="1:11" ht="15">
      <c r="A279" s="108" t="s">
        <v>268</v>
      </c>
      <c r="H279" s="458">
        <f>H276/H27</f>
        <v>55.548911939300503</v>
      </c>
    </row>
    <row r="280" spans="1:11" ht="15">
      <c r="A280"/>
      <c r="H280" s="449"/>
    </row>
    <row r="281" spans="1:11" ht="15">
      <c r="A281" s="32" t="s">
        <v>262</v>
      </c>
      <c r="H281" s="460">
        <f>B2/H61</f>
        <v>82.4</v>
      </c>
    </row>
    <row r="282" spans="1:11" ht="15">
      <c r="A282" s="414"/>
      <c r="H282" s="449"/>
    </row>
    <row r="283" spans="1:11" ht="15">
      <c r="A283" s="415" t="s">
        <v>837</v>
      </c>
      <c r="H283" s="459">
        <f>H154/B3</f>
        <v>6.9265530143835603</v>
      </c>
    </row>
    <row r="284" spans="1:11" ht="15">
      <c r="A284" s="32" t="s">
        <v>264</v>
      </c>
      <c r="H284" s="458">
        <f>B2/H283</f>
        <v>14.8703113635472</v>
      </c>
    </row>
    <row r="285" spans="1:11" ht="15">
      <c r="A285" s="32"/>
      <c r="H285" s="449"/>
    </row>
    <row r="286" spans="1:11" ht="15">
      <c r="A286" s="108" t="s">
        <v>838</v>
      </c>
      <c r="H286" s="459">
        <f>H195+H197</f>
        <v>68.156707518000005</v>
      </c>
    </row>
    <row r="287" spans="1:11" ht="15">
      <c r="A287" s="32" t="s">
        <v>265</v>
      </c>
      <c r="H287" s="458">
        <f>B2/H286</f>
        <v>1.5112232346728001</v>
      </c>
    </row>
    <row r="289" spans="1:11" ht="12" thickBot="1">
      <c r="A289" s="440" t="s">
        <v>1118</v>
      </c>
      <c r="B289" s="440"/>
      <c r="C289" s="440"/>
      <c r="D289" s="440"/>
      <c r="E289" s="440"/>
      <c r="F289" s="440"/>
      <c r="G289" s="440"/>
      <c r="H289" s="664">
        <f>1-(AVERAGE(D72:G72)/AVERAGE(D61:G61))</f>
        <v>0.54156171284634758</v>
      </c>
      <c r="I289" s="440"/>
      <c r="J289" s="440"/>
      <c r="K289" s="440"/>
    </row>
    <row r="290" spans="1:11">
      <c r="A290" s="317" t="s">
        <v>1119</v>
      </c>
      <c r="H290" s="345">
        <f>H289*AVERAGE(D271:G271)</f>
        <v>8.2873270156087461E-2</v>
      </c>
    </row>
  </sheetData>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sheetPr>
  <dimension ref="A1:IV307"/>
  <sheetViews>
    <sheetView showGridLines="0" workbookViewId="0">
      <pane xSplit="2" ySplit="7" topLeftCell="C8" activePane="bottomRight" state="frozen"/>
      <selection pane="topRight" activeCell="C1" sqref="C1"/>
      <selection pane="bottomLeft" activeCell="A8" sqref="A8"/>
      <selection pane="bottomRight" activeCell="I316" sqref="I316"/>
    </sheetView>
  </sheetViews>
  <sheetFormatPr defaultRowHeight="11.25" outlineLevelRow="1"/>
  <cols>
    <col min="1" max="1" width="29.85546875" style="317" customWidth="1"/>
    <col min="2" max="2" width="28.5703125" style="317" customWidth="1"/>
    <col min="3" max="8" width="14.85546875" style="317" customWidth="1"/>
    <col min="9" max="9" width="11" style="317" customWidth="1"/>
    <col min="10" max="10" width="10.5703125" style="317" customWidth="1"/>
    <col min="11" max="11" width="10" style="317" customWidth="1"/>
    <col min="12" max="257" width="9.140625" style="317"/>
    <col min="258" max="258" width="45.85546875" style="317" customWidth="1"/>
    <col min="259" max="264" width="14.85546875" style="317" customWidth="1"/>
    <col min="265" max="265" width="9.28515625" style="317" customWidth="1"/>
    <col min="266" max="513" width="9.140625" style="317"/>
    <col min="514" max="514" width="45.85546875" style="317" customWidth="1"/>
    <col min="515" max="520" width="14.85546875" style="317" customWidth="1"/>
    <col min="521" max="521" width="9.28515625" style="317" customWidth="1"/>
    <col min="522" max="769" width="9.140625" style="317"/>
    <col min="770" max="770" width="45.85546875" style="317" customWidth="1"/>
    <col min="771" max="776" width="14.85546875" style="317" customWidth="1"/>
    <col min="777" max="777" width="9.28515625" style="317" customWidth="1"/>
    <col min="778" max="1025" width="9.140625" style="317"/>
    <col min="1026" max="1026" width="45.85546875" style="317" customWidth="1"/>
    <col min="1027" max="1032" width="14.85546875" style="317" customWidth="1"/>
    <col min="1033" max="1033" width="9.28515625" style="317" customWidth="1"/>
    <col min="1034" max="1281" width="9.140625" style="317"/>
    <col min="1282" max="1282" width="45.85546875" style="317" customWidth="1"/>
    <col min="1283" max="1288" width="14.85546875" style="317" customWidth="1"/>
    <col min="1289" max="1289" width="9.28515625" style="317" customWidth="1"/>
    <col min="1290" max="1537" width="9.140625" style="317"/>
    <col min="1538" max="1538" width="45.85546875" style="317" customWidth="1"/>
    <col min="1539" max="1544" width="14.85546875" style="317" customWidth="1"/>
    <col min="1545" max="1545" width="9.28515625" style="317" customWidth="1"/>
    <col min="1546" max="1793" width="9.140625" style="317"/>
    <col min="1794" max="1794" width="45.85546875" style="317" customWidth="1"/>
    <col min="1795" max="1800" width="14.85546875" style="317" customWidth="1"/>
    <col min="1801" max="1801" width="9.28515625" style="317" customWidth="1"/>
    <col min="1802" max="2049" width="9.140625" style="317"/>
    <col min="2050" max="2050" width="45.85546875" style="317" customWidth="1"/>
    <col min="2051" max="2056" width="14.85546875" style="317" customWidth="1"/>
    <col min="2057" max="2057" width="9.28515625" style="317" customWidth="1"/>
    <col min="2058" max="2305" width="9.140625" style="317"/>
    <col min="2306" max="2306" width="45.85546875" style="317" customWidth="1"/>
    <col min="2307" max="2312" width="14.85546875" style="317" customWidth="1"/>
    <col min="2313" max="2313" width="9.28515625" style="317" customWidth="1"/>
    <col min="2314" max="2561" width="9.140625" style="317"/>
    <col min="2562" max="2562" width="45.85546875" style="317" customWidth="1"/>
    <col min="2563" max="2568" width="14.85546875" style="317" customWidth="1"/>
    <col min="2569" max="2569" width="9.28515625" style="317" customWidth="1"/>
    <col min="2570" max="2817" width="9.140625" style="317"/>
    <col min="2818" max="2818" width="45.85546875" style="317" customWidth="1"/>
    <col min="2819" max="2824" width="14.85546875" style="317" customWidth="1"/>
    <col min="2825" max="2825" width="9.28515625" style="317" customWidth="1"/>
    <col min="2826" max="3073" width="9.140625" style="317"/>
    <col min="3074" max="3074" width="45.85546875" style="317" customWidth="1"/>
    <col min="3075" max="3080" width="14.85546875" style="317" customWidth="1"/>
    <col min="3081" max="3081" width="9.28515625" style="317" customWidth="1"/>
    <col min="3082" max="3329" width="9.140625" style="317"/>
    <col min="3330" max="3330" width="45.85546875" style="317" customWidth="1"/>
    <col min="3331" max="3336" width="14.85546875" style="317" customWidth="1"/>
    <col min="3337" max="3337" width="9.28515625" style="317" customWidth="1"/>
    <col min="3338" max="3585" width="9.140625" style="317"/>
    <col min="3586" max="3586" width="45.85546875" style="317" customWidth="1"/>
    <col min="3587" max="3592" width="14.85546875" style="317" customWidth="1"/>
    <col min="3593" max="3593" width="9.28515625" style="317" customWidth="1"/>
    <col min="3594" max="3841" width="9.140625" style="317"/>
    <col min="3842" max="3842" width="45.85546875" style="317" customWidth="1"/>
    <col min="3843" max="3848" width="14.85546875" style="317" customWidth="1"/>
    <col min="3849" max="3849" width="9.28515625" style="317" customWidth="1"/>
    <col min="3850" max="4097" width="9.140625" style="317"/>
    <col min="4098" max="4098" width="45.85546875" style="317" customWidth="1"/>
    <col min="4099" max="4104" width="14.85546875" style="317" customWidth="1"/>
    <col min="4105" max="4105" width="9.28515625" style="317" customWidth="1"/>
    <col min="4106" max="4353" width="9.140625" style="317"/>
    <col min="4354" max="4354" width="45.85546875" style="317" customWidth="1"/>
    <col min="4355" max="4360" width="14.85546875" style="317" customWidth="1"/>
    <col min="4361" max="4361" width="9.28515625" style="317" customWidth="1"/>
    <col min="4362" max="4609" width="9.140625" style="317"/>
    <col min="4610" max="4610" width="45.85546875" style="317" customWidth="1"/>
    <col min="4611" max="4616" width="14.85546875" style="317" customWidth="1"/>
    <col min="4617" max="4617" width="9.28515625" style="317" customWidth="1"/>
    <col min="4618" max="4865" width="9.140625" style="317"/>
    <col min="4866" max="4866" width="45.85546875" style="317" customWidth="1"/>
    <col min="4867" max="4872" width="14.85546875" style="317" customWidth="1"/>
    <col min="4873" max="4873" width="9.28515625" style="317" customWidth="1"/>
    <col min="4874" max="5121" width="9.140625" style="317"/>
    <col min="5122" max="5122" width="45.85546875" style="317" customWidth="1"/>
    <col min="5123" max="5128" width="14.85546875" style="317" customWidth="1"/>
    <col min="5129" max="5129" width="9.28515625" style="317" customWidth="1"/>
    <col min="5130" max="5377" width="9.140625" style="317"/>
    <col min="5378" max="5378" width="45.85546875" style="317" customWidth="1"/>
    <col min="5379" max="5384" width="14.85546875" style="317" customWidth="1"/>
    <col min="5385" max="5385" width="9.28515625" style="317" customWidth="1"/>
    <col min="5386" max="5633" width="9.140625" style="317"/>
    <col min="5634" max="5634" width="45.85546875" style="317" customWidth="1"/>
    <col min="5635" max="5640" width="14.85546875" style="317" customWidth="1"/>
    <col min="5641" max="5641" width="9.28515625" style="317" customWidth="1"/>
    <col min="5642" max="5889" width="9.140625" style="317"/>
    <col min="5890" max="5890" width="45.85546875" style="317" customWidth="1"/>
    <col min="5891" max="5896" width="14.85546875" style="317" customWidth="1"/>
    <col min="5897" max="5897" width="9.28515625" style="317" customWidth="1"/>
    <col min="5898" max="6145" width="9.140625" style="317"/>
    <col min="6146" max="6146" width="45.85546875" style="317" customWidth="1"/>
    <col min="6147" max="6152" width="14.85546875" style="317" customWidth="1"/>
    <col min="6153" max="6153" width="9.28515625" style="317" customWidth="1"/>
    <col min="6154" max="6401" width="9.140625" style="317"/>
    <col min="6402" max="6402" width="45.85546875" style="317" customWidth="1"/>
    <col min="6403" max="6408" width="14.85546875" style="317" customWidth="1"/>
    <col min="6409" max="6409" width="9.28515625" style="317" customWidth="1"/>
    <col min="6410" max="6657" width="9.140625" style="317"/>
    <col min="6658" max="6658" width="45.85546875" style="317" customWidth="1"/>
    <col min="6659" max="6664" width="14.85546875" style="317" customWidth="1"/>
    <col min="6665" max="6665" width="9.28515625" style="317" customWidth="1"/>
    <col min="6666" max="6913" width="9.140625" style="317"/>
    <col min="6914" max="6914" width="45.85546875" style="317" customWidth="1"/>
    <col min="6915" max="6920" width="14.85546875" style="317" customWidth="1"/>
    <col min="6921" max="6921" width="9.28515625" style="317" customWidth="1"/>
    <col min="6922" max="7169" width="9.140625" style="317"/>
    <col min="7170" max="7170" width="45.85546875" style="317" customWidth="1"/>
    <col min="7171" max="7176" width="14.85546875" style="317" customWidth="1"/>
    <col min="7177" max="7177" width="9.28515625" style="317" customWidth="1"/>
    <col min="7178" max="7425" width="9.140625" style="317"/>
    <col min="7426" max="7426" width="45.85546875" style="317" customWidth="1"/>
    <col min="7427" max="7432" width="14.85546875" style="317" customWidth="1"/>
    <col min="7433" max="7433" width="9.28515625" style="317" customWidth="1"/>
    <col min="7434" max="7681" width="9.140625" style="317"/>
    <col min="7682" max="7682" width="45.85546875" style="317" customWidth="1"/>
    <col min="7683" max="7688" width="14.85546875" style="317" customWidth="1"/>
    <col min="7689" max="7689" width="9.28515625" style="317" customWidth="1"/>
    <col min="7690" max="7937" width="9.140625" style="317"/>
    <col min="7938" max="7938" width="45.85546875" style="317" customWidth="1"/>
    <col min="7939" max="7944" width="14.85546875" style="317" customWidth="1"/>
    <col min="7945" max="7945" width="9.28515625" style="317" customWidth="1"/>
    <col min="7946" max="8193" width="9.140625" style="317"/>
    <col min="8194" max="8194" width="45.85546875" style="317" customWidth="1"/>
    <col min="8195" max="8200" width="14.85546875" style="317" customWidth="1"/>
    <col min="8201" max="8201" width="9.28515625" style="317" customWidth="1"/>
    <col min="8202" max="8449" width="9.140625" style="317"/>
    <col min="8450" max="8450" width="45.85546875" style="317" customWidth="1"/>
    <col min="8451" max="8456" width="14.85546875" style="317" customWidth="1"/>
    <col min="8457" max="8457" width="9.28515625" style="317" customWidth="1"/>
    <col min="8458" max="8705" width="9.140625" style="317"/>
    <col min="8706" max="8706" width="45.85546875" style="317" customWidth="1"/>
    <col min="8707" max="8712" width="14.85546875" style="317" customWidth="1"/>
    <col min="8713" max="8713" width="9.28515625" style="317" customWidth="1"/>
    <col min="8714" max="8961" width="9.140625" style="317"/>
    <col min="8962" max="8962" width="45.85546875" style="317" customWidth="1"/>
    <col min="8963" max="8968" width="14.85546875" style="317" customWidth="1"/>
    <col min="8969" max="8969" width="9.28515625" style="317" customWidth="1"/>
    <col min="8970" max="9217" width="9.140625" style="317"/>
    <col min="9218" max="9218" width="45.85546875" style="317" customWidth="1"/>
    <col min="9219" max="9224" width="14.85546875" style="317" customWidth="1"/>
    <col min="9225" max="9225" width="9.28515625" style="317" customWidth="1"/>
    <col min="9226" max="9473" width="9.140625" style="317"/>
    <col min="9474" max="9474" width="45.85546875" style="317" customWidth="1"/>
    <col min="9475" max="9480" width="14.85546875" style="317" customWidth="1"/>
    <col min="9481" max="9481" width="9.28515625" style="317" customWidth="1"/>
    <col min="9482" max="9729" width="9.140625" style="317"/>
    <col min="9730" max="9730" width="45.85546875" style="317" customWidth="1"/>
    <col min="9731" max="9736" width="14.85546875" style="317" customWidth="1"/>
    <col min="9737" max="9737" width="9.28515625" style="317" customWidth="1"/>
    <col min="9738" max="9985" width="9.140625" style="317"/>
    <col min="9986" max="9986" width="45.85546875" style="317" customWidth="1"/>
    <col min="9987" max="9992" width="14.85546875" style="317" customWidth="1"/>
    <col min="9993" max="9993" width="9.28515625" style="317" customWidth="1"/>
    <col min="9994" max="10241" width="9.140625" style="317"/>
    <col min="10242" max="10242" width="45.85546875" style="317" customWidth="1"/>
    <col min="10243" max="10248" width="14.85546875" style="317" customWidth="1"/>
    <col min="10249" max="10249" width="9.28515625" style="317" customWidth="1"/>
    <col min="10250" max="10497" width="9.140625" style="317"/>
    <col min="10498" max="10498" width="45.85546875" style="317" customWidth="1"/>
    <col min="10499" max="10504" width="14.85546875" style="317" customWidth="1"/>
    <col min="10505" max="10505" width="9.28515625" style="317" customWidth="1"/>
    <col min="10506" max="10753" width="9.140625" style="317"/>
    <col min="10754" max="10754" width="45.85546875" style="317" customWidth="1"/>
    <col min="10755" max="10760" width="14.85546875" style="317" customWidth="1"/>
    <col min="10761" max="10761" width="9.28515625" style="317" customWidth="1"/>
    <col min="10762" max="11009" width="9.140625" style="317"/>
    <col min="11010" max="11010" width="45.85546875" style="317" customWidth="1"/>
    <col min="11011" max="11016" width="14.85546875" style="317" customWidth="1"/>
    <col min="11017" max="11017" width="9.28515625" style="317" customWidth="1"/>
    <col min="11018" max="11265" width="9.140625" style="317"/>
    <col min="11266" max="11266" width="45.85546875" style="317" customWidth="1"/>
    <col min="11267" max="11272" width="14.85546875" style="317" customWidth="1"/>
    <col min="11273" max="11273" width="9.28515625" style="317" customWidth="1"/>
    <col min="11274" max="11521" width="9.140625" style="317"/>
    <col min="11522" max="11522" width="45.85546875" style="317" customWidth="1"/>
    <col min="11523" max="11528" width="14.85546875" style="317" customWidth="1"/>
    <col min="11529" max="11529" width="9.28515625" style="317" customWidth="1"/>
    <col min="11530" max="11777" width="9.140625" style="317"/>
    <col min="11778" max="11778" width="45.85546875" style="317" customWidth="1"/>
    <col min="11779" max="11784" width="14.85546875" style="317" customWidth="1"/>
    <col min="11785" max="11785" width="9.28515625" style="317" customWidth="1"/>
    <col min="11786" max="12033" width="9.140625" style="317"/>
    <col min="12034" max="12034" width="45.85546875" style="317" customWidth="1"/>
    <col min="12035" max="12040" width="14.85546875" style="317" customWidth="1"/>
    <col min="12041" max="12041" width="9.28515625" style="317" customWidth="1"/>
    <col min="12042" max="12289" width="9.140625" style="317"/>
    <col min="12290" max="12290" width="45.85546875" style="317" customWidth="1"/>
    <col min="12291" max="12296" width="14.85546875" style="317" customWidth="1"/>
    <col min="12297" max="12297" width="9.28515625" style="317" customWidth="1"/>
    <col min="12298" max="12545" width="9.140625" style="317"/>
    <col min="12546" max="12546" width="45.85546875" style="317" customWidth="1"/>
    <col min="12547" max="12552" width="14.85546875" style="317" customWidth="1"/>
    <col min="12553" max="12553" width="9.28515625" style="317" customWidth="1"/>
    <col min="12554" max="12801" width="9.140625" style="317"/>
    <col min="12802" max="12802" width="45.85546875" style="317" customWidth="1"/>
    <col min="12803" max="12808" width="14.85546875" style="317" customWidth="1"/>
    <col min="12809" max="12809" width="9.28515625" style="317" customWidth="1"/>
    <col min="12810" max="13057" width="9.140625" style="317"/>
    <col min="13058" max="13058" width="45.85546875" style="317" customWidth="1"/>
    <col min="13059" max="13064" width="14.85546875" style="317" customWidth="1"/>
    <col min="13065" max="13065" width="9.28515625" style="317" customWidth="1"/>
    <col min="13066" max="13313" width="9.140625" style="317"/>
    <col min="13314" max="13314" width="45.85546875" style="317" customWidth="1"/>
    <col min="13315" max="13320" width="14.85546875" style="317" customWidth="1"/>
    <col min="13321" max="13321" width="9.28515625" style="317" customWidth="1"/>
    <col min="13322" max="13569" width="9.140625" style="317"/>
    <col min="13570" max="13570" width="45.85546875" style="317" customWidth="1"/>
    <col min="13571" max="13576" width="14.85546875" style="317" customWidth="1"/>
    <col min="13577" max="13577" width="9.28515625" style="317" customWidth="1"/>
    <col min="13578" max="13825" width="9.140625" style="317"/>
    <col min="13826" max="13826" width="45.85546875" style="317" customWidth="1"/>
    <col min="13827" max="13832" width="14.85546875" style="317" customWidth="1"/>
    <col min="13833" max="13833" width="9.28515625" style="317" customWidth="1"/>
    <col min="13834" max="14081" width="9.140625" style="317"/>
    <col min="14082" max="14082" width="45.85546875" style="317" customWidth="1"/>
    <col min="14083" max="14088" width="14.85546875" style="317" customWidth="1"/>
    <col min="14089" max="14089" width="9.28515625" style="317" customWidth="1"/>
    <col min="14090" max="14337" width="9.140625" style="317"/>
    <col min="14338" max="14338" width="45.85546875" style="317" customWidth="1"/>
    <col min="14339" max="14344" width="14.85546875" style="317" customWidth="1"/>
    <col min="14345" max="14345" width="9.28515625" style="317" customWidth="1"/>
    <col min="14346" max="14593" width="9.140625" style="317"/>
    <col min="14594" max="14594" width="45.85546875" style="317" customWidth="1"/>
    <col min="14595" max="14600" width="14.85546875" style="317" customWidth="1"/>
    <col min="14601" max="14601" width="9.28515625" style="317" customWidth="1"/>
    <col min="14602" max="14849" width="9.140625" style="317"/>
    <col min="14850" max="14850" width="45.85546875" style="317" customWidth="1"/>
    <col min="14851" max="14856" width="14.85546875" style="317" customWidth="1"/>
    <col min="14857" max="14857" width="9.28515625" style="317" customWidth="1"/>
    <col min="14858" max="15105" width="9.140625" style="317"/>
    <col min="15106" max="15106" width="45.85546875" style="317" customWidth="1"/>
    <col min="15107" max="15112" width="14.85546875" style="317" customWidth="1"/>
    <col min="15113" max="15113" width="9.28515625" style="317" customWidth="1"/>
    <col min="15114" max="15361" width="9.140625" style="317"/>
    <col min="15362" max="15362" width="45.85546875" style="317" customWidth="1"/>
    <col min="15363" max="15368" width="14.85546875" style="317" customWidth="1"/>
    <col min="15369" max="15369" width="9.28515625" style="317" customWidth="1"/>
    <col min="15370" max="15617" width="9.140625" style="317"/>
    <col min="15618" max="15618" width="45.85546875" style="317" customWidth="1"/>
    <col min="15619" max="15624" width="14.85546875" style="317" customWidth="1"/>
    <col min="15625" max="15625" width="9.28515625" style="317" customWidth="1"/>
    <col min="15626" max="15873" width="9.140625" style="317"/>
    <col min="15874" max="15874" width="45.85546875" style="317" customWidth="1"/>
    <col min="15875" max="15880" width="14.85546875" style="317" customWidth="1"/>
    <col min="15881" max="15881" width="9.28515625" style="317" customWidth="1"/>
    <col min="15882" max="16129" width="9.140625" style="317"/>
    <col min="16130" max="16130" width="45.85546875" style="317" customWidth="1"/>
    <col min="16131" max="16136" width="14.85546875" style="317" customWidth="1"/>
    <col min="16137" max="16137" width="9.28515625" style="317" customWidth="1"/>
    <col min="16138" max="16384" width="9.140625" style="317"/>
  </cols>
  <sheetData>
    <row r="1" spans="1:256" ht="15.75">
      <c r="A1" s="438" t="s">
        <v>415</v>
      </c>
      <c r="B1" s="443"/>
      <c r="C1" s="441"/>
      <c r="D1" s="441"/>
      <c r="E1" s="441"/>
      <c r="F1" s="441"/>
      <c r="G1" s="441"/>
      <c r="H1" s="441"/>
      <c r="I1" s="441"/>
      <c r="J1" s="441"/>
      <c r="K1" s="441"/>
    </row>
    <row r="2" spans="1:256" ht="12.75">
      <c r="A2" s="35" t="s">
        <v>448</v>
      </c>
      <c r="B2" s="454">
        <v>4.66</v>
      </c>
      <c r="C2" s="441"/>
      <c r="D2" s="441"/>
      <c r="E2" s="441"/>
      <c r="F2" s="441"/>
      <c r="G2" s="441"/>
      <c r="H2" s="441"/>
      <c r="I2" s="441"/>
      <c r="J2" s="441"/>
      <c r="K2" s="441"/>
    </row>
    <row r="3" spans="1:256" ht="12.75">
      <c r="A3" s="369" t="s">
        <v>447</v>
      </c>
      <c r="B3" s="441">
        <v>573.4</v>
      </c>
      <c r="C3" s="441"/>
      <c r="D3" s="441"/>
      <c r="E3" s="441"/>
      <c r="F3" s="441"/>
      <c r="G3" s="441"/>
      <c r="H3" s="441"/>
      <c r="I3" s="441"/>
      <c r="J3" s="441"/>
      <c r="K3" s="441"/>
    </row>
    <row r="4" spans="1:256" ht="12.75">
      <c r="A4" s="35" t="s">
        <v>446</v>
      </c>
      <c r="B4" s="456">
        <f>B2*B3</f>
        <v>2672.0439999999999</v>
      </c>
      <c r="C4" s="441"/>
      <c r="D4" s="441"/>
      <c r="E4" s="441"/>
      <c r="F4" s="441"/>
      <c r="G4" s="441"/>
      <c r="H4" s="441"/>
      <c r="I4" s="441"/>
      <c r="J4" s="441"/>
      <c r="K4" s="441"/>
    </row>
    <row r="5" spans="1:256">
      <c r="A5" s="441"/>
      <c r="B5" s="441"/>
      <c r="C5" s="442"/>
      <c r="D5" s="442"/>
      <c r="E5" s="442"/>
      <c r="F5" s="442"/>
      <c r="G5" s="442"/>
      <c r="H5" s="442"/>
      <c r="I5" s="441"/>
      <c r="J5" s="441"/>
      <c r="K5" s="441"/>
    </row>
    <row r="6" spans="1:256" ht="12">
      <c r="A6" s="447" t="s">
        <v>1</v>
      </c>
      <c r="B6" s="444"/>
      <c r="C6" s="444"/>
      <c r="D6" s="444"/>
      <c r="E6" s="444"/>
      <c r="F6" s="444"/>
      <c r="G6" s="444"/>
      <c r="H6" s="444"/>
      <c r="I6" s="445" t="s">
        <v>418</v>
      </c>
      <c r="J6" s="446"/>
      <c r="K6" s="446"/>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6">
      <c r="A7" s="148"/>
      <c r="B7" s="148"/>
      <c r="C7" s="149">
        <v>2007</v>
      </c>
      <c r="D7" s="149">
        <v>2008</v>
      </c>
      <c r="E7" s="149">
        <v>2009</v>
      </c>
      <c r="F7" s="149">
        <v>2010</v>
      </c>
      <c r="G7" s="149">
        <v>2011</v>
      </c>
      <c r="H7" s="149" t="s">
        <v>416</v>
      </c>
      <c r="I7" s="135" t="s">
        <v>3</v>
      </c>
      <c r="J7" s="135" t="s">
        <v>4</v>
      </c>
      <c r="K7" s="135" t="s">
        <v>5</v>
      </c>
    </row>
    <row r="8" spans="1:256">
      <c r="A8" s="137" t="s">
        <v>282</v>
      </c>
      <c r="B8" s="137"/>
      <c r="C8" s="138"/>
      <c r="D8" s="138"/>
      <c r="E8" s="138"/>
      <c r="F8" s="138"/>
      <c r="G8" s="138"/>
      <c r="H8" s="138"/>
    </row>
    <row r="9" spans="1:256">
      <c r="A9" s="332" t="s">
        <v>294</v>
      </c>
      <c r="B9" s="332"/>
      <c r="C9" s="139">
        <v>2409.3073449202602</v>
      </c>
      <c r="D9" s="139">
        <v>2683.8995353577998</v>
      </c>
      <c r="E9" s="139">
        <v>2860.9222313968999</v>
      </c>
      <c r="F9" s="139">
        <v>3349.2628684096298</v>
      </c>
      <c r="G9" s="139">
        <v>3673.92373566887</v>
      </c>
      <c r="H9" s="139">
        <v>4551.5481714540701</v>
      </c>
    </row>
    <row r="10" spans="1:256">
      <c r="A10" s="332" t="s">
        <v>295</v>
      </c>
      <c r="B10" s="332"/>
      <c r="C10" s="139" t="s">
        <v>8</v>
      </c>
      <c r="D10" s="139" t="s">
        <v>8</v>
      </c>
      <c r="E10" s="139">
        <v>-1.5</v>
      </c>
      <c r="F10" s="139">
        <v>6.1024265806200004</v>
      </c>
      <c r="G10" s="139">
        <v>10.781607690775999</v>
      </c>
      <c r="H10" s="139">
        <v>10.781607690775999</v>
      </c>
    </row>
    <row r="11" spans="1:256">
      <c r="A11" s="137" t="s">
        <v>6</v>
      </c>
      <c r="B11" s="137"/>
      <c r="C11" s="140">
        <v>2409.3073449202602</v>
      </c>
      <c r="D11" s="140">
        <v>2683.8995353577998</v>
      </c>
      <c r="E11" s="140">
        <v>2859.37863796386</v>
      </c>
      <c r="F11" s="140">
        <v>3355.3652949902498</v>
      </c>
      <c r="G11" s="140">
        <v>3684.7053433596402</v>
      </c>
      <c r="H11" s="140">
        <v>4562.3297791448404</v>
      </c>
      <c r="K11" s="171">
        <f>((H11/C11)^(1/5))-1</f>
        <v>0.13621074995301319</v>
      </c>
    </row>
    <row r="12" spans="1:256">
      <c r="A12" s="338" t="s">
        <v>7</v>
      </c>
      <c r="B12" s="338"/>
      <c r="C12" s="339" t="s">
        <v>8</v>
      </c>
      <c r="D12" s="339">
        <f>(D11-C11)/C11</f>
        <v>0.11397142461566173</v>
      </c>
      <c r="E12" s="339">
        <f t="shared" ref="E12:G12" si="0">(E11-D11)/D11</f>
        <v>6.538214277184802E-2</v>
      </c>
      <c r="F12" s="339">
        <f t="shared" si="0"/>
        <v>0.17345959378768314</v>
      </c>
      <c r="G12" s="339">
        <f t="shared" si="0"/>
        <v>9.8153261840406375E-2</v>
      </c>
      <c r="H12" s="339">
        <f>(H11-G11)/G11</f>
        <v>0.23818035745159472</v>
      </c>
      <c r="I12" s="344">
        <f>AVERAGE(D12:H12)</f>
        <v>0.1378293560934388</v>
      </c>
      <c r="J12" s="345">
        <f>STDEV(D12:H12)</f>
        <v>6.8432136784136094E-2</v>
      </c>
    </row>
    <row r="13" spans="1:256">
      <c r="A13" s="138"/>
      <c r="B13" s="138"/>
      <c r="C13" s="138"/>
      <c r="D13" s="138"/>
      <c r="E13" s="138"/>
      <c r="F13" s="138"/>
      <c r="G13" s="138"/>
      <c r="H13" s="138"/>
    </row>
    <row r="14" spans="1:256">
      <c r="A14" s="332" t="s">
        <v>9</v>
      </c>
      <c r="B14" s="332"/>
      <c r="C14" s="139">
        <v>1740.1635160875001</v>
      </c>
      <c r="D14" s="139">
        <v>1869.6016742280799</v>
      </c>
      <c r="E14" s="139">
        <v>2133.5718488382499</v>
      </c>
      <c r="F14" s="139">
        <v>2503.8236638333401</v>
      </c>
      <c r="G14" s="139">
        <v>2777.9292299004601</v>
      </c>
      <c r="H14" s="139">
        <v>3603.75171657686</v>
      </c>
    </row>
    <row r="15" spans="1:256">
      <c r="A15" s="338" t="s">
        <v>417</v>
      </c>
      <c r="B15" s="338"/>
      <c r="C15" s="340">
        <f>C14/$C$11</f>
        <v>0.72226713613621329</v>
      </c>
      <c r="D15" s="340">
        <f>D14/$D$11</f>
        <v>0.69659897831415551</v>
      </c>
      <c r="E15" s="340">
        <f>E14/$E$11</f>
        <v>0.74616625462290953</v>
      </c>
      <c r="F15" s="340">
        <f>F14/$F$11</f>
        <v>0.74621492556166402</v>
      </c>
      <c r="G15" s="340">
        <f>G14/$G$11</f>
        <v>0.75390810690105281</v>
      </c>
      <c r="H15" s="340">
        <f>H14/$H$11</f>
        <v>0.78989285979505508</v>
      </c>
      <c r="I15" s="344">
        <f>AVERAGE(C15:H15)</f>
        <v>0.74250804355517497</v>
      </c>
      <c r="J15" s="345">
        <f>STDEV(C15:H15)</f>
        <v>3.1367952885869105E-2</v>
      </c>
    </row>
    <row r="16" spans="1:256">
      <c r="A16" s="137" t="s">
        <v>10</v>
      </c>
      <c r="B16" s="137"/>
      <c r="C16" s="140">
        <v>669.14382883275596</v>
      </c>
      <c r="D16" s="140">
        <v>814.29786112971999</v>
      </c>
      <c r="E16" s="140">
        <v>725.80678912560404</v>
      </c>
      <c r="F16" s="140">
        <v>851.54163115690801</v>
      </c>
      <c r="G16" s="140">
        <v>906.77611345918001</v>
      </c>
      <c r="H16" s="140">
        <v>958.57806256798006</v>
      </c>
    </row>
    <row r="17" spans="1:10">
      <c r="A17" s="338" t="s">
        <v>417</v>
      </c>
      <c r="B17" s="338"/>
      <c r="C17" s="340">
        <f>C16/$C$11</f>
        <v>0.27773286386378504</v>
      </c>
      <c r="D17" s="340">
        <f>D16/$D$11</f>
        <v>0.3034010216858446</v>
      </c>
      <c r="E17" s="340">
        <f>E16/$E$11</f>
        <v>0.2538337453770883</v>
      </c>
      <c r="F17" s="340">
        <f>F16/$F$11</f>
        <v>0.25378507443833548</v>
      </c>
      <c r="G17" s="340">
        <f>G16/$G$11</f>
        <v>0.24609189309894716</v>
      </c>
      <c r="H17" s="340">
        <f>H16/$H$11</f>
        <v>0.21010714020494486</v>
      </c>
      <c r="I17" s="344">
        <f>AVERAGE(C17:H17)</f>
        <v>0.2574919564448242</v>
      </c>
      <c r="J17" s="345">
        <f>STDEV(C17:H17)</f>
        <v>3.1367952885869146E-2</v>
      </c>
    </row>
    <row r="18" spans="1:10">
      <c r="A18" s="138"/>
      <c r="B18" s="138"/>
      <c r="C18" s="138"/>
      <c r="D18" s="138"/>
      <c r="E18" s="138"/>
      <c r="F18" s="138"/>
      <c r="G18" s="138"/>
      <c r="H18" s="138"/>
    </row>
    <row r="19" spans="1:10">
      <c r="A19" s="332" t="s">
        <v>12</v>
      </c>
      <c r="B19" s="332"/>
      <c r="C19" s="139">
        <v>185.89966640910799</v>
      </c>
      <c r="D19" s="139">
        <v>231.59788080726</v>
      </c>
      <c r="E19" s="139">
        <v>277.366734226924</v>
      </c>
      <c r="F19" s="139">
        <v>326.87945578672401</v>
      </c>
      <c r="G19" s="139">
        <v>343.56465429386401</v>
      </c>
      <c r="H19" s="139">
        <v>343.56465429386401</v>
      </c>
    </row>
    <row r="20" spans="1:10">
      <c r="A20" s="332" t="s">
        <v>13</v>
      </c>
      <c r="B20" s="332"/>
      <c r="C20" s="139" t="s">
        <v>8</v>
      </c>
      <c r="D20" s="139" t="s">
        <v>8</v>
      </c>
      <c r="E20" s="139" t="s">
        <v>8</v>
      </c>
      <c r="F20" s="139" t="s">
        <v>8</v>
      </c>
      <c r="G20" s="139" t="s">
        <v>8</v>
      </c>
      <c r="H20" s="139" t="s">
        <v>8</v>
      </c>
    </row>
    <row r="21" spans="1:10">
      <c r="A21" s="332" t="s">
        <v>18</v>
      </c>
      <c r="B21" s="332"/>
      <c r="C21" s="139">
        <v>63.244162463716002</v>
      </c>
      <c r="D21" s="139">
        <v>67.401399692699997</v>
      </c>
      <c r="E21" s="139">
        <v>84.212178682528005</v>
      </c>
      <c r="F21" s="139" t="s">
        <v>8</v>
      </c>
      <c r="G21" s="139" t="s">
        <v>8</v>
      </c>
      <c r="H21" s="139">
        <v>17.5289423752</v>
      </c>
    </row>
    <row r="22" spans="1:10">
      <c r="A22" s="332" t="s">
        <v>151</v>
      </c>
      <c r="B22" s="332"/>
      <c r="C22" s="139" t="s">
        <v>8</v>
      </c>
      <c r="D22" s="139" t="s">
        <v>8</v>
      </c>
      <c r="E22" s="139" t="s">
        <v>8</v>
      </c>
      <c r="F22" s="139">
        <v>108.90313296102801</v>
      </c>
      <c r="G22" s="139">
        <v>103.875989263424</v>
      </c>
      <c r="H22" s="139">
        <v>105.445745297024</v>
      </c>
    </row>
    <row r="23" spans="1:10">
      <c r="A23" s="332" t="s">
        <v>14</v>
      </c>
      <c r="B23" s="332"/>
      <c r="C23" s="139">
        <v>202.548237275464</v>
      </c>
      <c r="D23" s="139">
        <v>236.50206028223201</v>
      </c>
      <c r="E23" s="139">
        <v>60.120347956852001</v>
      </c>
      <c r="F23" s="139">
        <v>71.142651572779997</v>
      </c>
      <c r="G23" s="139">
        <v>86.633527364355999</v>
      </c>
      <c r="H23" s="139">
        <v>86.633527364355999</v>
      </c>
    </row>
    <row r="24" spans="1:10">
      <c r="A24" s="137" t="s">
        <v>404</v>
      </c>
      <c r="B24" s="137"/>
      <c r="C24" s="140">
        <v>451.69206614828801</v>
      </c>
      <c r="D24" s="140">
        <v>535.50134078219196</v>
      </c>
      <c r="E24" s="140">
        <v>421.69926086630397</v>
      </c>
      <c r="F24" s="140">
        <v>506.925240320532</v>
      </c>
      <c r="G24" s="140">
        <v>534.07417092164405</v>
      </c>
      <c r="H24" s="140">
        <v>553.17286933044397</v>
      </c>
    </row>
    <row r="25" spans="1:10">
      <c r="A25" s="338" t="s">
        <v>417</v>
      </c>
      <c r="B25" s="338"/>
      <c r="C25" s="340">
        <f>C24/$C$11</f>
        <v>0.1874779766477811</v>
      </c>
      <c r="D25" s="340">
        <f>D24/$D$11</f>
        <v>0.19952361618886097</v>
      </c>
      <c r="E25" s="340">
        <f>E24/$E$11</f>
        <v>0.14747933528893975</v>
      </c>
      <c r="F25" s="340">
        <f>F24/$F$11</f>
        <v>0.15107900206198116</v>
      </c>
      <c r="G25" s="340">
        <f>G24/$G$11</f>
        <v>0.14494352225046195</v>
      </c>
      <c r="H25" s="340">
        <f>H24/$H$11</f>
        <v>0.12124789221925344</v>
      </c>
      <c r="I25" s="344">
        <f>AVERAGE(C25:H25)</f>
        <v>0.15862522410954641</v>
      </c>
      <c r="J25" s="345">
        <f>STDEV(C25:H25)</f>
        <v>2.9225297307286523E-2</v>
      </c>
    </row>
    <row r="26" spans="1:10">
      <c r="A26" s="138"/>
      <c r="B26" s="138"/>
      <c r="C26" s="138"/>
      <c r="D26" s="138"/>
      <c r="E26" s="138"/>
      <c r="F26" s="138"/>
      <c r="G26" s="138"/>
      <c r="H26" s="138"/>
    </row>
    <row r="27" spans="1:10">
      <c r="A27" s="137" t="s">
        <v>405</v>
      </c>
      <c r="B27" s="137"/>
      <c r="C27" s="141">
        <v>217.45176268446801</v>
      </c>
      <c r="D27" s="141">
        <v>278.79652034752797</v>
      </c>
      <c r="E27" s="141">
        <v>304.10752825930001</v>
      </c>
      <c r="F27" s="141">
        <v>344.61639083637601</v>
      </c>
      <c r="G27" s="141">
        <v>372.70194253753601</v>
      </c>
      <c r="H27" s="141">
        <v>405.40519323753603</v>
      </c>
    </row>
    <row r="28" spans="1:10">
      <c r="A28" s="338" t="s">
        <v>417</v>
      </c>
      <c r="B28" s="338"/>
      <c r="C28" s="340">
        <f>C27/$C$11</f>
        <v>9.0254887216003943E-2</v>
      </c>
      <c r="D28" s="340">
        <f>D27/$D$11</f>
        <v>0.10387740549698357</v>
      </c>
      <c r="E28" s="340">
        <f>E27/$E$11</f>
        <v>0.10635441008814855</v>
      </c>
      <c r="F28" s="340">
        <f>F27/$F$11</f>
        <v>0.1027060723763543</v>
      </c>
      <c r="G28" s="340">
        <f>G27/$G$11</f>
        <v>0.10114837084848524</v>
      </c>
      <c r="H28" s="340">
        <f>H27/$H$11</f>
        <v>8.8859247985691392E-2</v>
      </c>
      <c r="I28" s="344">
        <f>AVERAGE(C28:H28)</f>
        <v>9.8866732335277832E-2</v>
      </c>
      <c r="J28" s="345">
        <f>STDEV(C28:H28)</f>
        <v>7.422023838358602E-3</v>
      </c>
    </row>
    <row r="29" spans="1:10">
      <c r="A29" s="138"/>
      <c r="B29" s="138"/>
      <c r="C29" s="138"/>
      <c r="D29" s="138"/>
      <c r="E29" s="138"/>
      <c r="F29" s="138"/>
      <c r="G29" s="138"/>
      <c r="H29" s="138"/>
    </row>
    <row r="30" spans="1:10">
      <c r="A30" s="332" t="s">
        <v>22</v>
      </c>
      <c r="B30" s="332"/>
      <c r="C30" s="139">
        <v>-21.1</v>
      </c>
      <c r="D30" s="139">
        <v>-43</v>
      </c>
      <c r="E30" s="139">
        <v>-21.1</v>
      </c>
      <c r="F30" s="139">
        <v>-16.8</v>
      </c>
      <c r="G30" s="139">
        <v>-27.7</v>
      </c>
      <c r="H30" s="139">
        <v>-66.400000000000006</v>
      </c>
    </row>
    <row r="31" spans="1:10">
      <c r="A31" s="332" t="s">
        <v>23</v>
      </c>
      <c r="B31" s="332"/>
      <c r="C31" s="139">
        <v>2.6162600559999998</v>
      </c>
      <c r="D31" s="139">
        <v>14.949309959983999</v>
      </c>
      <c r="E31" s="139">
        <v>3.1120413366120001</v>
      </c>
      <c r="F31" s="139">
        <v>3.4129112430520001</v>
      </c>
      <c r="G31" s="139">
        <v>4.1075282879200001</v>
      </c>
      <c r="H31" s="139">
        <v>4.1075282879200001</v>
      </c>
    </row>
    <row r="32" spans="1:10">
      <c r="A32" s="137" t="s">
        <v>24</v>
      </c>
      <c r="B32" s="137"/>
      <c r="C32" s="140">
        <v>-18.5</v>
      </c>
      <c r="D32" s="140">
        <v>-28</v>
      </c>
      <c r="E32" s="140">
        <v>-18</v>
      </c>
      <c r="F32" s="140">
        <v>-13.4</v>
      </c>
      <c r="G32" s="140">
        <v>-23.6</v>
      </c>
      <c r="H32" s="140">
        <v>-62.3</v>
      </c>
    </row>
    <row r="33" spans="1:8">
      <c r="A33" s="138"/>
      <c r="B33" s="138"/>
      <c r="C33" s="138"/>
      <c r="D33" s="138"/>
      <c r="E33" s="138"/>
      <c r="F33" s="138"/>
      <c r="G33" s="138"/>
      <c r="H33" s="138"/>
    </row>
    <row r="34" spans="1:8">
      <c r="A34" s="332" t="s">
        <v>26</v>
      </c>
      <c r="B34" s="332"/>
      <c r="C34" s="139">
        <v>-1.5</v>
      </c>
      <c r="D34" s="139">
        <v>-13.9</v>
      </c>
      <c r="E34" s="139">
        <v>14.062397800999999</v>
      </c>
      <c r="F34" s="139">
        <v>0.116423572492</v>
      </c>
      <c r="G34" s="139" t="s">
        <v>8</v>
      </c>
      <c r="H34" s="139" t="s">
        <v>8</v>
      </c>
    </row>
    <row r="35" spans="1:8">
      <c r="A35" s="332" t="s">
        <v>27</v>
      </c>
      <c r="B35" s="332"/>
      <c r="C35" s="139">
        <v>2.2709137286079999</v>
      </c>
      <c r="D35" s="139">
        <v>12.82621492454</v>
      </c>
      <c r="E35" s="139">
        <v>-22</v>
      </c>
      <c r="F35" s="139">
        <v>-23.8</v>
      </c>
      <c r="G35" s="139">
        <v>-10.1</v>
      </c>
      <c r="H35" s="139">
        <v>-2.9</v>
      </c>
    </row>
    <row r="36" spans="1:8">
      <c r="A36" s="137" t="s">
        <v>406</v>
      </c>
      <c r="B36" s="137"/>
      <c r="C36" s="140">
        <v>199.75799592574</v>
      </c>
      <c r="D36" s="140">
        <v>249.688010964472</v>
      </c>
      <c r="E36" s="140">
        <v>278.209169964956</v>
      </c>
      <c r="F36" s="140">
        <v>307.47988747148401</v>
      </c>
      <c r="G36" s="140">
        <v>339.043756917096</v>
      </c>
      <c r="H36" s="140">
        <v>340.22107394229602</v>
      </c>
    </row>
    <row r="37" spans="1:8">
      <c r="A37" s="138"/>
      <c r="B37" s="138"/>
      <c r="C37" s="138"/>
      <c r="D37" s="138"/>
      <c r="E37" s="138"/>
      <c r="F37" s="138"/>
      <c r="G37" s="138"/>
      <c r="H37" s="138"/>
    </row>
    <row r="38" spans="1:8">
      <c r="A38" s="332" t="s">
        <v>29</v>
      </c>
      <c r="B38" s="332"/>
      <c r="C38" s="139">
        <v>-5.6</v>
      </c>
      <c r="D38" s="139" t="s">
        <v>8</v>
      </c>
      <c r="E38" s="139" t="s">
        <v>8</v>
      </c>
      <c r="F38" s="139">
        <v>-1.5</v>
      </c>
      <c r="G38" s="139" t="s">
        <v>8</v>
      </c>
      <c r="H38" s="139" t="s">
        <v>8</v>
      </c>
    </row>
    <row r="39" spans="1:8">
      <c r="A39" s="332" t="s">
        <v>30</v>
      </c>
      <c r="B39" s="332"/>
      <c r="C39" s="139" t="s">
        <v>8</v>
      </c>
      <c r="D39" s="139" t="s">
        <v>8</v>
      </c>
      <c r="E39" s="139" t="s">
        <v>8</v>
      </c>
      <c r="F39" s="139">
        <v>-3.9</v>
      </c>
      <c r="G39" s="139">
        <v>-7.9</v>
      </c>
      <c r="H39" s="139">
        <v>-7.9</v>
      </c>
    </row>
    <row r="40" spans="1:8">
      <c r="A40" s="332" t="s">
        <v>31</v>
      </c>
      <c r="B40" s="332"/>
      <c r="C40" s="139" t="s">
        <v>8</v>
      </c>
      <c r="D40" s="139" t="s">
        <v>8</v>
      </c>
      <c r="E40" s="139">
        <v>-2.5</v>
      </c>
      <c r="F40" s="139">
        <v>-3.2</v>
      </c>
      <c r="G40" s="139">
        <v>-2.1</v>
      </c>
      <c r="H40" s="139">
        <v>-2.1</v>
      </c>
    </row>
    <row r="41" spans="1:8">
      <c r="A41" s="332" t="s">
        <v>32</v>
      </c>
      <c r="B41" s="332"/>
      <c r="C41" s="139" t="s">
        <v>8</v>
      </c>
      <c r="D41" s="139">
        <v>-10.6</v>
      </c>
      <c r="E41" s="139">
        <v>0</v>
      </c>
      <c r="F41" s="139" t="s">
        <v>8</v>
      </c>
      <c r="G41" s="139">
        <v>-0.1</v>
      </c>
      <c r="H41" s="139">
        <v>-0.1</v>
      </c>
    </row>
    <row r="42" spans="1:8">
      <c r="A42" s="332" t="s">
        <v>382</v>
      </c>
      <c r="B42" s="332"/>
      <c r="C42" s="139" t="s">
        <v>8</v>
      </c>
      <c r="D42" s="139" t="s">
        <v>8</v>
      </c>
      <c r="E42" s="139" t="s">
        <v>8</v>
      </c>
      <c r="F42" s="139">
        <v>3.6627640784</v>
      </c>
      <c r="G42" s="139">
        <v>1.1262999541080001</v>
      </c>
      <c r="H42" s="139">
        <v>1.1262999541080001</v>
      </c>
    </row>
    <row r="43" spans="1:8">
      <c r="A43" s="332" t="s">
        <v>33</v>
      </c>
      <c r="B43" s="332"/>
      <c r="C43" s="139" t="s">
        <v>8</v>
      </c>
      <c r="D43" s="139" t="s">
        <v>8</v>
      </c>
      <c r="E43" s="139" t="s">
        <v>8</v>
      </c>
      <c r="F43" s="139" t="s">
        <v>8</v>
      </c>
      <c r="G43" s="139" t="s">
        <v>8</v>
      </c>
      <c r="H43" s="139" t="s">
        <v>8</v>
      </c>
    </row>
    <row r="44" spans="1:8">
      <c r="A44" s="137" t="s">
        <v>407</v>
      </c>
      <c r="B44" s="137"/>
      <c r="C44" s="140">
        <v>194.118647375032</v>
      </c>
      <c r="D44" s="140">
        <v>239.11308781811999</v>
      </c>
      <c r="E44" s="140">
        <v>275.66354893046798</v>
      </c>
      <c r="F44" s="140">
        <v>302.45274377388</v>
      </c>
      <c r="G44" s="140">
        <v>330.10138004568802</v>
      </c>
      <c r="H44" s="140">
        <v>331.27869707088797</v>
      </c>
    </row>
    <row r="45" spans="1:8">
      <c r="A45" s="138"/>
      <c r="B45" s="138"/>
      <c r="C45" s="138"/>
      <c r="D45" s="138"/>
      <c r="E45" s="138"/>
      <c r="F45" s="138"/>
      <c r="G45" s="138"/>
      <c r="H45" s="138"/>
    </row>
    <row r="46" spans="1:8">
      <c r="A46" s="332" t="s">
        <v>303</v>
      </c>
      <c r="B46" s="332"/>
      <c r="C46" s="139">
        <v>64.261887625499995</v>
      </c>
      <c r="D46" s="139">
        <v>75.276342461260001</v>
      </c>
      <c r="E46" s="139">
        <v>83.153901489876006</v>
      </c>
      <c r="F46" s="139">
        <v>92.615605982399998</v>
      </c>
      <c r="G46" s="139">
        <v>111.58610764845599</v>
      </c>
      <c r="H46" s="139">
        <v>116.557001754856</v>
      </c>
    </row>
    <row r="47" spans="1:8">
      <c r="A47" s="137" t="s">
        <v>408</v>
      </c>
      <c r="B47" s="137"/>
      <c r="C47" s="140">
        <v>129.85675974953199</v>
      </c>
      <c r="D47" s="140">
        <v>163.83674535686001</v>
      </c>
      <c r="E47" s="140">
        <v>192.509647440592</v>
      </c>
      <c r="F47" s="140">
        <v>209.83713779147999</v>
      </c>
      <c r="G47" s="140">
        <v>218.515272397232</v>
      </c>
      <c r="H47" s="140">
        <v>214.721695316032</v>
      </c>
    </row>
    <row r="48" spans="1:8">
      <c r="A48" s="138"/>
      <c r="B48" s="138"/>
      <c r="C48" s="138"/>
      <c r="D48" s="138"/>
      <c r="E48" s="138"/>
      <c r="F48" s="138"/>
      <c r="G48" s="138"/>
      <c r="H48" s="138"/>
    </row>
    <row r="49" spans="1:10">
      <c r="A49" s="332" t="s">
        <v>37</v>
      </c>
      <c r="B49" s="332"/>
      <c r="C49" s="139" t="s">
        <v>8</v>
      </c>
      <c r="D49" s="139">
        <v>1.8313820392</v>
      </c>
      <c r="E49" s="139" t="s">
        <v>8</v>
      </c>
      <c r="F49" s="139" t="s">
        <v>8</v>
      </c>
      <c r="G49" s="139" t="s">
        <v>8</v>
      </c>
      <c r="H49" s="139" t="s">
        <v>8</v>
      </c>
    </row>
    <row r="50" spans="1:10">
      <c r="A50" s="332" t="s">
        <v>305</v>
      </c>
      <c r="B50" s="332"/>
      <c r="C50" s="139" t="s">
        <v>8</v>
      </c>
      <c r="D50" s="139" t="s">
        <v>8</v>
      </c>
      <c r="E50" s="139" t="s">
        <v>8</v>
      </c>
      <c r="F50" s="139" t="s">
        <v>8</v>
      </c>
      <c r="G50" s="139" t="s">
        <v>8</v>
      </c>
      <c r="H50" s="139" t="s">
        <v>8</v>
      </c>
    </row>
    <row r="51" spans="1:10">
      <c r="A51" s="137" t="s">
        <v>38</v>
      </c>
      <c r="B51" s="137"/>
      <c r="C51" s="140">
        <v>129.85675974953199</v>
      </c>
      <c r="D51" s="140">
        <v>165.66812739605999</v>
      </c>
      <c r="E51" s="140">
        <v>192.509647440592</v>
      </c>
      <c r="F51" s="140">
        <v>209.83713779147999</v>
      </c>
      <c r="G51" s="140">
        <v>218.515272397232</v>
      </c>
      <c r="H51" s="140">
        <v>214.721695316032</v>
      </c>
    </row>
    <row r="52" spans="1:10">
      <c r="A52" s="138"/>
      <c r="B52" s="138"/>
      <c r="C52" s="138"/>
      <c r="D52" s="138"/>
      <c r="E52" s="138"/>
      <c r="F52" s="138"/>
      <c r="G52" s="138"/>
      <c r="H52" s="138"/>
    </row>
    <row r="53" spans="1:10">
      <c r="A53" s="332" t="s">
        <v>39</v>
      </c>
      <c r="B53" s="332"/>
      <c r="C53" s="139">
        <v>-1.3</v>
      </c>
      <c r="D53" s="139">
        <v>0.51409510100400002</v>
      </c>
      <c r="E53" s="139">
        <v>0.85420890828399998</v>
      </c>
      <c r="F53" s="139">
        <v>0.49054876050000001</v>
      </c>
      <c r="G53" s="139">
        <v>0.50493819080799995</v>
      </c>
      <c r="H53" s="139">
        <v>0.89737719920799996</v>
      </c>
    </row>
    <row r="54" spans="1:10">
      <c r="A54" s="137" t="s">
        <v>40</v>
      </c>
      <c r="B54" s="137"/>
      <c r="C54" s="142">
        <v>128.59048988242799</v>
      </c>
      <c r="D54" s="142">
        <v>166.182222497064</v>
      </c>
      <c r="E54" s="142">
        <v>193.363856348876</v>
      </c>
      <c r="F54" s="142">
        <v>210.32768655198001</v>
      </c>
      <c r="G54" s="142">
        <v>219.02021058803999</v>
      </c>
      <c r="H54" s="142">
        <v>215.61907251523999</v>
      </c>
    </row>
    <row r="55" spans="1:10">
      <c r="A55" s="338" t="s">
        <v>7</v>
      </c>
      <c r="B55" s="338"/>
      <c r="C55" s="339" t="s">
        <v>8</v>
      </c>
      <c r="D55" s="339">
        <f>(D54-C54)/C54</f>
        <v>0.29233680227057723</v>
      </c>
      <c r="E55" s="339">
        <f>-(E54-D54)/D54</f>
        <v>-0.16356523245013299</v>
      </c>
      <c r="F55" s="339">
        <f>-(F54-E54)/E54</f>
        <v>-8.7730098703126216E-2</v>
      </c>
      <c r="G55" s="339">
        <f>(G54-F54)/F54</f>
        <v>4.1328482134527375E-2</v>
      </c>
      <c r="H55" s="339">
        <f t="shared" ref="H55" si="1">(H54-G54)/G54</f>
        <v>-1.5528877739951001E-2</v>
      </c>
      <c r="I55" s="344">
        <f>AVERAGE(C55:H55)</f>
        <v>1.3368215102378881E-2</v>
      </c>
      <c r="J55" s="345">
        <f>STDEV(C55:H55)</f>
        <v>0.17390126872093387</v>
      </c>
    </row>
    <row r="56" spans="1:10">
      <c r="A56" s="338" t="s">
        <v>417</v>
      </c>
      <c r="B56" s="338"/>
      <c r="C56" s="340">
        <f>C54/$C$11</f>
        <v>5.3372389435306311E-2</v>
      </c>
      <c r="D56" s="340">
        <f>D54/$D$11</f>
        <v>6.1918197871333396E-2</v>
      </c>
      <c r="E56" s="340">
        <f>E54/$E$11</f>
        <v>6.7624432029249823E-2</v>
      </c>
      <c r="F56" s="340">
        <f>F54/$F$11</f>
        <v>6.2683990582489232E-2</v>
      </c>
      <c r="G56" s="340">
        <f>G54/$G$11</f>
        <v>5.9440359588791909E-2</v>
      </c>
      <c r="H56" s="340">
        <f>H54/$H$11</f>
        <v>4.7260738033640233E-2</v>
      </c>
      <c r="I56" s="344">
        <f>AVERAGE(C56:H56)</f>
        <v>5.8716684590135154E-2</v>
      </c>
      <c r="J56" s="345">
        <f>STDEV(C56:H56)</f>
        <v>7.2891848141830914E-3</v>
      </c>
    </row>
    <row r="57" spans="1:10">
      <c r="A57" s="138"/>
      <c r="B57" s="138"/>
      <c r="C57" s="138"/>
      <c r="D57" s="138"/>
      <c r="E57" s="138"/>
      <c r="F57" s="138"/>
      <c r="G57" s="138"/>
      <c r="H57" s="138"/>
    </row>
    <row r="58" spans="1:10">
      <c r="A58" s="332" t="s">
        <v>41</v>
      </c>
      <c r="B58" s="332"/>
      <c r="C58" s="139" t="s">
        <v>8</v>
      </c>
      <c r="D58" s="139" t="s">
        <v>8</v>
      </c>
      <c r="E58" s="139" t="s">
        <v>8</v>
      </c>
      <c r="F58" s="139" t="s">
        <v>8</v>
      </c>
      <c r="G58" s="139" t="s">
        <v>8</v>
      </c>
      <c r="H58" s="139" t="s">
        <v>8</v>
      </c>
    </row>
    <row r="59" spans="1:10">
      <c r="A59" s="138"/>
      <c r="B59" s="138"/>
      <c r="C59" s="138"/>
      <c r="D59" s="138"/>
      <c r="E59" s="138"/>
      <c r="F59" s="138"/>
      <c r="G59" s="138"/>
      <c r="H59" s="138"/>
    </row>
    <row r="60" spans="1:10">
      <c r="A60" s="137" t="s">
        <v>409</v>
      </c>
      <c r="B60" s="137"/>
      <c r="C60" s="141">
        <v>128.59048988242799</v>
      </c>
      <c r="D60" s="141">
        <v>166.182222497064</v>
      </c>
      <c r="E60" s="141">
        <v>193.363856348876</v>
      </c>
      <c r="F60" s="141">
        <v>210.32768655198001</v>
      </c>
      <c r="G60" s="141">
        <v>219.02021058803999</v>
      </c>
      <c r="H60" s="141">
        <v>215.61907251523999</v>
      </c>
    </row>
    <row r="61" spans="1:10">
      <c r="A61" s="137" t="s">
        <v>410</v>
      </c>
      <c r="B61" s="137"/>
      <c r="C61" s="141">
        <v>128.59048988242799</v>
      </c>
      <c r="D61" s="141">
        <v>164.350840457864</v>
      </c>
      <c r="E61" s="141">
        <v>193.363856348876</v>
      </c>
      <c r="F61" s="141">
        <v>210.32768655198001</v>
      </c>
      <c r="G61" s="141">
        <v>219.02021058803999</v>
      </c>
      <c r="H61" s="141">
        <v>215.61907251523999</v>
      </c>
    </row>
    <row r="62" spans="1:10">
      <c r="A62" s="138"/>
      <c r="B62" s="138"/>
      <c r="C62" s="138"/>
      <c r="D62" s="138"/>
      <c r="E62" s="138"/>
      <c r="F62" s="138"/>
      <c r="G62" s="138"/>
      <c r="H62" s="138"/>
    </row>
    <row r="63" spans="1:10">
      <c r="A63" s="331" t="s">
        <v>310</v>
      </c>
      <c r="B63" s="331"/>
      <c r="C63" s="138"/>
      <c r="D63" s="138"/>
      <c r="E63" s="138"/>
      <c r="F63" s="138"/>
      <c r="G63" s="138"/>
      <c r="H63" s="138"/>
    </row>
    <row r="64" spans="1:10" hidden="1" outlineLevel="1">
      <c r="A64" s="138" t="s">
        <v>43</v>
      </c>
      <c r="B64" s="138"/>
      <c r="C64" s="143">
        <v>0.21</v>
      </c>
      <c r="D64" s="143">
        <v>0.27</v>
      </c>
      <c r="E64" s="143">
        <v>0.32</v>
      </c>
      <c r="F64" s="143">
        <v>0.35</v>
      </c>
      <c r="G64" s="143">
        <v>0.37</v>
      </c>
      <c r="H64" s="143">
        <v>0.37</v>
      </c>
    </row>
    <row r="65" spans="1:10" hidden="1" outlineLevel="1">
      <c r="A65" s="138" t="s">
        <v>311</v>
      </c>
      <c r="B65" s="138"/>
      <c r="C65" s="144">
        <v>0.20950356463399999</v>
      </c>
      <c r="D65" s="144">
        <v>0.27055660930100001</v>
      </c>
      <c r="E65" s="144">
        <v>0.32193864867100003</v>
      </c>
      <c r="F65" s="144">
        <v>0.35201255801499998</v>
      </c>
      <c r="G65" s="144">
        <v>0.372779122209</v>
      </c>
      <c r="H65" s="144">
        <v>0.373183334388</v>
      </c>
    </row>
    <row r="66" spans="1:10" hidden="1" outlineLevel="1">
      <c r="A66" s="138" t="s">
        <v>44</v>
      </c>
      <c r="B66" s="138"/>
      <c r="C66" s="139">
        <v>613.78611999999998</v>
      </c>
      <c r="D66" s="139">
        <v>607.45171000000005</v>
      </c>
      <c r="E66" s="139">
        <v>600.62226999999996</v>
      </c>
      <c r="F66" s="139">
        <v>597.49854000000005</v>
      </c>
      <c r="G66" s="139">
        <v>587.53169000000003</v>
      </c>
      <c r="H66" s="139">
        <v>577.78169000000003</v>
      </c>
    </row>
    <row r="67" spans="1:10" hidden="1" outlineLevel="1">
      <c r="A67" s="138"/>
      <c r="B67" s="138"/>
      <c r="C67" s="138"/>
      <c r="D67" s="138"/>
      <c r="E67" s="138"/>
      <c r="F67" s="138"/>
      <c r="G67" s="138"/>
      <c r="H67" s="138"/>
    </row>
    <row r="68" spans="1:10" hidden="1" outlineLevel="1">
      <c r="A68" s="138" t="s">
        <v>45</v>
      </c>
      <c r="B68" s="138"/>
      <c r="C68" s="143">
        <v>0.21</v>
      </c>
      <c r="D68" s="143">
        <v>0.27</v>
      </c>
      <c r="E68" s="143">
        <v>0.32</v>
      </c>
      <c r="F68" s="143">
        <v>0.35</v>
      </c>
      <c r="G68" s="143">
        <v>0.37</v>
      </c>
      <c r="H68" s="143">
        <v>0.37</v>
      </c>
    </row>
    <row r="69" spans="1:10" hidden="1" outlineLevel="1">
      <c r="A69" s="138" t="s">
        <v>312</v>
      </c>
      <c r="B69" s="138"/>
      <c r="C69" s="144">
        <v>0.20950356463399999</v>
      </c>
      <c r="D69" s="144">
        <v>0.27055660930100001</v>
      </c>
      <c r="E69" s="144">
        <v>0.321798678758</v>
      </c>
      <c r="F69" s="144">
        <v>0.34926940934599998</v>
      </c>
      <c r="G69" s="144">
        <v>0.37019948979400003</v>
      </c>
      <c r="H69" s="144">
        <v>0.370557917422</v>
      </c>
    </row>
    <row r="70" spans="1:10" hidden="1" outlineLevel="1">
      <c r="A70" s="138" t="s">
        <v>46</v>
      </c>
      <c r="B70" s="138"/>
      <c r="C70" s="139">
        <v>613.78611999999998</v>
      </c>
      <c r="D70" s="139">
        <v>607.45171000000005</v>
      </c>
      <c r="E70" s="139">
        <v>600.62226999999996</v>
      </c>
      <c r="F70" s="139">
        <v>601.24854000000005</v>
      </c>
      <c r="G70" s="139">
        <v>591.28169000000003</v>
      </c>
      <c r="H70" s="139">
        <v>581.53169000000003</v>
      </c>
    </row>
    <row r="71" spans="1:10" hidden="1" outlineLevel="1">
      <c r="A71" s="138"/>
      <c r="B71" s="138"/>
      <c r="C71" s="138"/>
      <c r="D71" s="138"/>
      <c r="E71" s="138"/>
      <c r="F71" s="138"/>
      <c r="G71" s="138"/>
      <c r="H71" s="138"/>
    </row>
    <row r="72" spans="1:10" hidden="1" outlineLevel="1">
      <c r="A72" s="138" t="s">
        <v>47</v>
      </c>
      <c r="B72" s="138"/>
      <c r="C72" s="143">
        <v>0.2</v>
      </c>
      <c r="D72" s="143">
        <v>0.26</v>
      </c>
      <c r="E72" s="143">
        <v>0.28999999999999998</v>
      </c>
      <c r="F72" s="143">
        <v>0.32</v>
      </c>
      <c r="G72" s="143">
        <v>0.36</v>
      </c>
      <c r="H72" s="143">
        <v>0.37</v>
      </c>
    </row>
    <row r="73" spans="1:10" hidden="1" outlineLevel="1">
      <c r="A73" s="138" t="s">
        <v>48</v>
      </c>
      <c r="B73" s="138"/>
      <c r="C73" s="144">
        <v>0.20134344952</v>
      </c>
      <c r="D73" s="144">
        <v>0.25774740006699998</v>
      </c>
      <c r="E73" s="144">
        <v>0.29092288570699998</v>
      </c>
      <c r="F73" s="144">
        <v>0.320442147919</v>
      </c>
      <c r="G73" s="144">
        <v>0.35923081950899999</v>
      </c>
      <c r="H73" s="144">
        <v>0.36719471512000001</v>
      </c>
    </row>
    <row r="74" spans="1:10" hidden="1" outlineLevel="1">
      <c r="A74" s="138"/>
      <c r="B74" s="138"/>
      <c r="C74" s="138"/>
      <c r="D74" s="138"/>
      <c r="E74" s="138"/>
      <c r="F74" s="138"/>
      <c r="G74" s="138"/>
      <c r="H74" s="138"/>
    </row>
    <row r="75" spans="1:10" hidden="1" outlineLevel="1">
      <c r="A75" s="138" t="s">
        <v>49</v>
      </c>
      <c r="B75" s="138"/>
      <c r="C75" s="143">
        <v>0.09</v>
      </c>
      <c r="D75" s="143">
        <v>0.11</v>
      </c>
      <c r="E75" s="143">
        <v>0.12</v>
      </c>
      <c r="F75" s="143">
        <v>0.13</v>
      </c>
      <c r="G75" s="143">
        <v>0.13</v>
      </c>
      <c r="H75" s="144" t="s">
        <v>55</v>
      </c>
    </row>
    <row r="76" spans="1:10" hidden="1" outlineLevel="1">
      <c r="A76" s="138" t="s">
        <v>50</v>
      </c>
      <c r="B76" s="138"/>
      <c r="C76" s="145">
        <v>0.37130800000000003</v>
      </c>
      <c r="D76" s="145">
        <v>0.33060899999999999</v>
      </c>
      <c r="E76" s="145">
        <v>0.31796000000000002</v>
      </c>
      <c r="F76" s="145">
        <v>0.32652199999999998</v>
      </c>
      <c r="G76" s="145">
        <v>0.34492</v>
      </c>
      <c r="H76" s="145">
        <v>0.35885400000000001</v>
      </c>
    </row>
    <row r="77" spans="1:10" collapsed="1">
      <c r="A77" s="138"/>
      <c r="B77" s="138"/>
      <c r="C77" s="138"/>
      <c r="D77" s="138"/>
      <c r="E77" s="138"/>
      <c r="F77" s="138"/>
      <c r="G77" s="138"/>
      <c r="H77" s="138"/>
    </row>
    <row r="78" spans="1:10">
      <c r="A78" s="331" t="s">
        <v>51</v>
      </c>
      <c r="B78" s="331"/>
      <c r="C78" s="138"/>
      <c r="D78" s="138"/>
      <c r="E78" s="138"/>
      <c r="F78" s="138"/>
      <c r="G78" s="138"/>
      <c r="H78" s="138"/>
    </row>
    <row r="79" spans="1:10" s="318" customFormat="1" outlineLevel="1">
      <c r="A79" s="137" t="s">
        <v>16</v>
      </c>
      <c r="B79" s="137"/>
      <c r="C79" s="141">
        <v>274.01399696516</v>
      </c>
      <c r="D79" s="141">
        <v>338.74157888062803</v>
      </c>
      <c r="E79" s="141">
        <v>388.31970694182797</v>
      </c>
      <c r="F79" s="141">
        <v>453.51952379740402</v>
      </c>
      <c r="G79" s="141">
        <v>476.57793180096002</v>
      </c>
      <c r="H79" s="141">
        <v>528.37988090976</v>
      </c>
    </row>
    <row r="80" spans="1:10">
      <c r="A80" s="338" t="s">
        <v>417</v>
      </c>
      <c r="B80" s="338"/>
      <c r="C80" s="340">
        <f>C79/$C$11</f>
        <v>0.11373144133847686</v>
      </c>
      <c r="D80" s="340">
        <f>D79/$D$11</f>
        <v>0.12621246601001004</v>
      </c>
      <c r="E80" s="340">
        <f>E79/$E$11</f>
        <v>0.13580562636445631</v>
      </c>
      <c r="F80" s="340">
        <f>F79/$F$11</f>
        <v>0.13516248870861672</v>
      </c>
      <c r="G80" s="340">
        <f>G79/$G$11</f>
        <v>0.12933949594092262</v>
      </c>
      <c r="H80" s="340">
        <f>H79/$H$11</f>
        <v>0.11581360981949865</v>
      </c>
      <c r="I80" s="344">
        <f>AVERAGE(C80:H80)</f>
        <v>0.12601085469699688</v>
      </c>
      <c r="J80" s="345">
        <f>STDEV(C80:H80)</f>
        <v>9.4401086039691863E-3</v>
      </c>
    </row>
    <row r="81" spans="1:8" hidden="1" outlineLevel="1">
      <c r="A81" s="138" t="s">
        <v>52</v>
      </c>
      <c r="B81" s="138"/>
      <c r="C81" s="139">
        <v>226.72378832293199</v>
      </c>
      <c r="D81" s="139">
        <v>286.63875986538801</v>
      </c>
      <c r="E81" s="139">
        <v>330.89933936276799</v>
      </c>
      <c r="F81" s="139">
        <v>389.57158737862397</v>
      </c>
      <c r="G81" s="139">
        <v>408.6598207472</v>
      </c>
      <c r="H81" s="139">
        <v>442.93282748079997</v>
      </c>
    </row>
    <row r="82" spans="1:8" hidden="1" outlineLevel="1">
      <c r="A82" s="138" t="s">
        <v>53</v>
      </c>
      <c r="B82" s="138"/>
      <c r="C82" s="139">
        <v>217.45176268446801</v>
      </c>
      <c r="D82" s="139">
        <v>278.79652034752797</v>
      </c>
      <c r="E82" s="139">
        <v>304.10752825930001</v>
      </c>
      <c r="F82" s="139">
        <v>344.61639083637601</v>
      </c>
      <c r="G82" s="139">
        <v>372.70194253753601</v>
      </c>
      <c r="H82" s="139">
        <v>405.40519323753603</v>
      </c>
    </row>
    <row r="83" spans="1:8" hidden="1" outlineLevel="1">
      <c r="A83" s="138" t="s">
        <v>54</v>
      </c>
      <c r="B83" s="138"/>
      <c r="C83" s="139" t="s">
        <v>55</v>
      </c>
      <c r="D83" s="139" t="s">
        <v>55</v>
      </c>
      <c r="E83" s="139">
        <v>445.87873630385599</v>
      </c>
      <c r="F83" s="139">
        <v>526.49878992949596</v>
      </c>
      <c r="G83" s="139">
        <v>556.87356917965599</v>
      </c>
      <c r="H83" s="139" t="s">
        <v>55</v>
      </c>
    </row>
    <row r="84" spans="1:8" hidden="1" outlineLevel="1">
      <c r="A84" s="138" t="s">
        <v>56</v>
      </c>
      <c r="B84" s="138"/>
      <c r="C84" s="145">
        <v>0.331044</v>
      </c>
      <c r="D84" s="145">
        <v>0.31481399999999998</v>
      </c>
      <c r="E84" s="145">
        <v>0.301649</v>
      </c>
      <c r="F84" s="145">
        <v>0.30621500000000001</v>
      </c>
      <c r="G84" s="145">
        <v>0.33803499999999997</v>
      </c>
      <c r="H84" s="145">
        <v>0.35183900000000001</v>
      </c>
    </row>
    <row r="85" spans="1:8" hidden="1" outlineLevel="1">
      <c r="A85" s="138" t="s">
        <v>60</v>
      </c>
      <c r="B85" s="138"/>
      <c r="C85" s="139" t="s">
        <v>8</v>
      </c>
      <c r="D85" s="139">
        <v>80.699849557348003</v>
      </c>
      <c r="E85" s="139">
        <v>76.001046496772005</v>
      </c>
      <c r="F85" s="139">
        <v>106.92000783858001</v>
      </c>
      <c r="G85" s="139">
        <v>108.344561439072</v>
      </c>
      <c r="H85" s="139">
        <v>108.344561439072</v>
      </c>
    </row>
    <row r="86" spans="1:8" hidden="1" outlineLevel="1">
      <c r="A86" s="138" t="s">
        <v>63</v>
      </c>
      <c r="B86" s="138"/>
      <c r="C86" s="139" t="s">
        <v>8</v>
      </c>
      <c r="D86" s="139">
        <v>-5.4</v>
      </c>
      <c r="E86" s="139">
        <v>7.1528549931040004</v>
      </c>
      <c r="F86" s="139">
        <v>-14.3</v>
      </c>
      <c r="G86" s="139">
        <v>3.241546209384</v>
      </c>
      <c r="H86" s="139">
        <v>3.241546209384</v>
      </c>
    </row>
    <row r="87" spans="1:8" hidden="1" outlineLevel="1">
      <c r="A87" s="138"/>
      <c r="B87" s="138"/>
      <c r="C87" s="138"/>
      <c r="D87" s="138"/>
      <c r="E87" s="138"/>
      <c r="F87" s="138"/>
      <c r="G87" s="138"/>
      <c r="H87" s="138"/>
    </row>
    <row r="88" spans="1:8" hidden="1" outlineLevel="1">
      <c r="A88" s="138" t="s">
        <v>64</v>
      </c>
      <c r="B88" s="138"/>
      <c r="C88" s="139">
        <v>123.582477586484</v>
      </c>
      <c r="D88" s="139">
        <v>156.56910195379899</v>
      </c>
      <c r="E88" s="139">
        <v>174.73494013638199</v>
      </c>
      <c r="F88" s="139">
        <v>192.66547843017801</v>
      </c>
      <c r="G88" s="139">
        <v>212.407286263993</v>
      </c>
      <c r="H88" s="139">
        <v>213.535548413143</v>
      </c>
    </row>
    <row r="89" spans="1:8" hidden="1" outlineLevel="1">
      <c r="A89" s="138" t="s">
        <v>367</v>
      </c>
      <c r="B89" s="138"/>
      <c r="C89" s="139" t="s">
        <v>55</v>
      </c>
      <c r="D89" s="139">
        <v>1.7044934264839999</v>
      </c>
      <c r="E89" s="139">
        <v>1.527895872704</v>
      </c>
      <c r="F89" s="139">
        <v>1.983125122448</v>
      </c>
      <c r="G89" s="139">
        <v>2.2355942178519999</v>
      </c>
      <c r="H89" s="139" t="s">
        <v>55</v>
      </c>
    </row>
    <row r="90" spans="1:8" hidden="1" outlineLevel="1">
      <c r="A90" s="138" t="s">
        <v>65</v>
      </c>
      <c r="B90" s="138"/>
      <c r="C90" s="139" t="s">
        <v>8</v>
      </c>
      <c r="D90" s="139" t="s">
        <v>8</v>
      </c>
      <c r="E90" s="139">
        <v>25.216822549755999</v>
      </c>
      <c r="F90" s="139" t="s">
        <v>8</v>
      </c>
      <c r="G90" s="139" t="s">
        <v>8</v>
      </c>
      <c r="H90" s="139" t="s">
        <v>8</v>
      </c>
    </row>
    <row r="91" spans="1:8" hidden="1" outlineLevel="1">
      <c r="A91" s="138" t="s">
        <v>66</v>
      </c>
      <c r="B91" s="138"/>
      <c r="C91" s="320">
        <v>39876</v>
      </c>
      <c r="D91" s="320">
        <v>40238</v>
      </c>
      <c r="E91" s="320">
        <v>40599</v>
      </c>
      <c r="F91" s="320">
        <v>40969</v>
      </c>
      <c r="G91" s="320">
        <v>40969</v>
      </c>
      <c r="H91" s="320">
        <v>41213</v>
      </c>
    </row>
    <row r="92" spans="1:8" hidden="1" outlineLevel="1">
      <c r="A92" s="138" t="s">
        <v>67</v>
      </c>
      <c r="B92" s="138"/>
      <c r="C92" s="321" t="s">
        <v>69</v>
      </c>
      <c r="D92" s="321" t="s">
        <v>70</v>
      </c>
      <c r="E92" s="321" t="s">
        <v>368</v>
      </c>
      <c r="F92" s="321" t="s">
        <v>70</v>
      </c>
      <c r="G92" s="321" t="s">
        <v>71</v>
      </c>
      <c r="H92" s="321" t="s">
        <v>390</v>
      </c>
    </row>
    <row r="93" spans="1:8" hidden="1" outlineLevel="1">
      <c r="A93" s="138" t="s">
        <v>72</v>
      </c>
      <c r="B93" s="138"/>
      <c r="C93" s="321" t="s">
        <v>73</v>
      </c>
      <c r="D93" s="321" t="s">
        <v>73</v>
      </c>
      <c r="E93" s="321" t="s">
        <v>73</v>
      </c>
      <c r="F93" s="321" t="s">
        <v>73</v>
      </c>
      <c r="G93" s="321" t="s">
        <v>73</v>
      </c>
      <c r="H93" s="321" t="s">
        <v>74</v>
      </c>
    </row>
    <row r="94" spans="1:8" hidden="1" outlineLevel="1">
      <c r="A94" s="138"/>
      <c r="B94" s="138"/>
      <c r="C94" s="138"/>
      <c r="D94" s="138"/>
      <c r="E94" s="138"/>
      <c r="F94" s="138"/>
      <c r="G94" s="138"/>
      <c r="H94" s="138"/>
    </row>
    <row r="95" spans="1:8" hidden="1" outlineLevel="1">
      <c r="A95" s="137" t="s">
        <v>75</v>
      </c>
      <c r="B95" s="137"/>
      <c r="C95" s="138"/>
      <c r="D95" s="138"/>
      <c r="E95" s="138"/>
      <c r="F95" s="138"/>
      <c r="G95" s="138"/>
      <c r="H95" s="138"/>
    </row>
    <row r="96" spans="1:8" hidden="1" outlineLevel="1">
      <c r="A96" s="138" t="s">
        <v>76</v>
      </c>
      <c r="B96" s="138"/>
      <c r="C96" s="139" t="s">
        <v>55</v>
      </c>
      <c r="D96" s="139" t="s">
        <v>55</v>
      </c>
      <c r="E96" s="139">
        <v>57.559029362027999</v>
      </c>
      <c r="F96" s="139">
        <v>72.979266132091993</v>
      </c>
      <c r="G96" s="139">
        <v>80.295637378696</v>
      </c>
      <c r="H96" s="139" t="s">
        <v>55</v>
      </c>
    </row>
    <row r="97" spans="1:8" hidden="1" outlineLevel="1">
      <c r="A97" s="138" t="s">
        <v>77</v>
      </c>
      <c r="B97" s="138"/>
      <c r="C97" s="139" t="s">
        <v>8</v>
      </c>
      <c r="D97" s="139" t="s">
        <v>8</v>
      </c>
      <c r="E97" s="139">
        <v>21.143963631967999</v>
      </c>
      <c r="F97" s="139">
        <v>17.682000129125999</v>
      </c>
      <c r="G97" s="139">
        <v>25.178142452957999</v>
      </c>
      <c r="H97" s="139" t="s">
        <v>8</v>
      </c>
    </row>
    <row r="98" spans="1:8" hidden="1" outlineLevel="1">
      <c r="A98" s="138" t="s">
        <v>78</v>
      </c>
      <c r="B98" s="138"/>
      <c r="C98" s="139" t="s">
        <v>8</v>
      </c>
      <c r="D98" s="139" t="s">
        <v>8</v>
      </c>
      <c r="E98" s="139">
        <v>36.41506573006</v>
      </c>
      <c r="F98" s="139">
        <v>55.297266002965998</v>
      </c>
      <c r="G98" s="139">
        <v>55.117494925738001</v>
      </c>
      <c r="H98" s="139" t="s">
        <v>8</v>
      </c>
    </row>
    <row r="99" spans="1:8" hidden="1" outlineLevel="1">
      <c r="A99" s="138"/>
      <c r="B99" s="138"/>
      <c r="C99" s="138"/>
      <c r="D99" s="138"/>
      <c r="E99" s="138"/>
      <c r="F99" s="138"/>
      <c r="G99" s="138"/>
      <c r="H99" s="138"/>
    </row>
    <row r="100" spans="1:8" hidden="1" outlineLevel="1">
      <c r="A100" s="138" t="s">
        <v>79</v>
      </c>
      <c r="B100" s="138"/>
      <c r="C100" s="139" t="s">
        <v>8</v>
      </c>
      <c r="D100" s="139">
        <v>2.4265812019399999</v>
      </c>
      <c r="E100" s="139">
        <v>2.349401530288</v>
      </c>
      <c r="F100" s="139">
        <v>2.5443129044599999</v>
      </c>
      <c r="G100" s="139">
        <v>1.0007194714200001</v>
      </c>
      <c r="H100" s="139">
        <v>1.0007194714200001</v>
      </c>
    </row>
    <row r="101" spans="1:8" hidden="1" outlineLevel="1">
      <c r="A101" s="137" t="s">
        <v>80</v>
      </c>
      <c r="B101" s="137"/>
      <c r="C101" s="141" t="s">
        <v>8</v>
      </c>
      <c r="D101" s="141">
        <v>2.4265812019399999</v>
      </c>
      <c r="E101" s="141">
        <v>2.349401530288</v>
      </c>
      <c r="F101" s="141">
        <v>2.5443129044599999</v>
      </c>
      <c r="G101" s="141">
        <v>1.0007194714200001</v>
      </c>
      <c r="H101" s="141">
        <v>1.0007194714200001</v>
      </c>
    </row>
    <row r="102" spans="1:8" hidden="1" outlineLevel="1">
      <c r="A102" s="138"/>
      <c r="B102" s="138"/>
      <c r="C102" s="138"/>
      <c r="D102" s="138"/>
      <c r="E102" s="138"/>
      <c r="F102" s="138"/>
      <c r="G102" s="138"/>
      <c r="H102" s="138"/>
    </row>
    <row r="103" spans="1:8" hidden="1" outlineLevel="1">
      <c r="A103" s="138"/>
      <c r="B103" s="138"/>
      <c r="C103" s="138" t="s">
        <v>282</v>
      </c>
      <c r="D103" s="138" t="s">
        <v>282</v>
      </c>
      <c r="E103" s="138" t="s">
        <v>282</v>
      </c>
      <c r="F103" s="138" t="s">
        <v>282</v>
      </c>
      <c r="G103" s="138" t="s">
        <v>282</v>
      </c>
      <c r="H103" s="138" t="s">
        <v>282</v>
      </c>
    </row>
    <row r="104" spans="1:8" ht="24.95" hidden="1" customHeight="1" outlineLevel="1">
      <c r="A104" s="138" t="s">
        <v>364</v>
      </c>
      <c r="B104" s="138"/>
      <c r="C104" s="321" t="s">
        <v>402</v>
      </c>
      <c r="D104" s="321" t="s">
        <v>402</v>
      </c>
      <c r="E104" s="321" t="s">
        <v>402</v>
      </c>
      <c r="F104" s="321" t="s">
        <v>402</v>
      </c>
      <c r="G104" s="321" t="s">
        <v>402</v>
      </c>
      <c r="H104" s="321" t="s">
        <v>402</v>
      </c>
    </row>
    <row r="105" spans="1:8" hidden="1" outlineLevel="1">
      <c r="A105" s="138" t="s">
        <v>403</v>
      </c>
      <c r="B105" s="138"/>
      <c r="C105" s="319">
        <v>1.3081300279999999</v>
      </c>
      <c r="D105" s="319">
        <v>1.3081300279999999</v>
      </c>
      <c r="E105" s="319">
        <v>1.3081300279999999</v>
      </c>
      <c r="F105" s="319">
        <v>1.3081300279999999</v>
      </c>
      <c r="G105" s="319">
        <v>1.3081300279999999</v>
      </c>
      <c r="H105" s="319">
        <v>1.3081300279999999</v>
      </c>
    </row>
    <row r="106" spans="1:8" collapsed="1">
      <c r="A106" s="138"/>
      <c r="B106" s="138"/>
      <c r="C106" s="319"/>
      <c r="D106" s="319"/>
      <c r="E106" s="319"/>
      <c r="F106" s="319"/>
      <c r="G106" s="319"/>
      <c r="H106" s="319"/>
    </row>
    <row r="107" spans="1:8">
      <c r="A107" s="136" t="s">
        <v>81</v>
      </c>
      <c r="B107" s="136"/>
      <c r="C107" s="136"/>
      <c r="D107" s="136"/>
      <c r="E107" s="136"/>
      <c r="F107" s="136"/>
      <c r="G107" s="136"/>
      <c r="H107" s="136"/>
    </row>
    <row r="108" spans="1:8">
      <c r="A108" s="137" t="s">
        <v>82</v>
      </c>
      <c r="B108" s="137"/>
      <c r="C108" s="138"/>
      <c r="D108" s="138"/>
      <c r="E108" s="138"/>
      <c r="F108" s="138"/>
      <c r="G108" s="138"/>
      <c r="H108" s="138"/>
    </row>
    <row r="109" spans="1:8">
      <c r="A109" s="332" t="s">
        <v>83</v>
      </c>
      <c r="B109" s="332"/>
      <c r="C109" s="139">
        <v>128.573484192064</v>
      </c>
      <c r="D109" s="139">
        <v>121.20217148428399</v>
      </c>
      <c r="E109" s="139">
        <v>102.05114787436401</v>
      </c>
      <c r="F109" s="139">
        <v>222.405651100504</v>
      </c>
      <c r="G109" s="139">
        <v>245.33717049134401</v>
      </c>
      <c r="H109" s="139">
        <v>252.0766563956</v>
      </c>
    </row>
    <row r="110" spans="1:8">
      <c r="A110" s="332" t="s">
        <v>373</v>
      </c>
      <c r="B110" s="332"/>
      <c r="C110" s="139">
        <v>48.793250044399997</v>
      </c>
      <c r="D110" s="139">
        <v>149.65661585334001</v>
      </c>
      <c r="E110" s="139">
        <v>0.722087775456</v>
      </c>
      <c r="F110" s="139">
        <v>167.409248463328</v>
      </c>
      <c r="G110" s="139">
        <v>2.0302178034559999</v>
      </c>
      <c r="H110" s="139" t="s">
        <v>8</v>
      </c>
    </row>
    <row r="111" spans="1:8">
      <c r="A111" s="137" t="s">
        <v>84</v>
      </c>
      <c r="B111" s="137"/>
      <c r="C111" s="140">
        <v>177.366734236464</v>
      </c>
      <c r="D111" s="140">
        <v>270.85878733762399</v>
      </c>
      <c r="E111" s="140">
        <v>102.77323564981999</v>
      </c>
      <c r="F111" s="140">
        <v>389.814899563832</v>
      </c>
      <c r="G111" s="140">
        <v>247.36738829480001</v>
      </c>
      <c r="H111" s="140">
        <v>252.0766563956</v>
      </c>
    </row>
    <row r="112" spans="1:8">
      <c r="A112" s="138"/>
      <c r="B112" s="138"/>
      <c r="C112" s="138"/>
      <c r="D112" s="138"/>
      <c r="E112" s="138"/>
      <c r="F112" s="138"/>
      <c r="G112" s="138"/>
      <c r="H112" s="138"/>
    </row>
    <row r="113" spans="1:8">
      <c r="A113" s="332" t="s">
        <v>85</v>
      </c>
      <c r="B113" s="332"/>
      <c r="C113" s="139">
        <v>550.94250763270395</v>
      </c>
      <c r="D113" s="139">
        <v>485.46667534122003</v>
      </c>
      <c r="E113" s="139">
        <v>554.71646276348395</v>
      </c>
      <c r="F113" s="139">
        <v>639.124860950212</v>
      </c>
      <c r="G113" s="139">
        <v>798.38707559915599</v>
      </c>
      <c r="H113" s="139">
        <v>1415.0042512876</v>
      </c>
    </row>
    <row r="114" spans="1:8">
      <c r="A114" s="332" t="s">
        <v>86</v>
      </c>
      <c r="B114" s="332"/>
      <c r="C114" s="139">
        <v>103.00739092483199</v>
      </c>
      <c r="D114" s="139">
        <v>140.537641428152</v>
      </c>
      <c r="E114" s="139">
        <v>193.86748640965601</v>
      </c>
      <c r="F114" s="139">
        <v>202.809863281064</v>
      </c>
      <c r="G114" s="139">
        <v>259.697821938728</v>
      </c>
      <c r="H114" s="139" t="s">
        <v>8</v>
      </c>
    </row>
    <row r="115" spans="1:8">
      <c r="A115" s="137" t="s">
        <v>87</v>
      </c>
      <c r="B115" s="137"/>
      <c r="C115" s="140">
        <v>653.94989855753602</v>
      </c>
      <c r="D115" s="140">
        <v>626.00431676937205</v>
      </c>
      <c r="E115" s="140">
        <v>748.58394917314001</v>
      </c>
      <c r="F115" s="140">
        <v>841.93472423127605</v>
      </c>
      <c r="G115" s="140">
        <v>1058.0848975378799</v>
      </c>
      <c r="H115" s="140">
        <v>1415.0042512876</v>
      </c>
    </row>
    <row r="116" spans="1:8">
      <c r="A116" s="138"/>
      <c r="B116" s="138"/>
      <c r="C116" s="138"/>
      <c r="D116" s="138"/>
      <c r="E116" s="138"/>
      <c r="F116" s="138"/>
      <c r="G116" s="138"/>
      <c r="H116" s="138"/>
    </row>
    <row r="117" spans="1:8">
      <c r="A117" s="332" t="s">
        <v>374</v>
      </c>
      <c r="B117" s="332"/>
      <c r="C117" s="139">
        <v>32.015174305271998</v>
      </c>
      <c r="D117" s="139">
        <v>32.008633655132002</v>
      </c>
      <c r="E117" s="139">
        <v>39.168029298375998</v>
      </c>
      <c r="F117" s="139">
        <v>55.795670084283998</v>
      </c>
      <c r="G117" s="139">
        <v>71.480149120004</v>
      </c>
      <c r="H117" s="139">
        <v>87.906337881599995</v>
      </c>
    </row>
    <row r="118" spans="1:8">
      <c r="A118" s="332" t="s">
        <v>88</v>
      </c>
      <c r="B118" s="332"/>
      <c r="C118" s="139" t="s">
        <v>8</v>
      </c>
      <c r="D118" s="139" t="s">
        <v>8</v>
      </c>
      <c r="E118" s="139">
        <v>29.468245140756</v>
      </c>
      <c r="F118" s="139" t="s">
        <v>8</v>
      </c>
      <c r="G118" s="139" t="s">
        <v>8</v>
      </c>
      <c r="H118" s="139" t="s">
        <v>8</v>
      </c>
    </row>
    <row r="119" spans="1:8">
      <c r="A119" s="332" t="s">
        <v>90</v>
      </c>
      <c r="B119" s="332"/>
      <c r="C119" s="139">
        <v>17.750016349932</v>
      </c>
      <c r="D119" s="139">
        <v>28.733076065020001</v>
      </c>
      <c r="E119" s="139">
        <v>0.68938452475599998</v>
      </c>
      <c r="F119" s="139">
        <v>40.048400807219998</v>
      </c>
      <c r="G119" s="139">
        <v>51.314016608355999</v>
      </c>
      <c r="H119" s="139">
        <v>0.52325201119999998</v>
      </c>
    </row>
    <row r="120" spans="1:8">
      <c r="A120" s="137" t="s">
        <v>193</v>
      </c>
      <c r="B120" s="137"/>
      <c r="C120" s="140">
        <v>881.08182344920397</v>
      </c>
      <c r="D120" s="140">
        <v>957.60481382714795</v>
      </c>
      <c r="E120" s="140">
        <v>920.68284378684803</v>
      </c>
      <c r="F120" s="140">
        <v>1327.59369468661</v>
      </c>
      <c r="G120" s="140">
        <v>1428.24645156104</v>
      </c>
      <c r="H120" s="140">
        <v>1755.510497576</v>
      </c>
    </row>
    <row r="121" spans="1:8">
      <c r="A121" s="138"/>
      <c r="B121" s="138"/>
      <c r="C121" s="138"/>
      <c r="D121" s="138"/>
      <c r="E121" s="138"/>
      <c r="F121" s="138"/>
      <c r="G121" s="138"/>
      <c r="H121" s="138"/>
    </row>
    <row r="122" spans="1:8">
      <c r="A122" s="332" t="s">
        <v>91</v>
      </c>
      <c r="B122" s="332"/>
      <c r="C122" s="139">
        <v>612.78566283643204</v>
      </c>
      <c r="D122" s="139">
        <v>675.19654647231198</v>
      </c>
      <c r="E122" s="139">
        <v>848.68859956584004</v>
      </c>
      <c r="F122" s="139">
        <v>899.65072919666397</v>
      </c>
      <c r="G122" s="139">
        <v>986.52756874622798</v>
      </c>
      <c r="H122" s="139" t="s">
        <v>8</v>
      </c>
    </row>
    <row r="123" spans="1:8">
      <c r="A123" s="332" t="s">
        <v>92</v>
      </c>
      <c r="B123" s="332"/>
      <c r="C123" s="139">
        <v>-315</v>
      </c>
      <c r="D123" s="139">
        <v>-331.8</v>
      </c>
      <c r="E123" s="139">
        <v>-422.3</v>
      </c>
      <c r="F123" s="139">
        <v>-473.1</v>
      </c>
      <c r="G123" s="139">
        <v>-515.9</v>
      </c>
      <c r="H123" s="139" t="s">
        <v>8</v>
      </c>
    </row>
    <row r="124" spans="1:8">
      <c r="A124" s="137" t="s">
        <v>93</v>
      </c>
      <c r="B124" s="137"/>
      <c r="C124" s="140">
        <v>297.75917323341599</v>
      </c>
      <c r="D124" s="140">
        <v>343.44561446131598</v>
      </c>
      <c r="E124" s="140">
        <v>426.39413953679599</v>
      </c>
      <c r="F124" s="140">
        <v>426.57596961068799</v>
      </c>
      <c r="G124" s="140">
        <v>470.62724830358798</v>
      </c>
      <c r="H124" s="140">
        <v>570.34469220799997</v>
      </c>
    </row>
    <row r="125" spans="1:8">
      <c r="A125" s="138"/>
      <c r="B125" s="138"/>
      <c r="C125" s="138"/>
      <c r="D125" s="138"/>
      <c r="E125" s="138"/>
      <c r="F125" s="138"/>
      <c r="G125" s="138"/>
      <c r="H125" s="138"/>
    </row>
    <row r="126" spans="1:8">
      <c r="A126" s="332" t="s">
        <v>94</v>
      </c>
      <c r="B126" s="332"/>
      <c r="C126" s="139">
        <v>69.835829674807997</v>
      </c>
      <c r="D126" s="139">
        <v>45.108247755523998</v>
      </c>
      <c r="E126" s="139">
        <v>49.877689837612003</v>
      </c>
      <c r="F126" s="139">
        <v>41.756818623788</v>
      </c>
      <c r="G126" s="139">
        <v>34.296553074103997</v>
      </c>
      <c r="H126" s="139">
        <v>57.296095226399999</v>
      </c>
    </row>
    <row r="127" spans="1:8">
      <c r="A127" s="332" t="s">
        <v>95</v>
      </c>
      <c r="B127" s="332"/>
      <c r="C127" s="139">
        <v>348.64935571270001</v>
      </c>
      <c r="D127" s="139">
        <v>353.83739940374801</v>
      </c>
      <c r="E127" s="139">
        <v>393.52083193315599</v>
      </c>
      <c r="F127" s="139">
        <v>416.90888870376801</v>
      </c>
      <c r="G127" s="139">
        <v>530.98829218559194</v>
      </c>
      <c r="H127" s="139">
        <v>943.94662820480005</v>
      </c>
    </row>
    <row r="128" spans="1:8">
      <c r="A128" s="332" t="s">
        <v>96</v>
      </c>
      <c r="B128" s="332"/>
      <c r="C128" s="139">
        <v>81.953038124171997</v>
      </c>
      <c r="D128" s="139">
        <v>99.267447174780003</v>
      </c>
      <c r="E128" s="139">
        <v>207.06390213212001</v>
      </c>
      <c r="F128" s="139">
        <v>193.536529512572</v>
      </c>
      <c r="G128" s="139">
        <v>192.55804825162801</v>
      </c>
      <c r="H128" s="139">
        <v>221.07397473200001</v>
      </c>
    </row>
    <row r="129" spans="1:8">
      <c r="A129" s="332" t="s">
        <v>97</v>
      </c>
      <c r="B129" s="332"/>
      <c r="C129" s="139">
        <v>62.730067362711999</v>
      </c>
      <c r="D129" s="139">
        <v>62.709137282264003</v>
      </c>
      <c r="E129" s="139">
        <v>98.861926866100006</v>
      </c>
      <c r="F129" s="139">
        <v>131.68552552867601</v>
      </c>
      <c r="G129" s="139">
        <v>139.53692195673199</v>
      </c>
      <c r="H129" s="139" t="s">
        <v>8</v>
      </c>
    </row>
    <row r="130" spans="1:8">
      <c r="A130" s="332" t="s">
        <v>99</v>
      </c>
      <c r="B130" s="332"/>
      <c r="C130" s="139">
        <v>33.604552289292002</v>
      </c>
      <c r="D130" s="139">
        <v>25.007521745276001</v>
      </c>
      <c r="E130" s="139" t="s">
        <v>8</v>
      </c>
      <c r="F130" s="139">
        <v>47.093989138028</v>
      </c>
      <c r="G130" s="139">
        <v>70.597161351104006</v>
      </c>
      <c r="H130" s="139">
        <v>169.6644646316</v>
      </c>
    </row>
    <row r="131" spans="1:8">
      <c r="A131" s="137" t="s">
        <v>100</v>
      </c>
      <c r="B131" s="137"/>
      <c r="C131" s="142">
        <v>1775.6138398462999</v>
      </c>
      <c r="D131" s="142">
        <v>1886.9801816500601</v>
      </c>
      <c r="E131" s="142">
        <v>2096.4013340926299</v>
      </c>
      <c r="F131" s="142">
        <v>2585.15141580413</v>
      </c>
      <c r="G131" s="142">
        <v>2866.85067668379</v>
      </c>
      <c r="H131" s="142">
        <v>3717.8363525788</v>
      </c>
    </row>
    <row r="132" spans="1:8">
      <c r="A132" s="138"/>
      <c r="B132" s="138"/>
      <c r="C132" s="138"/>
      <c r="D132" s="138"/>
      <c r="E132" s="138"/>
      <c r="F132" s="138"/>
      <c r="G132" s="138"/>
      <c r="H132" s="138"/>
    </row>
    <row r="133" spans="1:8">
      <c r="A133" s="137" t="s">
        <v>317</v>
      </c>
      <c r="B133" s="137"/>
      <c r="C133" s="138"/>
      <c r="D133" s="138"/>
      <c r="E133" s="138"/>
      <c r="F133" s="138"/>
      <c r="G133" s="138"/>
      <c r="H133" s="138"/>
    </row>
    <row r="134" spans="1:8">
      <c r="A134" s="332" t="s">
        <v>101</v>
      </c>
      <c r="B134" s="332"/>
      <c r="C134" s="139">
        <v>154.61573678948801</v>
      </c>
      <c r="D134" s="139">
        <v>161.33429261329599</v>
      </c>
      <c r="E134" s="139">
        <v>120.451304848212</v>
      </c>
      <c r="F134" s="139">
        <v>211.38073122451999</v>
      </c>
      <c r="G134" s="139">
        <v>261.58806982918799</v>
      </c>
      <c r="H134" s="139">
        <v>1103.2768656152</v>
      </c>
    </row>
    <row r="135" spans="1:8">
      <c r="A135" s="332" t="s">
        <v>102</v>
      </c>
      <c r="B135" s="332"/>
      <c r="C135" s="139">
        <v>271.97200599145202</v>
      </c>
      <c r="D135" s="139">
        <v>334.51501076016001</v>
      </c>
      <c r="E135" s="139">
        <v>316.36209036160398</v>
      </c>
      <c r="F135" s="139">
        <v>355.68447900328403</v>
      </c>
      <c r="G135" s="139">
        <v>452.49787424553602</v>
      </c>
      <c r="H135" s="139" t="s">
        <v>8</v>
      </c>
    </row>
    <row r="136" spans="1:8">
      <c r="A136" s="332" t="s">
        <v>103</v>
      </c>
      <c r="B136" s="332"/>
      <c r="C136" s="139">
        <v>120.533717039976</v>
      </c>
      <c r="D136" s="139">
        <v>60.333573151415997</v>
      </c>
      <c r="E136" s="139">
        <v>107.987441941428</v>
      </c>
      <c r="F136" s="139">
        <v>110.376087372556</v>
      </c>
      <c r="G136" s="139">
        <v>146.76172410137599</v>
      </c>
      <c r="H136" s="139" t="s">
        <v>8</v>
      </c>
    </row>
    <row r="137" spans="1:8">
      <c r="A137" s="332" t="s">
        <v>104</v>
      </c>
      <c r="B137" s="332"/>
      <c r="C137" s="139">
        <v>91.314016604540001</v>
      </c>
      <c r="D137" s="139">
        <v>105.77146967399599</v>
      </c>
      <c r="E137" s="139">
        <v>109.95486950354</v>
      </c>
      <c r="F137" s="139">
        <v>306.323500526732</v>
      </c>
      <c r="G137" s="139">
        <v>23.645758386128001</v>
      </c>
      <c r="H137" s="139">
        <v>235.8558440484</v>
      </c>
    </row>
    <row r="138" spans="1:8">
      <c r="A138" s="332" t="s">
        <v>105</v>
      </c>
      <c r="B138" s="332"/>
      <c r="C138" s="139">
        <v>7.1620119032999998</v>
      </c>
      <c r="D138" s="139">
        <v>8.0397671520880003</v>
      </c>
      <c r="E138" s="139">
        <v>7.521747661</v>
      </c>
      <c r="F138" s="139">
        <v>8.8887435402600001</v>
      </c>
      <c r="G138" s="139">
        <v>7.734972855564</v>
      </c>
      <c r="H138" s="139" t="s">
        <v>8</v>
      </c>
    </row>
    <row r="139" spans="1:8">
      <c r="A139" s="332" t="s">
        <v>106</v>
      </c>
      <c r="B139" s="332"/>
      <c r="C139" s="139">
        <v>43.223232385175997</v>
      </c>
      <c r="D139" s="139">
        <v>74.181437627823996</v>
      </c>
      <c r="E139" s="139">
        <v>64.594152652611996</v>
      </c>
      <c r="F139" s="139">
        <v>72.504414931927997</v>
      </c>
      <c r="G139" s="139">
        <v>80.994178813648006</v>
      </c>
      <c r="H139" s="139" t="s">
        <v>8</v>
      </c>
    </row>
    <row r="140" spans="1:8">
      <c r="A140" s="332" t="s">
        <v>107</v>
      </c>
      <c r="B140" s="332"/>
      <c r="C140" s="139">
        <v>25.461442864992001</v>
      </c>
      <c r="D140" s="139">
        <v>33.719667731755997</v>
      </c>
      <c r="E140" s="139">
        <v>27.550526519708001</v>
      </c>
      <c r="F140" s="139">
        <v>30.877101180912</v>
      </c>
      <c r="G140" s="139">
        <v>33.447576685931999</v>
      </c>
      <c r="H140" s="139" t="s">
        <v>8</v>
      </c>
    </row>
    <row r="141" spans="1:8">
      <c r="A141" s="332" t="s">
        <v>108</v>
      </c>
      <c r="B141" s="332"/>
      <c r="C141" s="139">
        <v>32.250637710311999</v>
      </c>
      <c r="D141" s="139">
        <v>25.768853421572</v>
      </c>
      <c r="E141" s="139">
        <v>96.250899330211993</v>
      </c>
      <c r="F141" s="139">
        <v>46.193995678763997</v>
      </c>
      <c r="G141" s="139">
        <v>78.716724434900001</v>
      </c>
      <c r="H141" s="139">
        <v>172.8039766988</v>
      </c>
    </row>
    <row r="142" spans="1:8">
      <c r="A142" s="137" t="s">
        <v>411</v>
      </c>
      <c r="B142" s="137"/>
      <c r="C142" s="140">
        <v>746.53280128923598</v>
      </c>
      <c r="D142" s="140">
        <v>803.664072132108</v>
      </c>
      <c r="E142" s="140">
        <v>850.67303281831596</v>
      </c>
      <c r="F142" s="140">
        <v>1142.2290534589599</v>
      </c>
      <c r="G142" s="140">
        <v>1085.3868793522699</v>
      </c>
      <c r="H142" s="140">
        <v>1511.9366863624</v>
      </c>
    </row>
    <row r="143" spans="1:8">
      <c r="A143" s="138"/>
      <c r="B143" s="138"/>
      <c r="C143" s="138"/>
      <c r="D143" s="138"/>
      <c r="E143" s="138"/>
      <c r="F143" s="138"/>
      <c r="G143" s="138"/>
      <c r="H143" s="138"/>
    </row>
    <row r="144" spans="1:8">
      <c r="A144" s="332" t="s">
        <v>110</v>
      </c>
      <c r="B144" s="332"/>
      <c r="C144" s="139">
        <v>267.29413301132399</v>
      </c>
      <c r="D144" s="139">
        <v>279.50421869267598</v>
      </c>
      <c r="E144" s="139">
        <v>213.80077177632</v>
      </c>
      <c r="F144" s="139">
        <v>219.64680487145199</v>
      </c>
      <c r="G144" s="139">
        <v>568.32232318471199</v>
      </c>
      <c r="H144" s="139">
        <v>768.39557844720002</v>
      </c>
    </row>
    <row r="145" spans="1:8">
      <c r="A145" s="332" t="s">
        <v>111</v>
      </c>
      <c r="B145" s="332"/>
      <c r="C145" s="139">
        <v>11.705147490544</v>
      </c>
      <c r="D145" s="139">
        <v>11.944535285668</v>
      </c>
      <c r="E145" s="139">
        <v>15.078814832756001</v>
      </c>
      <c r="F145" s="139">
        <v>12.525345018099999</v>
      </c>
      <c r="G145" s="139">
        <v>7.6839557844720003</v>
      </c>
      <c r="H145" s="139" t="s">
        <v>8</v>
      </c>
    </row>
    <row r="146" spans="1:8">
      <c r="A146" s="332" t="s">
        <v>112</v>
      </c>
      <c r="B146" s="332"/>
      <c r="C146" s="139" t="s">
        <v>8</v>
      </c>
      <c r="D146" s="139" t="s">
        <v>8</v>
      </c>
      <c r="E146" s="139">
        <v>22.464516970843999</v>
      </c>
      <c r="F146" s="139">
        <v>13.489436848736</v>
      </c>
      <c r="G146" s="139">
        <v>7.1018379220119998</v>
      </c>
      <c r="H146" s="139" t="s">
        <v>8</v>
      </c>
    </row>
    <row r="147" spans="1:8">
      <c r="A147" s="332" t="s">
        <v>114</v>
      </c>
      <c r="B147" s="332"/>
      <c r="C147" s="139">
        <v>61.967427556388003</v>
      </c>
      <c r="D147" s="139">
        <v>48.340637054711998</v>
      </c>
      <c r="E147" s="139">
        <v>85.144875392491997</v>
      </c>
      <c r="F147" s="139">
        <v>93.140166123628006</v>
      </c>
      <c r="G147" s="139">
        <v>108.53293216310399</v>
      </c>
      <c r="H147" s="139" t="s">
        <v>8</v>
      </c>
    </row>
    <row r="148" spans="1:8">
      <c r="A148" s="332" t="s">
        <v>319</v>
      </c>
      <c r="B148" s="332"/>
      <c r="C148" s="139">
        <v>187.86186145110801</v>
      </c>
      <c r="D148" s="139">
        <v>188.10255737625999</v>
      </c>
      <c r="E148" s="139">
        <v>222.01452022213201</v>
      </c>
      <c r="F148" s="139">
        <v>232.16299297935601</v>
      </c>
      <c r="G148" s="139">
        <v>212.19700436199199</v>
      </c>
      <c r="H148" s="139">
        <v>498.92079267920002</v>
      </c>
    </row>
    <row r="149" spans="1:8">
      <c r="A149" s="137" t="s">
        <v>115</v>
      </c>
      <c r="B149" s="137"/>
      <c r="C149" s="140">
        <v>1275.3613707986001</v>
      </c>
      <c r="D149" s="140">
        <v>1331.5560205414199</v>
      </c>
      <c r="E149" s="140">
        <v>1409.17653201286</v>
      </c>
      <c r="F149" s="140">
        <v>1713.19379930023</v>
      </c>
      <c r="G149" s="140">
        <v>1989.2249327685599</v>
      </c>
      <c r="H149" s="140">
        <v>2779.2530574888001</v>
      </c>
    </row>
    <row r="150" spans="1:8">
      <c r="A150" s="138"/>
      <c r="B150" s="138"/>
      <c r="C150" s="138"/>
      <c r="D150" s="138"/>
      <c r="E150" s="138"/>
      <c r="F150" s="138"/>
      <c r="G150" s="138"/>
      <c r="H150" s="138"/>
    </row>
    <row r="151" spans="1:8">
      <c r="A151" s="332" t="s">
        <v>116</v>
      </c>
      <c r="B151" s="332"/>
      <c r="C151" s="139">
        <v>48.436130546755997</v>
      </c>
      <c r="D151" s="139">
        <v>48.436130546755997</v>
      </c>
      <c r="E151" s="139">
        <v>48.436130546755997</v>
      </c>
      <c r="F151" s="139">
        <v>48.436130546755997</v>
      </c>
      <c r="G151" s="139">
        <v>48.436130546755997</v>
      </c>
      <c r="H151" s="139">
        <v>48.400811036</v>
      </c>
    </row>
    <row r="152" spans="1:8">
      <c r="A152" s="332" t="s">
        <v>117</v>
      </c>
      <c r="B152" s="332"/>
      <c r="C152" s="139">
        <v>33.320688073215997</v>
      </c>
      <c r="D152" s="139">
        <v>33.320688073215997</v>
      </c>
      <c r="E152" s="139">
        <v>33.320688073215997</v>
      </c>
      <c r="F152" s="139">
        <v>33.320688073215997</v>
      </c>
      <c r="G152" s="139">
        <v>33.320688073215997</v>
      </c>
      <c r="H152" s="139" t="s">
        <v>8</v>
      </c>
    </row>
    <row r="153" spans="1:8">
      <c r="A153" s="332" t="s">
        <v>118</v>
      </c>
      <c r="B153" s="332"/>
      <c r="C153" s="139">
        <v>436.525606603656</v>
      </c>
      <c r="D153" s="139">
        <v>538.92994958557995</v>
      </c>
      <c r="E153" s="139">
        <v>658.19478049839597</v>
      </c>
      <c r="F153" s="139">
        <v>789.85545155653995</v>
      </c>
      <c r="G153" s="139">
        <v>921.28327546970002</v>
      </c>
      <c r="H153" s="139">
        <v>1054.0911765624001</v>
      </c>
    </row>
    <row r="154" spans="1:8">
      <c r="A154" s="332" t="s">
        <v>320</v>
      </c>
      <c r="B154" s="332"/>
      <c r="C154" s="139">
        <v>-11</v>
      </c>
      <c r="D154" s="139">
        <v>-38.4</v>
      </c>
      <c r="E154" s="139">
        <v>-52.6</v>
      </c>
      <c r="F154" s="139">
        <v>-53.3</v>
      </c>
      <c r="G154" s="139">
        <v>-161.1</v>
      </c>
      <c r="H154" s="139">
        <v>-163.9</v>
      </c>
    </row>
    <row r="155" spans="1:8">
      <c r="A155" s="332" t="s">
        <v>119</v>
      </c>
      <c r="B155" s="332"/>
      <c r="C155" s="139">
        <v>-10.199999999999999</v>
      </c>
      <c r="D155" s="139">
        <v>-28.2</v>
      </c>
      <c r="E155" s="139">
        <v>-0.7</v>
      </c>
      <c r="F155" s="139">
        <v>52.687553137755998</v>
      </c>
      <c r="G155" s="139">
        <v>35.234482304179998</v>
      </c>
      <c r="H155" s="139" t="s">
        <v>8</v>
      </c>
    </row>
    <row r="156" spans="1:8">
      <c r="A156" s="137" t="s">
        <v>120</v>
      </c>
      <c r="B156" s="137"/>
      <c r="C156" s="140">
        <v>497.04624234907601</v>
      </c>
      <c r="D156" s="140">
        <v>554.10556604040801</v>
      </c>
      <c r="E156" s="140">
        <v>686.61259722666796</v>
      </c>
      <c r="F156" s="140">
        <v>871.01837914379996</v>
      </c>
      <c r="G156" s="140">
        <v>877.14566019495203</v>
      </c>
      <c r="H156" s="140">
        <v>938.58329508999998</v>
      </c>
    </row>
    <row r="157" spans="1:8">
      <c r="A157" s="138"/>
      <c r="B157" s="138"/>
      <c r="C157" s="138"/>
      <c r="D157" s="138"/>
      <c r="E157" s="138"/>
      <c r="F157" s="138"/>
      <c r="G157" s="138"/>
      <c r="H157" s="138"/>
    </row>
    <row r="158" spans="1:8">
      <c r="A158" s="332" t="s">
        <v>121</v>
      </c>
      <c r="B158" s="332"/>
      <c r="C158" s="139">
        <v>3.2062266986279999</v>
      </c>
      <c r="D158" s="139">
        <v>1.318595068224</v>
      </c>
      <c r="E158" s="139">
        <v>0.61220485310399997</v>
      </c>
      <c r="F158" s="139">
        <v>0.93923736010400005</v>
      </c>
      <c r="G158" s="139">
        <v>0.48008372027599999</v>
      </c>
      <c r="H158" s="139" t="s">
        <v>8</v>
      </c>
    </row>
    <row r="159" spans="1:8">
      <c r="A159" s="138"/>
      <c r="B159" s="138"/>
      <c r="C159" s="138"/>
      <c r="D159" s="138"/>
      <c r="E159" s="138"/>
      <c r="F159" s="138"/>
      <c r="G159" s="138"/>
      <c r="H159" s="138"/>
    </row>
    <row r="160" spans="1:8">
      <c r="A160" s="137" t="s">
        <v>122</v>
      </c>
      <c r="B160" s="137"/>
      <c r="C160" s="146">
        <v>500.25246904770398</v>
      </c>
      <c r="D160" s="146">
        <v>555.42416110863201</v>
      </c>
      <c r="E160" s="146">
        <v>687.22480207977196</v>
      </c>
      <c r="F160" s="146">
        <v>871.95761650390398</v>
      </c>
      <c r="G160" s="146">
        <v>877.62574391522799</v>
      </c>
      <c r="H160" s="146">
        <v>938.58329508999998</v>
      </c>
    </row>
    <row r="161" spans="1:8">
      <c r="A161" s="138"/>
      <c r="B161" s="138"/>
      <c r="C161" s="138"/>
      <c r="D161" s="138"/>
      <c r="E161" s="138"/>
      <c r="F161" s="138"/>
      <c r="G161" s="138"/>
      <c r="H161" s="138"/>
    </row>
    <row r="162" spans="1:8">
      <c r="A162" s="137" t="s">
        <v>123</v>
      </c>
      <c r="B162" s="137"/>
      <c r="C162" s="147">
        <v>1775.6138398462999</v>
      </c>
      <c r="D162" s="147">
        <v>1886.9801816500601</v>
      </c>
      <c r="E162" s="147">
        <v>2096.4013340926299</v>
      </c>
      <c r="F162" s="147">
        <v>2585.15141580413</v>
      </c>
      <c r="G162" s="147">
        <v>2866.85067668379</v>
      </c>
      <c r="H162" s="147">
        <v>3717.8363525788</v>
      </c>
    </row>
    <row r="163" spans="1:8">
      <c r="A163" s="138"/>
      <c r="B163" s="138"/>
      <c r="C163" s="138"/>
      <c r="D163" s="138"/>
      <c r="E163" s="138"/>
      <c r="F163" s="138"/>
      <c r="G163" s="138"/>
      <c r="H163" s="138"/>
    </row>
    <row r="164" spans="1:8" ht="15" customHeight="1">
      <c r="A164" s="331" t="s">
        <v>51</v>
      </c>
      <c r="B164" s="331"/>
      <c r="C164" s="138"/>
      <c r="D164" s="138"/>
      <c r="E164" s="138"/>
      <c r="F164" s="138"/>
      <c r="G164" s="138"/>
      <c r="H164" s="138"/>
    </row>
    <row r="165" spans="1:8" hidden="1" outlineLevel="1">
      <c r="A165" s="138" t="s">
        <v>124</v>
      </c>
      <c r="B165" s="138"/>
      <c r="C165" s="139">
        <v>612.80907000000002</v>
      </c>
      <c r="D165" s="139">
        <v>602.77720999999997</v>
      </c>
      <c r="E165" s="139">
        <v>597.38318000000004</v>
      </c>
      <c r="F165" s="139">
        <v>597.58920999999998</v>
      </c>
      <c r="G165" s="139">
        <v>572.56341999999995</v>
      </c>
      <c r="H165" s="139">
        <v>558.88397999999995</v>
      </c>
    </row>
    <row r="166" spans="1:8" hidden="1" outlineLevel="1">
      <c r="A166" s="138" t="s">
        <v>125</v>
      </c>
      <c r="B166" s="138"/>
      <c r="C166" s="139">
        <v>612.80907000000002</v>
      </c>
      <c r="D166" s="139">
        <v>602.77720999999997</v>
      </c>
      <c r="E166" s="139">
        <v>597.38318000000004</v>
      </c>
      <c r="F166" s="139">
        <v>597.58920999999998</v>
      </c>
      <c r="G166" s="139">
        <v>572.56341999999995</v>
      </c>
      <c r="H166" s="139">
        <v>558.88397999999995</v>
      </c>
    </row>
    <row r="167" spans="1:8" hidden="1" outlineLevel="1">
      <c r="A167" s="138" t="s">
        <v>126</v>
      </c>
      <c r="B167" s="138"/>
      <c r="C167" s="143">
        <v>0.81</v>
      </c>
      <c r="D167" s="143">
        <v>0.92</v>
      </c>
      <c r="E167" s="143">
        <v>1.1499999999999999</v>
      </c>
      <c r="F167" s="143">
        <v>1.46</v>
      </c>
      <c r="G167" s="143">
        <v>1.53</v>
      </c>
      <c r="H167" s="143">
        <v>1.68</v>
      </c>
    </row>
    <row r="168" spans="1:8" hidden="1" outlineLevel="1">
      <c r="A168" s="138" t="s">
        <v>127</v>
      </c>
      <c r="B168" s="138"/>
      <c r="C168" s="139">
        <v>66.443848512203999</v>
      </c>
      <c r="D168" s="139">
        <v>101.00071946188</v>
      </c>
      <c r="E168" s="139">
        <v>86.027863161392006</v>
      </c>
      <c r="F168" s="139">
        <v>260.57296092745997</v>
      </c>
      <c r="G168" s="139">
        <v>153.59931975773199</v>
      </c>
      <c r="H168" s="139">
        <v>-226.4</v>
      </c>
    </row>
    <row r="169" spans="1:8" hidden="1" outlineLevel="1">
      <c r="A169" s="138" t="s">
        <v>128</v>
      </c>
      <c r="B169" s="138"/>
      <c r="C169" s="143">
        <v>0.11</v>
      </c>
      <c r="D169" s="143">
        <v>0.17</v>
      </c>
      <c r="E169" s="143">
        <v>0.14000000000000001</v>
      </c>
      <c r="F169" s="143">
        <v>0.44</v>
      </c>
      <c r="G169" s="143">
        <v>0.27</v>
      </c>
      <c r="H169" s="143">
        <v>-0.41</v>
      </c>
    </row>
    <row r="170" spans="1:8" hidden="1" outlineLevel="1">
      <c r="A170" s="138" t="s">
        <v>129</v>
      </c>
      <c r="B170" s="138"/>
      <c r="C170" s="139">
        <v>498.009026049684</v>
      </c>
      <c r="D170" s="139">
        <v>465.59356395584399</v>
      </c>
      <c r="E170" s="139">
        <v>454.34364571504398</v>
      </c>
      <c r="F170" s="139">
        <v>657.7604813291</v>
      </c>
      <c r="G170" s="139">
        <v>754.14873431225203</v>
      </c>
      <c r="H170" s="139">
        <v>1004.2514224956</v>
      </c>
    </row>
    <row r="171" spans="1:8" hidden="1" outlineLevel="1">
      <c r="A171" s="138" t="s">
        <v>130</v>
      </c>
      <c r="B171" s="138"/>
      <c r="C171" s="139">
        <v>320.64229181322003</v>
      </c>
      <c r="D171" s="139">
        <v>194.73477661822</v>
      </c>
      <c r="E171" s="139">
        <v>351.570410065224</v>
      </c>
      <c r="F171" s="139">
        <v>267.945581765268</v>
      </c>
      <c r="G171" s="139">
        <v>506.78134601745199</v>
      </c>
      <c r="H171" s="139">
        <v>752.17476610000006</v>
      </c>
    </row>
    <row r="172" spans="1:8" hidden="1" outlineLevel="1">
      <c r="A172" s="138" t="s">
        <v>132</v>
      </c>
      <c r="B172" s="138"/>
      <c r="C172" s="139" t="s">
        <v>55</v>
      </c>
      <c r="D172" s="139" t="s">
        <v>55</v>
      </c>
      <c r="E172" s="139">
        <v>460.47223489622399</v>
      </c>
      <c r="F172" s="139">
        <v>583.83412905673595</v>
      </c>
      <c r="G172" s="139">
        <v>642.365099029568</v>
      </c>
      <c r="H172" s="139" t="s">
        <v>55</v>
      </c>
    </row>
    <row r="173" spans="1:8" hidden="1" outlineLevel="1">
      <c r="A173" s="138" t="s">
        <v>133</v>
      </c>
      <c r="B173" s="138"/>
      <c r="C173" s="139">
        <v>3.2062266986279999</v>
      </c>
      <c r="D173" s="139">
        <v>1.318595068224</v>
      </c>
      <c r="E173" s="139">
        <v>0.61220485310399997</v>
      </c>
      <c r="F173" s="139">
        <v>0.93923736010400005</v>
      </c>
      <c r="G173" s="139">
        <v>0.48008372027599999</v>
      </c>
      <c r="H173" s="139" t="s">
        <v>55</v>
      </c>
    </row>
    <row r="174" spans="1:8" hidden="1" outlineLevel="1">
      <c r="A174" s="138" t="s">
        <v>135</v>
      </c>
      <c r="B174" s="138"/>
      <c r="C174" s="321" t="s">
        <v>376</v>
      </c>
      <c r="D174" s="321" t="s">
        <v>376</v>
      </c>
      <c r="E174" s="321" t="s">
        <v>376</v>
      </c>
      <c r="F174" s="321" t="s">
        <v>376</v>
      </c>
      <c r="G174" s="321" t="s">
        <v>376</v>
      </c>
      <c r="H174" s="321" t="s">
        <v>55</v>
      </c>
    </row>
    <row r="175" spans="1:8" hidden="1" outlineLevel="1">
      <c r="A175" s="138" t="s">
        <v>377</v>
      </c>
      <c r="B175" s="138"/>
      <c r="C175" s="139">
        <v>3.5084047350960001</v>
      </c>
      <c r="D175" s="139">
        <v>6.0200143888559996</v>
      </c>
      <c r="E175" s="139">
        <v>10.669108508368</v>
      </c>
      <c r="F175" s="139">
        <v>19.030675647344001</v>
      </c>
      <c r="G175" s="139">
        <v>17.513244814863999</v>
      </c>
      <c r="H175" s="139" t="s">
        <v>55</v>
      </c>
    </row>
    <row r="176" spans="1:8" hidden="1" outlineLevel="1">
      <c r="A176" s="138" t="s">
        <v>378</v>
      </c>
      <c r="B176" s="138"/>
      <c r="C176" s="139">
        <v>13.851788866492001</v>
      </c>
      <c r="D176" s="139">
        <v>12.248021452164</v>
      </c>
      <c r="E176" s="139">
        <v>13.973444959096</v>
      </c>
      <c r="F176" s="139" t="s">
        <v>55</v>
      </c>
      <c r="G176" s="139" t="s">
        <v>55</v>
      </c>
      <c r="H176" s="139" t="s">
        <v>55</v>
      </c>
    </row>
    <row r="177" spans="1:8" hidden="1" outlineLevel="1">
      <c r="A177" s="138" t="s">
        <v>379</v>
      </c>
      <c r="B177" s="138"/>
      <c r="C177" s="139">
        <v>11.508927986344</v>
      </c>
      <c r="D177" s="139">
        <v>10.521289815204</v>
      </c>
      <c r="E177" s="139">
        <v>10.871868662708</v>
      </c>
      <c r="F177" s="139">
        <v>13.328536855292</v>
      </c>
      <c r="G177" s="139">
        <v>22.556086072804</v>
      </c>
      <c r="H177" s="139" t="s">
        <v>55</v>
      </c>
    </row>
    <row r="178" spans="1:8" hidden="1" outlineLevel="1">
      <c r="A178" s="138" t="s">
        <v>388</v>
      </c>
      <c r="B178" s="138"/>
      <c r="C178" s="139">
        <v>3.1460527173399999</v>
      </c>
      <c r="D178" s="139">
        <v>3.219307998908</v>
      </c>
      <c r="E178" s="139">
        <v>3.6536071682040001</v>
      </c>
      <c r="F178" s="139">
        <v>23.436457581648</v>
      </c>
      <c r="G178" s="139">
        <v>31.410818232335998</v>
      </c>
      <c r="H178" s="139" t="s">
        <v>55</v>
      </c>
    </row>
    <row r="179" spans="1:8" hidden="1" outlineLevel="1">
      <c r="A179" s="138" t="s">
        <v>136</v>
      </c>
      <c r="B179" s="138"/>
      <c r="C179" s="139">
        <v>137.92138137215201</v>
      </c>
      <c r="D179" s="139">
        <v>160.83589507262801</v>
      </c>
      <c r="E179" s="139">
        <v>182.264373061296</v>
      </c>
      <c r="F179" s="139">
        <v>213.63987178287601</v>
      </c>
      <c r="G179" s="139">
        <v>245.77670218075201</v>
      </c>
      <c r="H179" s="139" t="s">
        <v>55</v>
      </c>
    </row>
    <row r="180" spans="1:8" hidden="1" outlineLevel="1">
      <c r="A180" s="138" t="s">
        <v>138</v>
      </c>
      <c r="B180" s="138"/>
      <c r="C180" s="139">
        <v>51.043233692560001</v>
      </c>
      <c r="D180" s="139">
        <v>64.738046955691999</v>
      </c>
      <c r="E180" s="139">
        <v>226.52102816859201</v>
      </c>
      <c r="F180" s="139" t="s">
        <v>55</v>
      </c>
      <c r="G180" s="139" t="s">
        <v>55</v>
      </c>
      <c r="H180" s="139" t="s">
        <v>55</v>
      </c>
    </row>
    <row r="181" spans="1:8" hidden="1" outlineLevel="1">
      <c r="A181" s="138" t="s">
        <v>391</v>
      </c>
      <c r="B181" s="138"/>
      <c r="C181" s="139" t="s">
        <v>8</v>
      </c>
      <c r="D181" s="139" t="s">
        <v>8</v>
      </c>
      <c r="E181" s="139">
        <v>38.581987045832001</v>
      </c>
      <c r="F181" s="139" t="s">
        <v>8</v>
      </c>
      <c r="G181" s="139" t="s">
        <v>8</v>
      </c>
      <c r="H181" s="139" t="s">
        <v>8</v>
      </c>
    </row>
    <row r="182" spans="1:8" hidden="1" outlineLevel="1">
      <c r="A182" s="138" t="s">
        <v>140</v>
      </c>
      <c r="B182" s="138"/>
      <c r="C182" s="323" t="s">
        <v>55</v>
      </c>
      <c r="D182" s="323" t="s">
        <v>55</v>
      </c>
      <c r="E182" s="323" t="s">
        <v>55</v>
      </c>
      <c r="F182" s="323">
        <v>104363</v>
      </c>
      <c r="G182" s="323" t="s">
        <v>55</v>
      </c>
      <c r="H182" s="323" t="s">
        <v>55</v>
      </c>
    </row>
    <row r="183" spans="1:8" hidden="1" outlineLevel="1">
      <c r="A183" s="138" t="s">
        <v>380</v>
      </c>
      <c r="B183" s="138"/>
      <c r="C183" s="139">
        <v>88.791941910556005</v>
      </c>
      <c r="D183" s="139">
        <v>99.874419507772004</v>
      </c>
      <c r="E183" s="139">
        <v>111.248610101232</v>
      </c>
      <c r="F183" s="139">
        <v>104.494734766668</v>
      </c>
      <c r="G183" s="139">
        <v>87.496893182836004</v>
      </c>
      <c r="H183" s="139" t="s">
        <v>55</v>
      </c>
    </row>
    <row r="184" spans="1:8" hidden="1" outlineLevel="1">
      <c r="A184" s="138" t="s">
        <v>381</v>
      </c>
      <c r="B184" s="138"/>
      <c r="C184" s="139">
        <v>-49.2</v>
      </c>
      <c r="D184" s="139">
        <v>-53.9</v>
      </c>
      <c r="E184" s="139">
        <v>-65.2</v>
      </c>
      <c r="F184" s="139">
        <v>-60.5</v>
      </c>
      <c r="G184" s="139">
        <v>-68.599999999999994</v>
      </c>
      <c r="H184" s="139" t="s">
        <v>55</v>
      </c>
    </row>
    <row r="185" spans="1:8" hidden="1" outlineLevel="1">
      <c r="A185" s="138" t="s">
        <v>144</v>
      </c>
      <c r="B185" s="138"/>
      <c r="C185" s="139">
        <v>29.548041072463999</v>
      </c>
      <c r="D185" s="139">
        <v>30.020276012572001</v>
      </c>
      <c r="E185" s="139">
        <v>44.264503887464002</v>
      </c>
      <c r="F185" s="139">
        <v>53.964288045083997</v>
      </c>
      <c r="G185" s="139">
        <v>67.02204198458</v>
      </c>
      <c r="H185" s="139" t="s">
        <v>55</v>
      </c>
    </row>
    <row r="186" spans="1:8" hidden="1" outlineLevel="1">
      <c r="A186" s="138" t="s">
        <v>66</v>
      </c>
      <c r="B186" s="138"/>
      <c r="C186" s="320">
        <v>39876</v>
      </c>
      <c r="D186" s="320">
        <v>40238</v>
      </c>
      <c r="E186" s="320">
        <v>40599</v>
      </c>
      <c r="F186" s="320">
        <v>40969</v>
      </c>
      <c r="G186" s="320">
        <v>40969</v>
      </c>
      <c r="H186" s="320">
        <v>41213</v>
      </c>
    </row>
    <row r="187" spans="1:8" hidden="1" outlineLevel="1">
      <c r="A187" s="138" t="s">
        <v>67</v>
      </c>
      <c r="B187" s="138"/>
      <c r="C187" s="321" t="s">
        <v>68</v>
      </c>
      <c r="D187" s="321" t="s">
        <v>368</v>
      </c>
      <c r="E187" s="321" t="s">
        <v>368</v>
      </c>
      <c r="F187" s="321" t="s">
        <v>68</v>
      </c>
      <c r="G187" s="321" t="s">
        <v>71</v>
      </c>
      <c r="H187" s="321" t="s">
        <v>390</v>
      </c>
    </row>
    <row r="188" spans="1:8" hidden="1" outlineLevel="1">
      <c r="A188" s="138" t="s">
        <v>72</v>
      </c>
      <c r="B188" s="138"/>
      <c r="C188" s="321" t="s">
        <v>73</v>
      </c>
      <c r="D188" s="321" t="s">
        <v>73</v>
      </c>
      <c r="E188" s="321" t="s">
        <v>73</v>
      </c>
      <c r="F188" s="321" t="s">
        <v>73</v>
      </c>
      <c r="G188" s="321" t="s">
        <v>73</v>
      </c>
      <c r="H188" s="321" t="s">
        <v>73</v>
      </c>
    </row>
    <row r="189" spans="1:8" hidden="1" outlineLevel="1">
      <c r="A189" s="138"/>
      <c r="B189" s="138"/>
      <c r="C189" s="138"/>
      <c r="D189" s="138"/>
      <c r="E189" s="138"/>
      <c r="F189" s="138"/>
      <c r="G189" s="138"/>
      <c r="H189" s="138"/>
    </row>
    <row r="190" spans="1:8" hidden="1" outlineLevel="1">
      <c r="A190" s="138"/>
      <c r="B190" s="138"/>
      <c r="C190" s="138" t="s">
        <v>282</v>
      </c>
      <c r="D190" s="138" t="s">
        <v>282</v>
      </c>
      <c r="E190" s="138" t="s">
        <v>282</v>
      </c>
      <c r="F190" s="138" t="s">
        <v>282</v>
      </c>
      <c r="G190" s="138" t="s">
        <v>282</v>
      </c>
      <c r="H190" s="138" t="s">
        <v>282</v>
      </c>
    </row>
    <row r="191" spans="1:8" hidden="1" outlineLevel="1">
      <c r="A191" s="138" t="s">
        <v>364</v>
      </c>
      <c r="B191" s="138"/>
      <c r="C191" s="321" t="s">
        <v>402</v>
      </c>
      <c r="D191" s="321" t="s">
        <v>402</v>
      </c>
      <c r="E191" s="321" t="s">
        <v>402</v>
      </c>
      <c r="F191" s="321" t="s">
        <v>402</v>
      </c>
      <c r="G191" s="321" t="s">
        <v>402</v>
      </c>
      <c r="H191" s="321" t="s">
        <v>402</v>
      </c>
    </row>
    <row r="192" spans="1:8" hidden="1" outlineLevel="1">
      <c r="A192" s="138" t="s">
        <v>403</v>
      </c>
      <c r="B192" s="138"/>
      <c r="C192" s="319">
        <v>1.3081300279999999</v>
      </c>
      <c r="D192" s="319">
        <v>1.3081300279999999</v>
      </c>
      <c r="E192" s="319">
        <v>1.3081300279999999</v>
      </c>
      <c r="F192" s="319">
        <v>1.3081300279999999</v>
      </c>
      <c r="G192" s="319">
        <v>1.3081300279999999</v>
      </c>
      <c r="H192" s="319">
        <v>1.3081300279999999</v>
      </c>
    </row>
    <row r="193" spans="1:8" collapsed="1"/>
    <row r="194" spans="1:8">
      <c r="A194" s="136" t="s">
        <v>322</v>
      </c>
      <c r="B194" s="136"/>
      <c r="C194" s="136"/>
      <c r="D194" s="136"/>
      <c r="E194" s="136"/>
      <c r="F194" s="136"/>
      <c r="G194" s="136"/>
      <c r="H194" s="136"/>
    </row>
    <row r="195" spans="1:8">
      <c r="A195" s="137" t="s">
        <v>282</v>
      </c>
      <c r="B195" s="137"/>
      <c r="C195" s="138"/>
      <c r="D195" s="138"/>
      <c r="E195" s="138"/>
      <c r="F195" s="138"/>
      <c r="G195" s="138"/>
      <c r="H195" s="138"/>
    </row>
    <row r="196" spans="1:8">
      <c r="A196" s="137" t="s">
        <v>40</v>
      </c>
      <c r="B196" s="137"/>
      <c r="C196" s="141">
        <v>143.54911721509799</v>
      </c>
      <c r="D196" s="141">
        <v>177.51414802772399</v>
      </c>
      <c r="E196" s="141">
        <v>211.848083068824</v>
      </c>
      <c r="F196" s="141">
        <v>215.60174325918001</v>
      </c>
      <c r="G196" s="141">
        <v>217.51217929356</v>
      </c>
      <c r="H196" s="141">
        <v>211.68689396912001</v>
      </c>
    </row>
    <row r="197" spans="1:8">
      <c r="A197" s="138" t="s">
        <v>18</v>
      </c>
      <c r="B197" s="138"/>
      <c r="C197" s="139">
        <v>52.791366684398</v>
      </c>
      <c r="D197" s="139">
        <v>55.655697633339997</v>
      </c>
      <c r="E197" s="139">
        <v>62.909351470440001</v>
      </c>
      <c r="F197" s="139">
        <v>65.551458277980004</v>
      </c>
      <c r="G197" s="139">
        <v>67.450470936640002</v>
      </c>
      <c r="H197" s="139">
        <v>83.888781860479995</v>
      </c>
    </row>
    <row r="198" spans="1:8">
      <c r="A198" s="138" t="s">
        <v>151</v>
      </c>
      <c r="B198" s="138"/>
      <c r="C198" s="139">
        <v>10.350618435424</v>
      </c>
      <c r="D198" s="139">
        <v>8.3769999325099995</v>
      </c>
      <c r="E198" s="139">
        <v>29.352920092632001</v>
      </c>
      <c r="F198" s="139">
        <v>46.082467324968</v>
      </c>
      <c r="G198" s="139">
        <v>35.710295552896</v>
      </c>
      <c r="H198" s="139">
        <v>36.843254348031998</v>
      </c>
    </row>
    <row r="199" spans="1:8">
      <c r="A199" s="137" t="s">
        <v>152</v>
      </c>
      <c r="B199" s="137"/>
      <c r="C199" s="140">
        <v>63.141985119822003</v>
      </c>
      <c r="D199" s="140">
        <v>64.03269756585</v>
      </c>
      <c r="E199" s="140">
        <v>92.262271563072005</v>
      </c>
      <c r="F199" s="140">
        <v>111.633925602948</v>
      </c>
      <c r="G199" s="140">
        <v>103.160766489536</v>
      </c>
      <c r="H199" s="140">
        <v>120.732036208512</v>
      </c>
    </row>
    <row r="200" spans="1:8">
      <c r="A200" s="138"/>
      <c r="B200" s="138"/>
      <c r="C200" s="138"/>
      <c r="D200" s="138"/>
      <c r="E200" s="138"/>
      <c r="F200" s="138"/>
      <c r="G200" s="138"/>
      <c r="H200" s="138"/>
    </row>
    <row r="201" spans="1:8">
      <c r="A201" s="138" t="s">
        <v>153</v>
      </c>
      <c r="B201" s="138"/>
      <c r="C201" s="139">
        <v>7.1321134930319996</v>
      </c>
      <c r="D201" s="139">
        <v>7.9647872586000004</v>
      </c>
      <c r="E201" s="139" t="s">
        <v>8</v>
      </c>
      <c r="F201" s="139" t="s">
        <v>8</v>
      </c>
      <c r="G201" s="139" t="s">
        <v>8</v>
      </c>
      <c r="H201" s="139" t="s">
        <v>8</v>
      </c>
    </row>
    <row r="202" spans="1:8">
      <c r="A202" s="138" t="s">
        <v>154</v>
      </c>
      <c r="B202" s="138"/>
      <c r="C202" s="139">
        <v>2.692796331112</v>
      </c>
      <c r="D202" s="139">
        <v>2.2259484391140001</v>
      </c>
      <c r="E202" s="139">
        <v>2.7746327473919998</v>
      </c>
      <c r="F202" s="139" t="s">
        <v>8</v>
      </c>
      <c r="G202" s="139" t="s">
        <v>8</v>
      </c>
      <c r="H202" s="139" t="s">
        <v>8</v>
      </c>
    </row>
    <row r="203" spans="1:8">
      <c r="A203" s="138" t="s">
        <v>155</v>
      </c>
      <c r="B203" s="138"/>
      <c r="C203" s="139" t="s">
        <v>8</v>
      </c>
      <c r="D203" s="139" t="s">
        <v>8</v>
      </c>
      <c r="E203" s="139">
        <v>10.334647077192001</v>
      </c>
      <c r="F203" s="139">
        <v>6.1736506885919997</v>
      </c>
      <c r="G203" s="139">
        <v>8.2182526799920002</v>
      </c>
      <c r="H203" s="139">
        <v>8.1243177288639998</v>
      </c>
    </row>
    <row r="204" spans="1:8">
      <c r="A204" s="138" t="s">
        <v>156</v>
      </c>
      <c r="B204" s="138"/>
      <c r="C204" s="139">
        <v>0.32710758035199999</v>
      </c>
      <c r="D204" s="139">
        <v>2.9218193259179999</v>
      </c>
      <c r="E204" s="139">
        <v>1.2898602647999999E-2</v>
      </c>
      <c r="F204" s="139">
        <v>4.8622192434480001</v>
      </c>
      <c r="G204" s="139">
        <v>2.1786294252839999</v>
      </c>
      <c r="H204" s="139">
        <v>2.1537276053280001</v>
      </c>
    </row>
    <row r="205" spans="1:8">
      <c r="A205" s="138" t="s">
        <v>157</v>
      </c>
      <c r="B205" s="138"/>
      <c r="C205" s="139" t="s">
        <v>8</v>
      </c>
      <c r="D205" s="139">
        <v>2.5920491867900002</v>
      </c>
      <c r="E205" s="139">
        <v>2.5739878173120001</v>
      </c>
      <c r="F205" s="139">
        <v>2.6081126388600002</v>
      </c>
      <c r="G205" s="139">
        <v>0.99382916537999999</v>
      </c>
      <c r="H205" s="139">
        <v>0.98246965896000005</v>
      </c>
    </row>
    <row r="206" spans="1:8">
      <c r="A206" s="138" t="s">
        <v>456</v>
      </c>
      <c r="B206" s="138"/>
      <c r="C206" s="139" t="s">
        <v>8</v>
      </c>
      <c r="D206" s="139" t="s">
        <v>8</v>
      </c>
      <c r="E206" s="139">
        <v>22.2500895678</v>
      </c>
      <c r="F206" s="139">
        <v>19.211532018995999</v>
      </c>
      <c r="G206" s="139">
        <v>15.492042872100001</v>
      </c>
      <c r="H206" s="139">
        <v>15.3149682132</v>
      </c>
    </row>
    <row r="207" spans="1:8">
      <c r="A207" s="138" t="s">
        <v>159</v>
      </c>
      <c r="B207" s="138"/>
      <c r="C207" s="139">
        <v>64.971743147416007</v>
      </c>
      <c r="D207" s="139">
        <v>42.590651867040002</v>
      </c>
      <c r="E207" s="139">
        <v>15.12719454996</v>
      </c>
      <c r="F207" s="139">
        <v>23.887361721672001</v>
      </c>
      <c r="G207" s="139">
        <v>42.465735631295999</v>
      </c>
      <c r="H207" s="139">
        <v>31.064021060032001</v>
      </c>
    </row>
    <row r="208" spans="1:8">
      <c r="A208" s="138" t="s">
        <v>160</v>
      </c>
      <c r="B208" s="138"/>
      <c r="C208" s="139">
        <v>-86.5</v>
      </c>
      <c r="D208" s="139">
        <v>30.039823944803999</v>
      </c>
      <c r="E208" s="139">
        <v>-140.9</v>
      </c>
      <c r="F208" s="139">
        <v>-89.2</v>
      </c>
      <c r="G208" s="139">
        <v>-241.7</v>
      </c>
      <c r="H208" s="139">
        <v>-238.9</v>
      </c>
    </row>
    <row r="209" spans="1:8">
      <c r="A209" s="138" t="s">
        <v>450</v>
      </c>
      <c r="B209" s="138"/>
      <c r="C209" s="139">
        <v>-3.7</v>
      </c>
      <c r="D209" s="139">
        <v>6.9866554900000002E-3</v>
      </c>
      <c r="E209" s="139">
        <v>-7.2</v>
      </c>
      <c r="F209" s="139">
        <v>-15.2</v>
      </c>
      <c r="G209" s="139">
        <v>-15.6</v>
      </c>
      <c r="H209" s="139">
        <v>-15.4</v>
      </c>
    </row>
    <row r="210" spans="1:8">
      <c r="A210" s="138" t="s">
        <v>161</v>
      </c>
      <c r="B210" s="138"/>
      <c r="C210" s="139">
        <v>58.006104047956001</v>
      </c>
      <c r="D210" s="139">
        <v>14.501502135043999</v>
      </c>
      <c r="E210" s="139">
        <v>35.410963802975999</v>
      </c>
      <c r="F210" s="139">
        <v>43.525310100132003</v>
      </c>
      <c r="G210" s="139">
        <v>133.60831439674001</v>
      </c>
      <c r="H210" s="139">
        <v>132.08116611208001</v>
      </c>
    </row>
    <row r="211" spans="1:8">
      <c r="A211" s="138" t="s">
        <v>162</v>
      </c>
      <c r="B211" s="138"/>
      <c r="C211" s="139" t="s">
        <v>8</v>
      </c>
      <c r="D211" s="139">
        <v>-17</v>
      </c>
      <c r="E211" s="139">
        <v>-18.399999999999999</v>
      </c>
      <c r="F211" s="139">
        <v>-53.1</v>
      </c>
      <c r="G211" s="139">
        <v>-55</v>
      </c>
      <c r="H211" s="139">
        <v>14.468631605023999</v>
      </c>
    </row>
    <row r="212" spans="1:8">
      <c r="A212" s="137" t="s">
        <v>323</v>
      </c>
      <c r="B212" s="137"/>
      <c r="C212" s="140">
        <v>249.692606435926</v>
      </c>
      <c r="D212" s="140">
        <v>327.43939085653602</v>
      </c>
      <c r="E212" s="140">
        <v>226.05661047463201</v>
      </c>
      <c r="F212" s="140">
        <v>270.06235339525199</v>
      </c>
      <c r="G212" s="140">
        <v>211.38031829932001</v>
      </c>
      <c r="H212" s="140">
        <v>282.29628200783998</v>
      </c>
    </row>
    <row r="213" spans="1:8">
      <c r="A213" s="138"/>
      <c r="B213" s="138"/>
      <c r="C213" s="138"/>
      <c r="D213" s="138"/>
      <c r="E213" s="138"/>
      <c r="F213" s="138"/>
      <c r="G213" s="138"/>
      <c r="H213" s="138"/>
    </row>
    <row r="214" spans="1:8">
      <c r="A214" s="138" t="s">
        <v>163</v>
      </c>
      <c r="B214" s="138"/>
      <c r="C214" s="139">
        <v>-107</v>
      </c>
      <c r="D214" s="139">
        <v>-129.5</v>
      </c>
      <c r="E214" s="139">
        <v>-90.1</v>
      </c>
      <c r="F214" s="139">
        <v>-94.6</v>
      </c>
      <c r="G214" s="139">
        <v>-130.5</v>
      </c>
      <c r="H214" s="139">
        <v>-110.4</v>
      </c>
    </row>
    <row r="215" spans="1:8">
      <c r="A215" s="138" t="s">
        <v>164</v>
      </c>
      <c r="B215" s="138"/>
      <c r="C215" s="139">
        <v>2.9410476197720001</v>
      </c>
      <c r="D215" s="139">
        <v>3.9809962982020002</v>
      </c>
      <c r="E215" s="139">
        <v>8.705123609328</v>
      </c>
      <c r="F215" s="139">
        <v>7.6433121035999996</v>
      </c>
      <c r="G215" s="139">
        <v>13.635595973632</v>
      </c>
      <c r="H215" s="139">
        <v>13.479740575744</v>
      </c>
    </row>
    <row r="216" spans="1:8">
      <c r="A216" s="138" t="s">
        <v>165</v>
      </c>
      <c r="B216" s="138"/>
      <c r="C216" s="139">
        <v>-38.700000000000003</v>
      </c>
      <c r="D216" s="139">
        <v>-11.4</v>
      </c>
      <c r="E216" s="139">
        <v>-133.19999999999999</v>
      </c>
      <c r="F216" s="139">
        <v>-14.8</v>
      </c>
      <c r="G216" s="139">
        <v>-86.6</v>
      </c>
      <c r="H216" s="139">
        <v>-298.7</v>
      </c>
    </row>
    <row r="217" spans="1:8">
      <c r="A217" s="138" t="s">
        <v>166</v>
      </c>
      <c r="B217" s="138"/>
      <c r="C217" s="139">
        <v>12.711926281089999</v>
      </c>
      <c r="D217" s="139" t="s">
        <v>8</v>
      </c>
      <c r="E217" s="139" t="s">
        <v>8</v>
      </c>
      <c r="F217" s="139" t="s">
        <v>8</v>
      </c>
      <c r="G217" s="139" t="s">
        <v>8</v>
      </c>
      <c r="H217" s="139" t="s">
        <v>8</v>
      </c>
    </row>
    <row r="218" spans="1:8">
      <c r="A218" s="138" t="s">
        <v>454</v>
      </c>
      <c r="B218" s="138"/>
      <c r="C218" s="139">
        <v>-7.8</v>
      </c>
      <c r="D218" s="139">
        <v>-41.2</v>
      </c>
      <c r="E218" s="139">
        <v>-13.8</v>
      </c>
      <c r="F218" s="139">
        <v>-14.6</v>
      </c>
      <c r="G218" s="139">
        <v>-29.5</v>
      </c>
      <c r="H218" s="139">
        <v>-29.2</v>
      </c>
    </row>
    <row r="219" spans="1:8">
      <c r="A219" s="138" t="s">
        <v>167</v>
      </c>
      <c r="B219" s="138"/>
      <c r="C219" s="139">
        <v>-99.5</v>
      </c>
      <c r="D219" s="139">
        <v>-79.5</v>
      </c>
      <c r="E219" s="139">
        <v>148.82407735262399</v>
      </c>
      <c r="F219" s="139">
        <v>-167.7</v>
      </c>
      <c r="G219" s="139">
        <v>165.65118546092</v>
      </c>
      <c r="H219" s="139">
        <v>163.75778590063999</v>
      </c>
    </row>
    <row r="220" spans="1:8">
      <c r="A220" s="138" t="s">
        <v>168</v>
      </c>
      <c r="B220" s="138"/>
      <c r="C220" s="139" t="s">
        <v>8</v>
      </c>
      <c r="D220" s="139" t="s">
        <v>8</v>
      </c>
      <c r="E220" s="139" t="s">
        <v>8</v>
      </c>
      <c r="F220" s="139" t="s">
        <v>8</v>
      </c>
      <c r="G220" s="139" t="s">
        <v>8</v>
      </c>
      <c r="H220" s="139">
        <v>-64.2</v>
      </c>
    </row>
    <row r="221" spans="1:8">
      <c r="A221" s="138" t="s">
        <v>169</v>
      </c>
      <c r="B221" s="138"/>
      <c r="C221" s="139" t="s">
        <v>8</v>
      </c>
      <c r="D221" s="139" t="s">
        <v>8</v>
      </c>
      <c r="E221" s="139">
        <v>10.393407378144</v>
      </c>
      <c r="F221" s="139">
        <v>2.9701642648200002</v>
      </c>
      <c r="G221" s="139">
        <v>5.3939590779840003</v>
      </c>
      <c r="H221" s="139">
        <v>101.781288120128</v>
      </c>
    </row>
    <row r="222" spans="1:8">
      <c r="A222" s="137" t="s">
        <v>324</v>
      </c>
      <c r="B222" s="137"/>
      <c r="C222" s="140">
        <v>-237.4</v>
      </c>
      <c r="D222" s="140">
        <v>-257.60000000000002</v>
      </c>
      <c r="E222" s="140">
        <v>-69.2</v>
      </c>
      <c r="F222" s="140">
        <v>-281.2</v>
      </c>
      <c r="G222" s="140">
        <v>-61.9</v>
      </c>
      <c r="H222" s="140">
        <v>-223.4</v>
      </c>
    </row>
    <row r="223" spans="1:8">
      <c r="A223" s="138"/>
      <c r="B223" s="138"/>
      <c r="C223" s="138"/>
      <c r="D223" s="138"/>
      <c r="E223" s="138"/>
      <c r="F223" s="138"/>
      <c r="G223" s="138"/>
      <c r="H223" s="138"/>
    </row>
    <row r="224" spans="1:8">
      <c r="A224" s="138" t="s">
        <v>170</v>
      </c>
      <c r="B224" s="138"/>
      <c r="C224" s="139" t="s">
        <v>8</v>
      </c>
      <c r="D224" s="139" t="s">
        <v>8</v>
      </c>
      <c r="E224" s="139" t="s">
        <v>8</v>
      </c>
      <c r="F224" s="139" t="s">
        <v>8</v>
      </c>
      <c r="G224" s="139" t="s">
        <v>8</v>
      </c>
      <c r="H224" s="139" t="s">
        <v>8</v>
      </c>
    </row>
    <row r="225" spans="1:8">
      <c r="A225" s="138" t="s">
        <v>171</v>
      </c>
      <c r="B225" s="138"/>
      <c r="C225" s="139">
        <v>132.53260120538599</v>
      </c>
      <c r="D225" s="139">
        <v>46.311744581013997</v>
      </c>
      <c r="E225" s="139">
        <v>11.469724110215999</v>
      </c>
      <c r="F225" s="139">
        <v>326.16560516762399</v>
      </c>
      <c r="G225" s="139">
        <v>429.80448200346399</v>
      </c>
      <c r="H225" s="139" t="s">
        <v>8</v>
      </c>
    </row>
    <row r="226" spans="1:8">
      <c r="A226" s="137" t="s">
        <v>172</v>
      </c>
      <c r="B226" s="137"/>
      <c r="C226" s="140">
        <v>132.53260120538599</v>
      </c>
      <c r="D226" s="140">
        <v>46.311744581013997</v>
      </c>
      <c r="E226" s="140">
        <v>11.469724110215999</v>
      </c>
      <c r="F226" s="140">
        <v>326.16560516762399</v>
      </c>
      <c r="G226" s="140">
        <v>429.80448200346399</v>
      </c>
      <c r="H226" s="140">
        <v>424.89179988188801</v>
      </c>
    </row>
    <row r="227" spans="1:8">
      <c r="A227" s="138" t="s">
        <v>173</v>
      </c>
      <c r="B227" s="138"/>
      <c r="C227" s="139" t="s">
        <v>8</v>
      </c>
      <c r="D227" s="139" t="s">
        <v>8</v>
      </c>
      <c r="E227" s="139" t="s">
        <v>8</v>
      </c>
      <c r="F227" s="139" t="s">
        <v>8</v>
      </c>
      <c r="G227" s="139" t="s">
        <v>8</v>
      </c>
      <c r="H227" s="139" t="s">
        <v>8</v>
      </c>
    </row>
    <row r="228" spans="1:8">
      <c r="A228" s="138" t="s">
        <v>174</v>
      </c>
      <c r="B228" s="138"/>
      <c r="C228" s="139" t="s">
        <v>8</v>
      </c>
      <c r="D228" s="139">
        <v>-19.100000000000001</v>
      </c>
      <c r="E228" s="139">
        <v>-110.8</v>
      </c>
      <c r="F228" s="139">
        <v>-128.80000000000001</v>
      </c>
      <c r="G228" s="139">
        <v>-372.4</v>
      </c>
      <c r="H228" s="139" t="s">
        <v>8</v>
      </c>
    </row>
    <row r="229" spans="1:8">
      <c r="A229" s="137" t="s">
        <v>175</v>
      </c>
      <c r="B229" s="137"/>
      <c r="C229" s="140" t="s">
        <v>8</v>
      </c>
      <c r="D229" s="140">
        <v>-19.100000000000001</v>
      </c>
      <c r="E229" s="140">
        <v>-110.8</v>
      </c>
      <c r="F229" s="140">
        <v>-128.80000000000001</v>
      </c>
      <c r="G229" s="140">
        <v>-372.4</v>
      </c>
      <c r="H229" s="140">
        <v>-368.1</v>
      </c>
    </row>
    <row r="230" spans="1:8">
      <c r="A230" s="138"/>
      <c r="B230" s="138"/>
      <c r="C230" s="138"/>
      <c r="D230" s="138"/>
      <c r="E230" s="138"/>
      <c r="F230" s="138"/>
      <c r="G230" s="138"/>
      <c r="H230" s="138"/>
    </row>
    <row r="231" spans="1:8">
      <c r="A231" s="138" t="s">
        <v>177</v>
      </c>
      <c r="B231" s="138"/>
      <c r="C231" s="139">
        <v>-6.7</v>
      </c>
      <c r="D231" s="139">
        <v>-29.3</v>
      </c>
      <c r="E231" s="139">
        <v>-15.6</v>
      </c>
      <c r="F231" s="139">
        <v>0</v>
      </c>
      <c r="G231" s="139">
        <v>-107.1</v>
      </c>
      <c r="H231" s="139">
        <v>-105.9</v>
      </c>
    </row>
    <row r="232" spans="1:8">
      <c r="A232" s="138"/>
      <c r="B232" s="138"/>
      <c r="C232" s="138"/>
      <c r="D232" s="138"/>
      <c r="E232" s="138"/>
      <c r="F232" s="138"/>
      <c r="G232" s="138"/>
      <c r="H232" s="138"/>
    </row>
    <row r="233" spans="1:8">
      <c r="A233" s="138" t="s">
        <v>178</v>
      </c>
      <c r="B233" s="138"/>
      <c r="C233" s="139">
        <v>-53.3</v>
      </c>
      <c r="D233" s="139">
        <v>-58.7</v>
      </c>
      <c r="E233" s="139">
        <v>-67.400000000000006</v>
      </c>
      <c r="F233" s="139">
        <v>-70.400000000000006</v>
      </c>
      <c r="G233" s="139">
        <v>-75</v>
      </c>
      <c r="H233" s="139">
        <v>-76</v>
      </c>
    </row>
    <row r="234" spans="1:8">
      <c r="A234" s="137" t="s">
        <v>179</v>
      </c>
      <c r="B234" s="137"/>
      <c r="C234" s="140">
        <v>-53.3</v>
      </c>
      <c r="D234" s="140">
        <v>-58.7</v>
      </c>
      <c r="E234" s="140">
        <v>-67.400000000000006</v>
      </c>
      <c r="F234" s="140">
        <v>-70.400000000000006</v>
      </c>
      <c r="G234" s="140">
        <v>-75</v>
      </c>
      <c r="H234" s="140">
        <v>-76</v>
      </c>
    </row>
    <row r="235" spans="1:8">
      <c r="A235" s="138"/>
      <c r="B235" s="138"/>
      <c r="C235" s="138"/>
      <c r="D235" s="138"/>
      <c r="E235" s="138"/>
      <c r="F235" s="138"/>
      <c r="G235" s="138"/>
      <c r="H235" s="138"/>
    </row>
    <row r="236" spans="1:8">
      <c r="A236" s="138" t="s">
        <v>180</v>
      </c>
      <c r="B236" s="138"/>
      <c r="C236" s="139" t="s">
        <v>8</v>
      </c>
      <c r="D236" s="139" t="s">
        <v>8</v>
      </c>
      <c r="E236" s="139" t="s">
        <v>8</v>
      </c>
      <c r="F236" s="139" t="s">
        <v>8</v>
      </c>
      <c r="G236" s="139" t="s">
        <v>8</v>
      </c>
      <c r="H236" s="139" t="s">
        <v>8</v>
      </c>
    </row>
    <row r="237" spans="1:8">
      <c r="A237" s="138" t="s">
        <v>181</v>
      </c>
      <c r="B237" s="138"/>
      <c r="C237" s="139">
        <v>-17.100000000000001</v>
      </c>
      <c r="D237" s="139">
        <v>-11.1</v>
      </c>
      <c r="E237" s="139" t="s">
        <v>8</v>
      </c>
      <c r="F237" s="139" t="s">
        <v>8</v>
      </c>
      <c r="G237" s="139" t="s">
        <v>8</v>
      </c>
      <c r="H237" s="139" t="s">
        <v>8</v>
      </c>
    </row>
    <row r="238" spans="1:8">
      <c r="A238" s="137" t="s">
        <v>325</v>
      </c>
      <c r="B238" s="137"/>
      <c r="C238" s="140">
        <v>55.504607239282002</v>
      </c>
      <c r="D238" s="140">
        <v>-71.8</v>
      </c>
      <c r="E238" s="140">
        <v>-182.2</v>
      </c>
      <c r="F238" s="140">
        <v>126.96882336027601</v>
      </c>
      <c r="G238" s="140">
        <v>-124.7</v>
      </c>
      <c r="H238" s="140">
        <v>-125.1</v>
      </c>
    </row>
    <row r="239" spans="1:8">
      <c r="A239" s="138"/>
      <c r="B239" s="138"/>
      <c r="C239" s="138"/>
      <c r="D239" s="138"/>
      <c r="E239" s="138"/>
      <c r="F239" s="138"/>
      <c r="G239" s="138"/>
      <c r="H239" s="138"/>
    </row>
    <row r="240" spans="1:8">
      <c r="A240" s="138" t="s">
        <v>183</v>
      </c>
      <c r="B240" s="138"/>
      <c r="C240" s="139">
        <v>-4.0999999999999996</v>
      </c>
      <c r="D240" s="139">
        <v>-5.9</v>
      </c>
      <c r="E240" s="139">
        <v>4.389824434536</v>
      </c>
      <c r="F240" s="139">
        <v>7.5186054324359999</v>
      </c>
      <c r="G240" s="139">
        <v>-2</v>
      </c>
      <c r="H240" s="139">
        <v>-2</v>
      </c>
    </row>
    <row r="241" spans="1:8">
      <c r="A241" s="138" t="s">
        <v>455</v>
      </c>
      <c r="B241" s="138"/>
      <c r="C241" s="139" t="s">
        <v>8</v>
      </c>
      <c r="D241" s="139" t="s">
        <v>8</v>
      </c>
      <c r="E241" s="139" t="s">
        <v>8</v>
      </c>
      <c r="F241" s="139" t="s">
        <v>8</v>
      </c>
      <c r="G241" s="139" t="s">
        <v>8</v>
      </c>
      <c r="H241" s="139">
        <v>0.1284274064</v>
      </c>
    </row>
    <row r="242" spans="1:8">
      <c r="A242" s="137" t="s">
        <v>326</v>
      </c>
      <c r="B242" s="137"/>
      <c r="C242" s="142">
        <v>63.721724893927998</v>
      </c>
      <c r="D242" s="142">
        <v>-7.9</v>
      </c>
      <c r="E242" s="142">
        <v>-21</v>
      </c>
      <c r="F242" s="142">
        <v>123.37244387574</v>
      </c>
      <c r="G242" s="142">
        <v>22.77362780276</v>
      </c>
      <c r="H242" s="142">
        <v>-68</v>
      </c>
    </row>
    <row r="243" spans="1:8">
      <c r="A243" s="138"/>
      <c r="B243" s="138"/>
      <c r="C243" s="138"/>
      <c r="D243" s="138"/>
      <c r="E243" s="138"/>
      <c r="F243" s="138"/>
      <c r="G243" s="138"/>
      <c r="H243" s="138"/>
    </row>
    <row r="244" spans="1:8">
      <c r="A244" s="137" t="s">
        <v>51</v>
      </c>
      <c r="B244" s="137"/>
      <c r="C244" s="138"/>
      <c r="D244" s="138"/>
      <c r="E244" s="138"/>
      <c r="F244" s="138"/>
      <c r="G244" s="138"/>
      <c r="H244" s="138"/>
    </row>
    <row r="245" spans="1:8">
      <c r="A245" s="138" t="s">
        <v>185</v>
      </c>
      <c r="B245" s="138"/>
      <c r="C245" s="139">
        <v>22.649279335980001</v>
      </c>
      <c r="D245" s="139">
        <v>50.667225613479999</v>
      </c>
      <c r="E245" s="139">
        <v>23.065567890768001</v>
      </c>
      <c r="F245" s="139">
        <v>21.646664436563999</v>
      </c>
      <c r="G245" s="139">
        <v>30.608639170612001</v>
      </c>
      <c r="H245" s="139">
        <v>71.740833489104006</v>
      </c>
    </row>
    <row r="246" spans="1:8">
      <c r="A246" s="138" t="s">
        <v>186</v>
      </c>
      <c r="B246" s="138"/>
      <c r="C246" s="139">
        <v>61.855459323883998</v>
      </c>
      <c r="D246" s="139">
        <v>58.802487266036003</v>
      </c>
      <c r="E246" s="139">
        <v>103.26907915603201</v>
      </c>
      <c r="F246" s="139">
        <v>116.77639962352799</v>
      </c>
      <c r="G246" s="139">
        <v>113.417343300876</v>
      </c>
      <c r="H246" s="139">
        <v>117.001220052592</v>
      </c>
    </row>
    <row r="247" spans="1:8">
      <c r="A247" s="138" t="s">
        <v>187</v>
      </c>
      <c r="B247" s="138"/>
      <c r="C247" s="139">
        <v>101.74086213907</v>
      </c>
      <c r="D247" s="139">
        <v>188.40477193914899</v>
      </c>
      <c r="E247" s="139">
        <v>36.297563587767002</v>
      </c>
      <c r="F247" s="139">
        <v>185.795507919036</v>
      </c>
      <c r="G247" s="139">
        <v>106.172620987952</v>
      </c>
      <c r="H247" s="139">
        <v>177.46404031442199</v>
      </c>
    </row>
    <row r="248" spans="1:8">
      <c r="A248" s="138" t="s">
        <v>188</v>
      </c>
      <c r="B248" s="138"/>
      <c r="C248" s="139">
        <v>116.44062410656301</v>
      </c>
      <c r="D248" s="139">
        <v>217.08761272140799</v>
      </c>
      <c r="E248" s="139">
        <v>50.760121806836999</v>
      </c>
      <c r="F248" s="139">
        <v>196.58498160563099</v>
      </c>
      <c r="G248" s="139">
        <v>123.347840216124</v>
      </c>
      <c r="H248" s="139">
        <v>218.20201629579199</v>
      </c>
    </row>
    <row r="249" spans="1:8">
      <c r="A249" s="138" t="s">
        <v>189</v>
      </c>
      <c r="B249" s="138"/>
      <c r="C249" s="139">
        <v>-9.1999999999999993</v>
      </c>
      <c r="D249" s="139">
        <v>-127.1</v>
      </c>
      <c r="E249" s="139">
        <v>148.42422067053599</v>
      </c>
      <c r="F249" s="139">
        <v>29.150519617572002</v>
      </c>
      <c r="G249" s="139">
        <v>52.135108805051999</v>
      </c>
      <c r="H249" s="139">
        <v>12.7143132336</v>
      </c>
    </row>
    <row r="250" spans="1:8">
      <c r="A250" s="138" t="s">
        <v>190</v>
      </c>
      <c r="B250" s="138"/>
      <c r="C250" s="139">
        <v>132.53260120538599</v>
      </c>
      <c r="D250" s="139">
        <v>27.229791106726001</v>
      </c>
      <c r="E250" s="139">
        <v>-99.3</v>
      </c>
      <c r="F250" s="139">
        <v>197.377137153912</v>
      </c>
      <c r="G250" s="139">
        <v>57.449821374423998</v>
      </c>
      <c r="H250" s="139">
        <v>56.793167658207999</v>
      </c>
    </row>
    <row r="251" spans="1:8">
      <c r="A251" s="138" t="s">
        <v>66</v>
      </c>
      <c r="B251" s="138"/>
      <c r="C251" s="320">
        <v>39876</v>
      </c>
      <c r="D251" s="320">
        <v>40238</v>
      </c>
      <c r="E251" s="320">
        <v>40599</v>
      </c>
      <c r="F251" s="320">
        <v>40969</v>
      </c>
      <c r="G251" s="320">
        <v>40969</v>
      </c>
      <c r="H251" s="320">
        <v>41213</v>
      </c>
    </row>
    <row r="252" spans="1:8">
      <c r="A252" s="138" t="s">
        <v>67</v>
      </c>
      <c r="B252" s="138"/>
      <c r="C252" s="321" t="s">
        <v>70</v>
      </c>
      <c r="D252" s="321" t="s">
        <v>70</v>
      </c>
      <c r="E252" s="321" t="s">
        <v>368</v>
      </c>
      <c r="F252" s="321" t="s">
        <v>70</v>
      </c>
      <c r="G252" s="321" t="s">
        <v>71</v>
      </c>
      <c r="H252" s="321" t="s">
        <v>390</v>
      </c>
    </row>
    <row r="253" spans="1:8">
      <c r="A253" s="138" t="s">
        <v>72</v>
      </c>
      <c r="B253" s="138"/>
      <c r="C253" s="321" t="s">
        <v>73</v>
      </c>
      <c r="D253" s="321" t="s">
        <v>73</v>
      </c>
      <c r="E253" s="321" t="s">
        <v>73</v>
      </c>
      <c r="F253" s="321" t="s">
        <v>73</v>
      </c>
      <c r="G253" s="321" t="s">
        <v>73</v>
      </c>
      <c r="H253" s="321" t="s">
        <v>74</v>
      </c>
    </row>
    <row r="254" spans="1:8">
      <c r="A254" s="138"/>
      <c r="B254" s="138"/>
      <c r="C254" s="138"/>
      <c r="D254" s="138"/>
      <c r="E254" s="138"/>
      <c r="F254" s="138"/>
      <c r="G254" s="138"/>
      <c r="H254" s="138"/>
    </row>
    <row r="255" spans="1:8">
      <c r="A255" s="138"/>
      <c r="B255" s="138"/>
      <c r="C255" s="138" t="s">
        <v>282</v>
      </c>
      <c r="D255" s="138" t="s">
        <v>282</v>
      </c>
      <c r="E255" s="138" t="s">
        <v>282</v>
      </c>
      <c r="F255" s="138" t="s">
        <v>282</v>
      </c>
      <c r="G255" s="138" t="s">
        <v>282</v>
      </c>
      <c r="H255" s="138" t="s">
        <v>282</v>
      </c>
    </row>
    <row r="256" spans="1:8">
      <c r="A256" s="138" t="s">
        <v>364</v>
      </c>
      <c r="B256" s="138"/>
      <c r="C256" s="321" t="s">
        <v>402</v>
      </c>
      <c r="D256" s="321" t="s">
        <v>402</v>
      </c>
      <c r="E256" s="321" t="s">
        <v>402</v>
      </c>
      <c r="F256" s="321" t="s">
        <v>402</v>
      </c>
      <c r="G256" s="321" t="s">
        <v>402</v>
      </c>
      <c r="H256" s="321" t="s">
        <v>402</v>
      </c>
    </row>
    <row r="257" spans="1:8">
      <c r="A257" s="138" t="s">
        <v>403</v>
      </c>
      <c r="B257" s="138"/>
      <c r="C257" s="319">
        <v>1.4603016980000001</v>
      </c>
      <c r="D257" s="319">
        <v>1.397331098</v>
      </c>
      <c r="E257" s="319">
        <v>1.433178072</v>
      </c>
      <c r="F257" s="319">
        <v>1.3409319479999999</v>
      </c>
      <c r="G257" s="319">
        <v>1.2991230920000001</v>
      </c>
      <c r="H257" s="319">
        <v>1.2842740640000001</v>
      </c>
    </row>
    <row r="258" spans="1:8">
      <c r="A258" s="138" t="s">
        <v>451</v>
      </c>
      <c r="B258" s="138"/>
      <c r="C258" s="321" t="s">
        <v>452</v>
      </c>
      <c r="D258" s="321" t="s">
        <v>452</v>
      </c>
      <c r="E258" s="321" t="s">
        <v>452</v>
      </c>
      <c r="F258" s="321" t="s">
        <v>452</v>
      </c>
      <c r="G258" s="321" t="s">
        <v>452</v>
      </c>
      <c r="H258" s="321" t="s">
        <v>452</v>
      </c>
    </row>
    <row r="260" spans="1:8">
      <c r="A260" s="136" t="s">
        <v>475</v>
      </c>
      <c r="B260" s="136"/>
      <c r="C260" s="136"/>
      <c r="D260" s="136"/>
      <c r="E260" s="136"/>
      <c r="F260" s="136"/>
      <c r="G260" s="136"/>
      <c r="H260" s="136"/>
    </row>
    <row r="261" spans="1:8">
      <c r="A261" s="374" t="s">
        <v>372</v>
      </c>
      <c r="B261" s="374"/>
      <c r="C261" s="399">
        <v>39082</v>
      </c>
      <c r="D261" s="399">
        <v>39447</v>
      </c>
      <c r="E261" s="399">
        <v>39813</v>
      </c>
      <c r="F261" s="399">
        <v>40178</v>
      </c>
      <c r="G261" s="399">
        <v>40543</v>
      </c>
      <c r="H261" s="399">
        <v>40908</v>
      </c>
    </row>
    <row r="262" spans="1:8">
      <c r="A262" s="374" t="s">
        <v>476</v>
      </c>
      <c r="B262" s="374"/>
      <c r="C262" s="399">
        <v>39238</v>
      </c>
      <c r="D262" s="399">
        <v>39507</v>
      </c>
      <c r="E262" s="399">
        <v>39876</v>
      </c>
      <c r="F262" s="399">
        <v>40238</v>
      </c>
      <c r="G262" s="399">
        <v>40599</v>
      </c>
      <c r="H262" s="399">
        <v>40969</v>
      </c>
    </row>
    <row r="263" spans="1:8">
      <c r="A263" s="137" t="s">
        <v>477</v>
      </c>
      <c r="B263" s="137"/>
      <c r="C263" s="138"/>
      <c r="D263" s="138"/>
      <c r="E263" s="138"/>
      <c r="F263" s="138"/>
      <c r="G263" s="138"/>
      <c r="H263" s="138"/>
    </row>
    <row r="264" spans="1:8">
      <c r="A264" s="138" t="s">
        <v>478</v>
      </c>
      <c r="B264" s="138"/>
      <c r="C264" s="143">
        <v>4</v>
      </c>
      <c r="D264" s="143">
        <v>3.85</v>
      </c>
      <c r="E264" s="143">
        <v>2.52</v>
      </c>
      <c r="F264" s="143">
        <v>4.43</v>
      </c>
      <c r="G264" s="143">
        <v>5.58</v>
      </c>
      <c r="H264" s="143">
        <v>5.07</v>
      </c>
    </row>
    <row r="265" spans="1:8">
      <c r="A265" s="138" t="s">
        <v>479</v>
      </c>
      <c r="B265" s="138"/>
      <c r="C265" s="139">
        <v>614.76316999999995</v>
      </c>
      <c r="D265" s="139">
        <v>612.80907000000002</v>
      </c>
      <c r="E265" s="139">
        <v>602.77720999999997</v>
      </c>
      <c r="F265" s="139">
        <v>597.38318000000004</v>
      </c>
      <c r="G265" s="139">
        <v>597.58920999999998</v>
      </c>
      <c r="H265" s="139">
        <v>572.56341999999995</v>
      </c>
    </row>
    <row r="266" spans="1:8">
      <c r="A266" s="138"/>
      <c r="B266" s="138"/>
      <c r="C266" s="138"/>
      <c r="D266" s="138"/>
      <c r="E266" s="138"/>
      <c r="F266" s="138"/>
      <c r="G266" s="138"/>
      <c r="H266" s="138"/>
    </row>
    <row r="267" spans="1:8">
      <c r="A267" s="137" t="s">
        <v>275</v>
      </c>
      <c r="B267" s="137"/>
      <c r="C267" s="141">
        <v>2459.8837210583201</v>
      </c>
      <c r="D267" s="141">
        <v>2361.1460401947002</v>
      </c>
      <c r="E267" s="141">
        <v>1521.64722228255</v>
      </c>
      <c r="F267" s="141">
        <v>2647.4156996367801</v>
      </c>
      <c r="G267" s="141">
        <v>3332.49569590077</v>
      </c>
      <c r="H267" s="141">
        <v>2903.0847082137898</v>
      </c>
    </row>
    <row r="268" spans="1:8">
      <c r="A268" s="138" t="s">
        <v>480</v>
      </c>
      <c r="B268" s="138"/>
      <c r="C268" s="139">
        <v>72.114534543115994</v>
      </c>
      <c r="D268" s="139">
        <v>197.99938662842399</v>
      </c>
      <c r="E268" s="139">
        <v>289.32858248968398</v>
      </c>
      <c r="F268" s="139">
        <v>112.59763522668</v>
      </c>
      <c r="G268" s="139">
        <v>399.58967491231198</v>
      </c>
      <c r="H268" s="139">
        <v>245.66417669719999</v>
      </c>
    </row>
    <row r="269" spans="1:8">
      <c r="A269" s="138" t="s">
        <v>481</v>
      </c>
      <c r="B269" s="138"/>
      <c r="C269" s="139">
        <v>419.656924220321</v>
      </c>
      <c r="D269" s="139">
        <v>586.01761110570203</v>
      </c>
      <c r="E269" s="139">
        <v>496.99154628785601</v>
      </c>
      <c r="F269" s="139">
        <v>447.96703678696798</v>
      </c>
      <c r="G269" s="139">
        <v>674.25410675310002</v>
      </c>
      <c r="H269" s="139">
        <v>748.95615464582795</v>
      </c>
    </row>
    <row r="270" spans="1:8">
      <c r="A270" s="138" t="s">
        <v>482</v>
      </c>
      <c r="B270" s="138"/>
      <c r="C270" s="139" t="s">
        <v>8</v>
      </c>
      <c r="D270" s="139" t="s">
        <v>8</v>
      </c>
      <c r="E270" s="139" t="s">
        <v>8</v>
      </c>
      <c r="F270" s="139" t="s">
        <v>8</v>
      </c>
      <c r="G270" s="139" t="s">
        <v>8</v>
      </c>
      <c r="H270" s="139" t="s">
        <v>8</v>
      </c>
    </row>
    <row r="271" spans="1:8">
      <c r="A271" s="138" t="s">
        <v>483</v>
      </c>
      <c r="B271" s="138"/>
      <c r="C271" s="139">
        <v>7.9171339980000002E-3</v>
      </c>
      <c r="D271" s="139">
        <v>3.5791994617979999</v>
      </c>
      <c r="E271" s="139">
        <v>1.408509746784</v>
      </c>
      <c r="F271" s="139">
        <v>0.67072733769600001</v>
      </c>
      <c r="G271" s="139">
        <v>0.96278913866399995</v>
      </c>
      <c r="H271" s="139">
        <v>0.47677817476399997</v>
      </c>
    </row>
    <row r="272" spans="1:8">
      <c r="A272" s="137" t="s">
        <v>484</v>
      </c>
      <c r="B272" s="137"/>
      <c r="C272" s="140">
        <v>2815.93779331213</v>
      </c>
      <c r="D272" s="140">
        <v>2768.4085506794199</v>
      </c>
      <c r="E272" s="140">
        <v>1710.02871430254</v>
      </c>
      <c r="F272" s="140">
        <v>2964.11996117125</v>
      </c>
      <c r="G272" s="140">
        <v>3615.1732726572</v>
      </c>
      <c r="H272" s="140">
        <v>3420.0849080569901</v>
      </c>
    </row>
    <row r="273" spans="1:11">
      <c r="A273" s="138"/>
      <c r="B273" s="138"/>
      <c r="C273" s="138"/>
      <c r="D273" s="138"/>
      <c r="E273" s="138"/>
      <c r="F273" s="138"/>
      <c r="G273" s="138"/>
      <c r="H273" s="138"/>
    </row>
    <row r="274" spans="1:11">
      <c r="A274" s="138" t="s">
        <v>485</v>
      </c>
      <c r="B274" s="138"/>
      <c r="C274" s="139">
        <v>441.535924023794</v>
      </c>
      <c r="D274" s="139">
        <v>554.86645528396605</v>
      </c>
      <c r="E274" s="139">
        <v>591.88989047742803</v>
      </c>
      <c r="F274" s="139">
        <v>755.80652076220804</v>
      </c>
      <c r="G274" s="139">
        <v>892.8595375758</v>
      </c>
      <c r="H274" s="139">
        <v>871.106203371128</v>
      </c>
    </row>
    <row r="275" spans="1:11">
      <c r="A275" s="138" t="s">
        <v>482</v>
      </c>
      <c r="B275" s="138"/>
      <c r="C275" s="139" t="s">
        <v>8</v>
      </c>
      <c r="D275" s="139" t="s">
        <v>8</v>
      </c>
      <c r="E275" s="139" t="s">
        <v>8</v>
      </c>
      <c r="F275" s="139" t="s">
        <v>8</v>
      </c>
      <c r="G275" s="139" t="s">
        <v>8</v>
      </c>
      <c r="H275" s="139" t="s">
        <v>8</v>
      </c>
    </row>
    <row r="276" spans="1:11">
      <c r="A276" s="138" t="s">
        <v>483</v>
      </c>
      <c r="B276" s="138"/>
      <c r="C276" s="139">
        <v>7.9171339980000002E-3</v>
      </c>
      <c r="D276" s="139">
        <v>3.5791994617979999</v>
      </c>
      <c r="E276" s="139">
        <v>1.408509746784</v>
      </c>
      <c r="F276" s="139">
        <v>0.67072733769600001</v>
      </c>
      <c r="G276" s="139">
        <v>0.96278913866399995</v>
      </c>
      <c r="H276" s="139">
        <v>0.47677817476399997</v>
      </c>
    </row>
    <row r="277" spans="1:11">
      <c r="A277" s="138" t="s">
        <v>481</v>
      </c>
      <c r="B277" s="138"/>
      <c r="C277" s="139">
        <v>419.656924220321</v>
      </c>
      <c r="D277" s="139">
        <v>586.01761110570203</v>
      </c>
      <c r="E277" s="139">
        <v>496.99154628785601</v>
      </c>
      <c r="F277" s="139">
        <v>447.96703678696798</v>
      </c>
      <c r="G277" s="139">
        <v>674.25410675310002</v>
      </c>
      <c r="H277" s="139">
        <v>748.95615464582795</v>
      </c>
    </row>
    <row r="278" spans="1:11">
      <c r="A278" s="137" t="s">
        <v>486</v>
      </c>
      <c r="B278" s="137"/>
      <c r="C278" s="140">
        <v>861.20076537811303</v>
      </c>
      <c r="D278" s="140">
        <v>1144.4632658514699</v>
      </c>
      <c r="E278" s="140">
        <v>1090.2899465120699</v>
      </c>
      <c r="F278" s="140">
        <v>1204.44428488687</v>
      </c>
      <c r="G278" s="140">
        <v>1568.07643346756</v>
      </c>
      <c r="H278" s="140">
        <v>1620.53913619172</v>
      </c>
    </row>
    <row r="279" spans="1:11">
      <c r="A279" s="138"/>
      <c r="B279" s="138"/>
      <c r="C279" s="138"/>
      <c r="D279" s="138"/>
      <c r="E279" s="138"/>
      <c r="F279" s="138"/>
      <c r="G279" s="138"/>
      <c r="H279" s="138"/>
    </row>
    <row r="280" spans="1:11">
      <c r="A280" s="138"/>
      <c r="B280" s="138"/>
      <c r="C280" s="138" t="s">
        <v>282</v>
      </c>
      <c r="D280" s="138" t="s">
        <v>282</v>
      </c>
      <c r="E280" s="138" t="s">
        <v>282</v>
      </c>
      <c r="F280" s="138" t="s">
        <v>282</v>
      </c>
      <c r="G280" s="138" t="s">
        <v>282</v>
      </c>
      <c r="H280" s="138" t="s">
        <v>282</v>
      </c>
    </row>
    <row r="281" spans="1:11">
      <c r="A281" s="138" t="s">
        <v>364</v>
      </c>
      <c r="B281" s="138"/>
      <c r="C281" s="321" t="s">
        <v>402</v>
      </c>
      <c r="D281" s="321" t="s">
        <v>402</v>
      </c>
      <c r="E281" s="321" t="s">
        <v>402</v>
      </c>
      <c r="F281" s="321" t="s">
        <v>402</v>
      </c>
      <c r="G281" s="321" t="s">
        <v>402</v>
      </c>
      <c r="H281" s="321" t="s">
        <v>402</v>
      </c>
    </row>
    <row r="282" spans="1:11">
      <c r="A282" s="138" t="s">
        <v>403</v>
      </c>
      <c r="B282" s="138"/>
      <c r="C282" s="319">
        <v>1.3195223330000001</v>
      </c>
      <c r="D282" s="319">
        <v>1.4603016980000001</v>
      </c>
      <c r="E282" s="319">
        <v>1.397331098</v>
      </c>
      <c r="F282" s="319">
        <v>1.433178072</v>
      </c>
      <c r="G282" s="319">
        <v>1.3409319479999999</v>
      </c>
      <c r="H282" s="319">
        <v>1.2991230920000001</v>
      </c>
    </row>
    <row r="283" spans="1:11">
      <c r="A283" s="138" t="s">
        <v>451</v>
      </c>
      <c r="B283" s="138"/>
      <c r="C283" s="321" t="s">
        <v>452</v>
      </c>
      <c r="D283" s="321" t="s">
        <v>452</v>
      </c>
      <c r="E283" s="321" t="s">
        <v>452</v>
      </c>
      <c r="F283" s="321" t="s">
        <v>452</v>
      </c>
      <c r="G283" s="321" t="s">
        <v>452</v>
      </c>
      <c r="H283" s="321" t="s">
        <v>452</v>
      </c>
    </row>
    <row r="285" spans="1:11">
      <c r="A285" s="439"/>
      <c r="B285" s="439"/>
      <c r="C285" s="439"/>
      <c r="D285" s="439"/>
      <c r="E285" s="439"/>
      <c r="F285" s="439"/>
      <c r="G285" s="439"/>
      <c r="H285" s="439"/>
      <c r="I285" s="439"/>
      <c r="J285" s="439"/>
      <c r="K285" s="439"/>
    </row>
    <row r="286" spans="1:11" ht="12" thickBot="1">
      <c r="A286" s="440"/>
      <c r="B286" s="440"/>
      <c r="C286" s="440"/>
      <c r="D286" s="440"/>
      <c r="E286" s="440"/>
      <c r="F286" s="440"/>
      <c r="G286" s="440"/>
      <c r="H286" s="440"/>
      <c r="I286" s="440"/>
      <c r="J286" s="440"/>
      <c r="K286" s="440"/>
    </row>
    <row r="287" spans="1:11">
      <c r="H287" s="464"/>
    </row>
    <row r="288" spans="1:11" ht="15">
      <c r="A288" s="32" t="s">
        <v>840</v>
      </c>
      <c r="C288" s="345">
        <f>C54/C160</f>
        <v>0.257051184829166</v>
      </c>
      <c r="D288" s="345">
        <f t="shared" ref="D288:H288" si="2">D54/D160</f>
        <v>0.29919876399572298</v>
      </c>
      <c r="E288" s="345">
        <f t="shared" si="2"/>
        <v>0.28136914698609877</v>
      </c>
      <c r="F288" s="345">
        <f t="shared" si="2"/>
        <v>0.24121319955353393</v>
      </c>
      <c r="G288" s="345">
        <f t="shared" si="2"/>
        <v>0.24955992016705891</v>
      </c>
      <c r="H288" s="465">
        <f t="shared" si="2"/>
        <v>0.22972822299651569</v>
      </c>
      <c r="I288" s="344">
        <f>AVERAGE(C288:H288)</f>
        <v>0.25968673975468265</v>
      </c>
      <c r="J288" s="345">
        <f>STDEV(C288:H288)</f>
        <v>2.5998499501363723E-2</v>
      </c>
    </row>
    <row r="289" spans="1:11" ht="15">
      <c r="A289" s="32" t="s">
        <v>841</v>
      </c>
      <c r="C289" s="345">
        <f>C54/C131</f>
        <v>7.242030164259082E-2</v>
      </c>
      <c r="D289" s="345">
        <f t="shared" ref="D289:H289" si="3">D54/D131</f>
        <v>8.8067815503895128E-2</v>
      </c>
      <c r="E289" s="345">
        <f t="shared" si="3"/>
        <v>9.2236087243556475E-2</v>
      </c>
      <c r="F289" s="345">
        <f t="shared" si="3"/>
        <v>8.1359910009973654E-2</v>
      </c>
      <c r="G289" s="345">
        <f t="shared" si="3"/>
        <v>7.639749512220502E-2</v>
      </c>
      <c r="H289" s="465">
        <f t="shared" si="3"/>
        <v>5.7995848140459515E-2</v>
      </c>
      <c r="I289" s="344">
        <f>AVERAGE(C289:H289)</f>
        <v>7.8079576277113427E-2</v>
      </c>
      <c r="J289" s="345">
        <f>STDEV(C289:H289)</f>
        <v>1.2240467615749527E-2</v>
      </c>
    </row>
    <row r="290" spans="1:11" ht="15">
      <c r="A290" s="38"/>
      <c r="B290" s="431"/>
      <c r="C290" s="431"/>
      <c r="D290" s="431"/>
      <c r="E290" s="431"/>
      <c r="F290" s="431"/>
      <c r="G290" s="431"/>
      <c r="H290" s="466"/>
      <c r="I290" s="431"/>
      <c r="J290" s="431"/>
      <c r="K290" s="431"/>
    </row>
    <row r="291" spans="1:11" ht="15.75">
      <c r="A291" s="29" t="s">
        <v>267</v>
      </c>
      <c r="H291" s="449"/>
    </row>
    <row r="292" spans="1:11" ht="15">
      <c r="A292"/>
      <c r="H292" s="449"/>
    </row>
    <row r="293" spans="1:11" ht="15">
      <c r="A293" s="32" t="s">
        <v>261</v>
      </c>
      <c r="H293" s="468">
        <f>(B4+(H137+H144))-H111</f>
        <v>3424.2187661000003</v>
      </c>
    </row>
    <row r="294" spans="1:11" ht="15">
      <c r="A294" s="108" t="s">
        <v>269</v>
      </c>
      <c r="H294" s="467">
        <f>H293/H11</f>
        <v>0.7505417038795984</v>
      </c>
    </row>
    <row r="295" spans="1:11" ht="15">
      <c r="A295" s="108" t="s">
        <v>266</v>
      </c>
      <c r="H295" s="469">
        <f>H293/H79</f>
        <v>6.4806002079492684</v>
      </c>
    </row>
    <row r="296" spans="1:11" ht="15">
      <c r="A296" s="108" t="s">
        <v>268</v>
      </c>
      <c r="H296" s="467">
        <f>H293/H27</f>
        <v>8.4464107101205119</v>
      </c>
    </row>
    <row r="297" spans="1:11" ht="15">
      <c r="A297"/>
      <c r="H297" s="449"/>
    </row>
    <row r="298" spans="1:11" ht="15">
      <c r="A298" s="32" t="s">
        <v>262</v>
      </c>
      <c r="H298" s="469">
        <f>B2/H64</f>
        <v>12.594594594594595</v>
      </c>
    </row>
    <row r="299" spans="1:11" ht="15">
      <c r="A299" s="414"/>
      <c r="H299" s="449"/>
    </row>
    <row r="300" spans="1:11" ht="15">
      <c r="A300" s="415" t="s">
        <v>837</v>
      </c>
      <c r="H300" s="459">
        <f>H160/B3</f>
        <v>1.6368735526508547</v>
      </c>
    </row>
    <row r="301" spans="1:11" ht="15">
      <c r="A301" s="32" t="s">
        <v>264</v>
      </c>
      <c r="H301" s="469">
        <f>B2/H300</f>
        <v>2.8468906425015583</v>
      </c>
    </row>
    <row r="302" spans="1:11" ht="15">
      <c r="A302" s="32"/>
      <c r="H302" s="449"/>
    </row>
    <row r="303" spans="1:11" ht="15">
      <c r="A303" s="108" t="s">
        <v>838</v>
      </c>
      <c r="H303" s="470">
        <f>H212+H214</f>
        <v>171.89628200783997</v>
      </c>
    </row>
    <row r="304" spans="1:11" ht="15">
      <c r="A304" s="32" t="s">
        <v>265</v>
      </c>
      <c r="H304" s="522">
        <f>B2/H303</f>
        <v>2.7109370520227213E-2</v>
      </c>
    </row>
    <row r="305" spans="1:11">
      <c r="H305" s="449"/>
    </row>
    <row r="306" spans="1:11" ht="12" thickBot="1">
      <c r="A306" s="440" t="s">
        <v>1118</v>
      </c>
      <c r="C306" s="440"/>
      <c r="D306" s="440"/>
      <c r="E306" s="440"/>
      <c r="F306" s="440"/>
      <c r="G306" s="440"/>
      <c r="H306" s="664">
        <f>1-(AVERAGE(C75:G75))/AVERAGE(C64:G64)</f>
        <v>0.61842105263157887</v>
      </c>
      <c r="I306" s="440"/>
      <c r="J306" s="440"/>
      <c r="K306" s="440"/>
    </row>
    <row r="307" spans="1:11">
      <c r="A307" s="317" t="s">
        <v>1119</v>
      </c>
      <c r="H307" s="345">
        <f>H306*AVERAGE(C288:G288)</f>
        <v>0.16430114244732702</v>
      </c>
    </row>
  </sheetData>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sheetPr>
  <dimension ref="A1:K257"/>
  <sheetViews>
    <sheetView showGridLines="0" workbookViewId="0">
      <pane xSplit="2" ySplit="6" topLeftCell="C7" activePane="bottomRight" state="frozen"/>
      <selection pane="topRight" activeCell="C1" sqref="C1"/>
      <selection pane="bottomLeft" activeCell="A7" sqref="A7"/>
      <selection pane="bottomRight" activeCell="K252" sqref="K252"/>
    </sheetView>
  </sheetViews>
  <sheetFormatPr defaultRowHeight="15" outlineLevelRow="1"/>
  <cols>
    <col min="1" max="1" width="24.7109375" style="555" customWidth="1"/>
    <col min="2" max="2" width="10" style="555" customWidth="1"/>
    <col min="3" max="3" width="11.7109375" style="555" customWidth="1"/>
    <col min="4" max="4" width="11.42578125" style="555" customWidth="1"/>
    <col min="5" max="5" width="12.140625" style="555" customWidth="1"/>
    <col min="6" max="7" width="10.42578125" style="555" bestFit="1" customWidth="1"/>
    <col min="8" max="8" width="21.5703125" style="555" bestFit="1" customWidth="1"/>
    <col min="9" max="9" width="12.42578125" style="555" customWidth="1"/>
    <col min="10" max="16384" width="9.140625" style="555"/>
  </cols>
  <sheetData>
    <row r="1" spans="1:11" ht="15.75">
      <c r="A1" s="835" t="s">
        <v>867</v>
      </c>
      <c r="B1" s="835"/>
      <c r="C1" s="443"/>
      <c r="D1" s="444"/>
      <c r="E1" s="444"/>
      <c r="F1" s="444"/>
      <c r="G1" s="444"/>
      <c r="H1" s="444"/>
      <c r="I1" s="444"/>
      <c r="J1" s="444"/>
      <c r="K1" s="444"/>
    </row>
    <row r="2" spans="1:11">
      <c r="A2" s="35" t="s">
        <v>448</v>
      </c>
      <c r="B2" s="454">
        <v>23.55</v>
      </c>
      <c r="C2" s="444"/>
      <c r="D2" s="444"/>
      <c r="E2" s="444"/>
      <c r="F2" s="444"/>
      <c r="G2" s="444"/>
      <c r="H2" s="444"/>
      <c r="I2" s="444"/>
      <c r="J2" s="444"/>
      <c r="K2" s="444"/>
    </row>
    <row r="3" spans="1:11" ht="33" customHeight="1">
      <c r="A3" s="556" t="s">
        <v>447</v>
      </c>
      <c r="B3" s="441">
        <v>73.2</v>
      </c>
      <c r="C3" s="444"/>
      <c r="D3" s="444"/>
      <c r="E3" s="444"/>
      <c r="F3" s="444"/>
      <c r="G3" s="444"/>
      <c r="H3" s="444"/>
      <c r="I3" s="444"/>
      <c r="J3" s="444"/>
      <c r="K3" s="444"/>
    </row>
    <row r="4" spans="1:11" ht="34.5" customHeight="1">
      <c r="A4" s="35" t="s">
        <v>446</v>
      </c>
      <c r="B4" s="456">
        <f>B2*B3</f>
        <v>1723.8600000000001</v>
      </c>
      <c r="C4" s="444"/>
      <c r="D4" s="444"/>
      <c r="E4" s="444"/>
      <c r="F4" s="444"/>
      <c r="G4" s="444"/>
      <c r="H4" s="444"/>
      <c r="I4" s="444"/>
      <c r="J4" s="444"/>
      <c r="K4" s="444"/>
    </row>
    <row r="5" spans="1:11" ht="27.75" customHeight="1">
      <c r="A5" s="447" t="s">
        <v>1</v>
      </c>
      <c r="B5" s="447"/>
      <c r="C5" s="444"/>
      <c r="D5" s="444"/>
      <c r="E5" s="444"/>
      <c r="F5" s="444"/>
      <c r="G5" s="444"/>
      <c r="H5" s="444"/>
      <c r="I5" s="445" t="s">
        <v>418</v>
      </c>
      <c r="J5" s="446"/>
      <c r="K5" s="446"/>
    </row>
    <row r="6" spans="1:11">
      <c r="A6" s="148"/>
      <c r="B6" s="148"/>
      <c r="C6" s="148">
        <v>2007</v>
      </c>
      <c r="D6" s="149">
        <v>2008</v>
      </c>
      <c r="E6" s="148">
        <v>2009</v>
      </c>
      <c r="F6" s="149">
        <v>2010</v>
      </c>
      <c r="G6" s="148">
        <v>2011</v>
      </c>
      <c r="H6" s="149" t="s">
        <v>416</v>
      </c>
      <c r="I6" s="135" t="s">
        <v>3</v>
      </c>
      <c r="J6" s="135" t="s">
        <v>4</v>
      </c>
      <c r="K6" s="135" t="s">
        <v>5</v>
      </c>
    </row>
    <row r="7" spans="1:11">
      <c r="A7" s="137" t="s">
        <v>282</v>
      </c>
      <c r="B7" s="137"/>
      <c r="C7" s="138"/>
      <c r="D7" s="138"/>
      <c r="E7" s="138"/>
      <c r="F7" s="138"/>
      <c r="G7" s="138"/>
      <c r="H7" s="138"/>
    </row>
    <row r="8" spans="1:11">
      <c r="A8" s="138" t="s">
        <v>294</v>
      </c>
      <c r="B8" s="138"/>
      <c r="C8" s="139">
        <v>2071.1869999999999</v>
      </c>
      <c r="D8" s="139">
        <v>2165.5990000000002</v>
      </c>
      <c r="E8" s="139">
        <v>1666.47</v>
      </c>
      <c r="F8" s="139">
        <v>1815.02</v>
      </c>
      <c r="G8" s="139">
        <v>2002.85</v>
      </c>
      <c r="H8" s="139">
        <v>2034.6289999999999</v>
      </c>
    </row>
    <row r="9" spans="1:11">
      <c r="A9" s="138" t="s">
        <v>295</v>
      </c>
      <c r="B9" s="138"/>
      <c r="C9" s="139" t="s">
        <v>8</v>
      </c>
      <c r="D9" s="139" t="s">
        <v>8</v>
      </c>
      <c r="E9" s="139" t="s">
        <v>8</v>
      </c>
      <c r="F9" s="139" t="s">
        <v>8</v>
      </c>
      <c r="G9" s="139" t="s">
        <v>8</v>
      </c>
      <c r="H9" s="139" t="s">
        <v>8</v>
      </c>
    </row>
    <row r="10" spans="1:11">
      <c r="A10" s="137" t="s">
        <v>296</v>
      </c>
      <c r="B10" s="137"/>
      <c r="C10" s="140">
        <v>2071.1869999999999</v>
      </c>
      <c r="D10" s="140">
        <v>2165.5990000000002</v>
      </c>
      <c r="E10" s="140">
        <v>1666.47</v>
      </c>
      <c r="F10" s="140">
        <v>1815.02</v>
      </c>
      <c r="G10" s="140">
        <v>2002.85</v>
      </c>
      <c r="H10" s="140">
        <v>2034.6289999999999</v>
      </c>
    </row>
    <row r="11" spans="1:11">
      <c r="A11" s="338" t="s">
        <v>871</v>
      </c>
      <c r="B11" s="137"/>
      <c r="C11" s="569" t="s">
        <v>8</v>
      </c>
      <c r="D11" s="339">
        <f>(D10-C10)/C10</f>
        <v>4.5583522878426846E-2</v>
      </c>
      <c r="E11" s="339">
        <f>(E10-D10)/D10</f>
        <v>-0.2304808046180295</v>
      </c>
      <c r="F11" s="339">
        <f t="shared" ref="F11:H11" si="0">(F10-E10)/E10</f>
        <v>8.9140518581192554E-2</v>
      </c>
      <c r="G11" s="339">
        <f t="shared" si="0"/>
        <v>0.10348646295908581</v>
      </c>
      <c r="H11" s="339">
        <f t="shared" si="0"/>
        <v>1.5866889682202859E-2</v>
      </c>
      <c r="I11" s="568">
        <f>AVERAGE(C11:H11)</f>
        <v>4.7193178965757145E-3</v>
      </c>
      <c r="J11" s="568">
        <f>STDEV(C11:H11)</f>
        <v>0.13601023610856558</v>
      </c>
    </row>
    <row r="12" spans="1:11">
      <c r="A12" s="138"/>
      <c r="B12" s="138"/>
      <c r="C12" s="138"/>
      <c r="D12" s="138"/>
      <c r="E12" s="138"/>
      <c r="F12" s="138"/>
      <c r="G12" s="138"/>
      <c r="H12" s="138"/>
    </row>
    <row r="13" spans="1:11">
      <c r="A13" s="138" t="s">
        <v>9</v>
      </c>
      <c r="B13" s="138"/>
      <c r="C13" s="139">
        <v>1574.752</v>
      </c>
      <c r="D13" s="139">
        <v>1675.6189999999999</v>
      </c>
      <c r="E13" s="139">
        <v>1233.7139999999999</v>
      </c>
      <c r="F13" s="139">
        <v>1364.808</v>
      </c>
      <c r="G13" s="139">
        <v>1521.453</v>
      </c>
      <c r="H13" s="139">
        <v>1548.144</v>
      </c>
    </row>
    <row r="14" spans="1:11">
      <c r="A14" s="137" t="s">
        <v>297</v>
      </c>
      <c r="B14" s="137"/>
      <c r="C14" s="140">
        <v>496.435</v>
      </c>
      <c r="D14" s="140">
        <v>489.98</v>
      </c>
      <c r="E14" s="140">
        <v>432.75599999999997</v>
      </c>
      <c r="F14" s="140">
        <v>450.21199999999999</v>
      </c>
      <c r="G14" s="140">
        <v>481.39699999999999</v>
      </c>
      <c r="H14" s="140">
        <v>486.48500000000001</v>
      </c>
    </row>
    <row r="15" spans="1:11">
      <c r="A15" s="338" t="s">
        <v>11</v>
      </c>
      <c r="B15" s="137"/>
      <c r="C15" s="339">
        <f>C14/C10</f>
        <v>0.23968622823530664</v>
      </c>
      <c r="D15" s="339">
        <f t="shared" ref="D15:H15" si="1">D14/D10</f>
        <v>0.2262561074326318</v>
      </c>
      <c r="E15" s="339">
        <f t="shared" si="1"/>
        <v>0.25968424274064339</v>
      </c>
      <c r="F15" s="339">
        <f t="shared" si="1"/>
        <v>0.24804795539443092</v>
      </c>
      <c r="G15" s="339">
        <f t="shared" si="1"/>
        <v>0.24035599271038771</v>
      </c>
      <c r="H15" s="339">
        <f t="shared" si="1"/>
        <v>0.23910255874658232</v>
      </c>
      <c r="I15" s="568">
        <f>AVERAGE(C15:H15)</f>
        <v>0.24218884754333045</v>
      </c>
      <c r="J15" s="568">
        <f>STDEV(C15:H15)</f>
        <v>1.1076261500456925E-2</v>
      </c>
    </row>
    <row r="16" spans="1:11">
      <c r="A16" s="138"/>
      <c r="B16" s="138"/>
      <c r="C16" s="138"/>
      <c r="D16" s="138"/>
      <c r="E16" s="138"/>
      <c r="F16" s="138"/>
      <c r="G16" s="138"/>
      <c r="H16" s="138"/>
    </row>
    <row r="17" spans="1:10">
      <c r="A17" s="138" t="s">
        <v>12</v>
      </c>
      <c r="B17" s="138"/>
      <c r="C17" s="139">
        <v>93.769000000000005</v>
      </c>
      <c r="D17" s="139">
        <v>104.349</v>
      </c>
      <c r="E17" s="139">
        <v>83.457999999999998</v>
      </c>
      <c r="F17" s="139">
        <v>69.991</v>
      </c>
      <c r="G17" s="139">
        <v>67.522999999999996</v>
      </c>
      <c r="H17" s="139">
        <v>66.125</v>
      </c>
    </row>
    <row r="18" spans="1:10">
      <c r="A18" s="138" t="s">
        <v>13</v>
      </c>
      <c r="B18" s="138"/>
      <c r="C18" s="139" t="s">
        <v>8</v>
      </c>
      <c r="D18" s="139" t="s">
        <v>8</v>
      </c>
      <c r="E18" s="139" t="s">
        <v>8</v>
      </c>
      <c r="F18" s="139" t="s">
        <v>8</v>
      </c>
      <c r="G18" s="139" t="s">
        <v>8</v>
      </c>
      <c r="H18" s="139" t="s">
        <v>8</v>
      </c>
    </row>
    <row r="19" spans="1:10">
      <c r="A19" s="138" t="s">
        <v>18</v>
      </c>
      <c r="B19" s="138"/>
      <c r="C19" s="139">
        <v>166.994</v>
      </c>
      <c r="D19" s="139">
        <v>167.435</v>
      </c>
      <c r="E19" s="139">
        <v>155.315</v>
      </c>
      <c r="F19" s="139">
        <v>152.24199999999999</v>
      </c>
      <c r="G19" s="139">
        <v>158.63399999999999</v>
      </c>
      <c r="H19" s="139">
        <v>163.55099999999999</v>
      </c>
    </row>
    <row r="20" spans="1:10">
      <c r="A20" s="138" t="s">
        <v>14</v>
      </c>
      <c r="B20" s="138"/>
      <c r="C20" s="139">
        <v>122.07</v>
      </c>
      <c r="D20" s="139">
        <v>115.157</v>
      </c>
      <c r="E20" s="139">
        <v>100.48399999999999</v>
      </c>
      <c r="F20" s="139">
        <v>99.304000000000002</v>
      </c>
      <c r="G20" s="139">
        <v>102.85599999999999</v>
      </c>
      <c r="H20" s="139">
        <v>99.724000000000004</v>
      </c>
    </row>
    <row r="21" spans="1:10">
      <c r="A21" s="138"/>
      <c r="B21" s="138"/>
      <c r="C21" s="138"/>
      <c r="D21" s="138"/>
      <c r="E21" s="138"/>
      <c r="F21" s="138"/>
      <c r="G21" s="138"/>
      <c r="H21" s="138"/>
    </row>
    <row r="22" spans="1:10">
      <c r="A22" s="137" t="s">
        <v>298</v>
      </c>
      <c r="B22" s="137"/>
      <c r="C22" s="140">
        <v>382.83300000000003</v>
      </c>
      <c r="D22" s="140">
        <v>386.94099999999997</v>
      </c>
      <c r="E22" s="140">
        <v>339.25700000000001</v>
      </c>
      <c r="F22" s="140">
        <v>321.53699999999998</v>
      </c>
      <c r="G22" s="140">
        <v>329.01299999999998</v>
      </c>
      <c r="H22" s="140">
        <v>329.4</v>
      </c>
    </row>
    <row r="23" spans="1:10">
      <c r="A23" s="138"/>
      <c r="B23" s="138"/>
      <c r="C23" s="138"/>
      <c r="D23" s="138"/>
      <c r="E23" s="138"/>
      <c r="F23" s="138"/>
      <c r="G23" s="138"/>
      <c r="H23" s="138"/>
    </row>
    <row r="24" spans="1:10">
      <c r="A24" s="137" t="s">
        <v>299</v>
      </c>
      <c r="B24" s="137"/>
      <c r="C24" s="141">
        <v>113.602</v>
      </c>
      <c r="D24" s="141">
        <v>103.039</v>
      </c>
      <c r="E24" s="141">
        <v>93.498999999999995</v>
      </c>
      <c r="F24" s="141">
        <v>128.67500000000001</v>
      </c>
      <c r="G24" s="141">
        <v>152.38399999999999</v>
      </c>
      <c r="H24" s="141">
        <v>157.08500000000001</v>
      </c>
    </row>
    <row r="25" spans="1:10">
      <c r="A25" s="338" t="s">
        <v>395</v>
      </c>
      <c r="B25" s="137"/>
      <c r="C25" s="339">
        <f>C24/C10</f>
        <v>5.4848741325626324E-2</v>
      </c>
      <c r="D25" s="339">
        <f t="shared" ref="D25:H25" si="2">D24/D10</f>
        <v>4.7579907452857152E-2</v>
      </c>
      <c r="E25" s="339">
        <f t="shared" si="2"/>
        <v>5.6106020510420226E-2</v>
      </c>
      <c r="F25" s="339">
        <f t="shared" si="2"/>
        <v>7.0894535597403899E-2</v>
      </c>
      <c r="G25" s="339">
        <f t="shared" si="2"/>
        <v>7.6083580897221462E-2</v>
      </c>
      <c r="H25" s="339">
        <f t="shared" si="2"/>
        <v>7.7205721534491067E-2</v>
      </c>
      <c r="I25" s="568">
        <f>AVERAGE(C25:H25)</f>
        <v>6.3786417886336683E-2</v>
      </c>
      <c r="J25" s="568">
        <f>STDEV(C25:H25)</f>
        <v>1.251674728112997E-2</v>
      </c>
    </row>
    <row r="26" spans="1:10">
      <c r="A26" s="138"/>
      <c r="B26" s="138"/>
      <c r="C26" s="138"/>
      <c r="D26" s="138"/>
      <c r="E26" s="138"/>
      <c r="F26" s="138"/>
      <c r="G26" s="138"/>
      <c r="H26" s="138"/>
    </row>
    <row r="27" spans="1:10">
      <c r="A27" s="138" t="s">
        <v>22</v>
      </c>
      <c r="B27" s="138"/>
      <c r="C27" s="139">
        <v>-3</v>
      </c>
      <c r="D27" s="139">
        <v>-0.1</v>
      </c>
      <c r="E27" s="139">
        <v>-0.1</v>
      </c>
      <c r="F27" s="139">
        <v>0</v>
      </c>
      <c r="G27" s="139">
        <v>-0.1</v>
      </c>
      <c r="H27" s="139">
        <v>-0.3</v>
      </c>
    </row>
    <row r="28" spans="1:10">
      <c r="A28" s="138" t="s">
        <v>23</v>
      </c>
      <c r="B28" s="138"/>
      <c r="C28" s="139">
        <v>3.9889999999999999</v>
      </c>
      <c r="D28" s="139">
        <v>3.972</v>
      </c>
      <c r="E28" s="139">
        <v>1.7789999999999999</v>
      </c>
      <c r="F28" s="139">
        <v>1.536</v>
      </c>
      <c r="G28" s="139">
        <v>1.448</v>
      </c>
      <c r="H28" s="139">
        <v>1.7370000000000001</v>
      </c>
    </row>
    <row r="29" spans="1:10">
      <c r="A29" s="137" t="s">
        <v>300</v>
      </c>
      <c r="B29" s="137"/>
      <c r="C29" s="140">
        <v>1.012</v>
      </c>
      <c r="D29" s="140">
        <v>3.8889999999999998</v>
      </c>
      <c r="E29" s="140">
        <v>1.68</v>
      </c>
      <c r="F29" s="140">
        <v>1.4890000000000001</v>
      </c>
      <c r="G29" s="140">
        <v>1.363</v>
      </c>
      <c r="H29" s="140">
        <v>1.47</v>
      </c>
    </row>
    <row r="30" spans="1:10">
      <c r="A30" s="138"/>
      <c r="B30" s="138"/>
      <c r="C30" s="138"/>
      <c r="D30" s="138"/>
      <c r="E30" s="138"/>
      <c r="F30" s="138"/>
      <c r="G30" s="138"/>
      <c r="H30" s="138"/>
    </row>
    <row r="31" spans="1:10">
      <c r="A31" s="138" t="s">
        <v>27</v>
      </c>
      <c r="B31" s="138"/>
      <c r="C31" s="139">
        <v>-0.2</v>
      </c>
      <c r="D31" s="139">
        <v>0.19800000000000001</v>
      </c>
      <c r="E31" s="139">
        <v>0.46600000000000003</v>
      </c>
      <c r="F31" s="139">
        <v>0.16600000000000001</v>
      </c>
      <c r="G31" s="139">
        <v>-0.1</v>
      </c>
      <c r="H31" s="139">
        <v>0.3</v>
      </c>
    </row>
    <row r="32" spans="1:10">
      <c r="A32" s="137" t="s">
        <v>301</v>
      </c>
      <c r="B32" s="137"/>
      <c r="C32" s="140">
        <v>114.367</v>
      </c>
      <c r="D32" s="140">
        <v>107.126</v>
      </c>
      <c r="E32" s="140">
        <v>95.644999999999996</v>
      </c>
      <c r="F32" s="140">
        <v>130.33000000000001</v>
      </c>
      <c r="G32" s="140">
        <v>153.61600000000001</v>
      </c>
      <c r="H32" s="140">
        <v>158.85499999999999</v>
      </c>
    </row>
    <row r="33" spans="1:10">
      <c r="A33" s="138"/>
      <c r="B33" s="138"/>
      <c r="C33" s="138"/>
      <c r="D33" s="138"/>
      <c r="E33" s="138"/>
      <c r="F33" s="138"/>
      <c r="G33" s="138"/>
      <c r="H33" s="138"/>
    </row>
    <row r="34" spans="1:10">
      <c r="A34" s="138" t="s">
        <v>29</v>
      </c>
      <c r="B34" s="138"/>
      <c r="C34" s="139" t="s">
        <v>8</v>
      </c>
      <c r="D34" s="139" t="s">
        <v>8</v>
      </c>
      <c r="E34" s="139" t="s">
        <v>8</v>
      </c>
      <c r="F34" s="139" t="s">
        <v>8</v>
      </c>
      <c r="G34" s="139" t="s">
        <v>8</v>
      </c>
      <c r="H34" s="139" t="s">
        <v>8</v>
      </c>
    </row>
    <row r="35" spans="1:10">
      <c r="A35" s="138" t="s">
        <v>31</v>
      </c>
      <c r="B35" s="138"/>
      <c r="C35" s="139">
        <v>22.914999999999999</v>
      </c>
      <c r="D35" s="139">
        <v>9.8960000000000008</v>
      </c>
      <c r="E35" s="139">
        <v>3.1920000000000002</v>
      </c>
      <c r="F35" s="139">
        <v>5.907</v>
      </c>
      <c r="G35" s="139">
        <v>21.29</v>
      </c>
      <c r="H35" s="139">
        <v>20.634</v>
      </c>
    </row>
    <row r="36" spans="1:10">
      <c r="A36" s="138" t="s">
        <v>33</v>
      </c>
      <c r="B36" s="138"/>
      <c r="C36" s="139" t="s">
        <v>8</v>
      </c>
      <c r="D36" s="139" t="s">
        <v>8</v>
      </c>
      <c r="E36" s="139" t="s">
        <v>8</v>
      </c>
      <c r="F36" s="139" t="s">
        <v>8</v>
      </c>
      <c r="G36" s="139" t="s">
        <v>8</v>
      </c>
      <c r="H36" s="139" t="s">
        <v>8</v>
      </c>
    </row>
    <row r="37" spans="1:10">
      <c r="A37" s="137" t="s">
        <v>302</v>
      </c>
      <c r="B37" s="137"/>
      <c r="C37" s="140">
        <v>137.28200000000001</v>
      </c>
      <c r="D37" s="140">
        <v>117.02200000000001</v>
      </c>
      <c r="E37" s="140">
        <v>98.837000000000003</v>
      </c>
      <c r="F37" s="140">
        <v>136.23699999999999</v>
      </c>
      <c r="G37" s="140">
        <v>174.90600000000001</v>
      </c>
      <c r="H37" s="140">
        <v>179.489</v>
      </c>
    </row>
    <row r="38" spans="1:10">
      <c r="A38" s="138"/>
      <c r="B38" s="138"/>
      <c r="C38" s="138"/>
      <c r="D38" s="138"/>
      <c r="E38" s="138"/>
      <c r="F38" s="138"/>
      <c r="G38" s="138"/>
      <c r="H38" s="138"/>
    </row>
    <row r="39" spans="1:10">
      <c r="A39" s="138" t="s">
        <v>303</v>
      </c>
      <c r="B39" s="138"/>
      <c r="C39" s="139">
        <v>61.924999999999997</v>
      </c>
      <c r="D39" s="139">
        <v>49.442</v>
      </c>
      <c r="E39" s="139">
        <v>42.253</v>
      </c>
      <c r="F39" s="139">
        <v>56.198</v>
      </c>
      <c r="G39" s="139">
        <v>72.149000000000001</v>
      </c>
      <c r="H39" s="139">
        <v>73.067999999999998</v>
      </c>
    </row>
    <row r="40" spans="1:10">
      <c r="A40" s="137" t="s">
        <v>304</v>
      </c>
      <c r="B40" s="137"/>
      <c r="C40" s="140">
        <v>75.356999999999999</v>
      </c>
      <c r="D40" s="140">
        <v>67.58</v>
      </c>
      <c r="E40" s="140">
        <v>56.584000000000003</v>
      </c>
      <c r="F40" s="140">
        <v>80.039000000000001</v>
      </c>
      <c r="G40" s="140">
        <v>102.75700000000001</v>
      </c>
      <c r="H40" s="140">
        <v>106.42100000000001</v>
      </c>
    </row>
    <row r="41" spans="1:10">
      <c r="A41" s="138"/>
      <c r="B41" s="138"/>
      <c r="C41" s="138"/>
      <c r="D41" s="138"/>
      <c r="E41" s="138"/>
      <c r="F41" s="138"/>
      <c r="G41" s="138"/>
      <c r="H41" s="138"/>
    </row>
    <row r="42" spans="1:10">
      <c r="A42" s="138" t="s">
        <v>37</v>
      </c>
      <c r="B42" s="138"/>
      <c r="C42" s="139" t="s">
        <v>8</v>
      </c>
      <c r="D42" s="139" t="s">
        <v>8</v>
      </c>
      <c r="E42" s="139" t="s">
        <v>8</v>
      </c>
      <c r="F42" s="139" t="s">
        <v>8</v>
      </c>
      <c r="G42" s="139" t="s">
        <v>8</v>
      </c>
      <c r="H42" s="139" t="s">
        <v>8</v>
      </c>
    </row>
    <row r="43" spans="1:10">
      <c r="A43" s="138" t="s">
        <v>305</v>
      </c>
      <c r="B43" s="138"/>
      <c r="C43" s="139" t="s">
        <v>8</v>
      </c>
      <c r="D43" s="139" t="s">
        <v>8</v>
      </c>
      <c r="E43" s="139" t="s">
        <v>8</v>
      </c>
      <c r="F43" s="139" t="s">
        <v>8</v>
      </c>
      <c r="G43" s="139" t="s">
        <v>8</v>
      </c>
      <c r="H43" s="139" t="s">
        <v>8</v>
      </c>
    </row>
    <row r="44" spans="1:10">
      <c r="A44" s="137" t="s">
        <v>306</v>
      </c>
      <c r="B44" s="137"/>
      <c r="C44" s="140">
        <v>75.356999999999999</v>
      </c>
      <c r="D44" s="140">
        <v>67.58</v>
      </c>
      <c r="E44" s="140">
        <v>56.584000000000003</v>
      </c>
      <c r="F44" s="140">
        <v>80.039000000000001</v>
      </c>
      <c r="G44" s="140">
        <v>102.75700000000001</v>
      </c>
      <c r="H44" s="140">
        <v>106.42100000000001</v>
      </c>
    </row>
    <row r="45" spans="1:10">
      <c r="A45" s="138"/>
      <c r="B45" s="138"/>
      <c r="C45" s="138"/>
      <c r="D45" s="138"/>
      <c r="E45" s="138"/>
      <c r="F45" s="138"/>
      <c r="G45" s="138"/>
      <c r="H45" s="138"/>
    </row>
    <row r="46" spans="1:10">
      <c r="A46" s="138" t="s">
        <v>39</v>
      </c>
      <c r="B46" s="138"/>
      <c r="C46" s="139" t="s">
        <v>8</v>
      </c>
      <c r="D46" s="139" t="s">
        <v>8</v>
      </c>
      <c r="E46" s="139" t="s">
        <v>8</v>
      </c>
      <c r="F46" s="139" t="s">
        <v>8</v>
      </c>
      <c r="G46" s="139" t="s">
        <v>8</v>
      </c>
      <c r="H46" s="139" t="s">
        <v>8</v>
      </c>
    </row>
    <row r="47" spans="1:10">
      <c r="A47" s="137" t="s">
        <v>307</v>
      </c>
      <c r="B47" s="137"/>
      <c r="C47" s="142">
        <v>75.356999999999999</v>
      </c>
      <c r="D47" s="142">
        <v>67.58</v>
      </c>
      <c r="E47" s="142">
        <v>56.584000000000003</v>
      </c>
      <c r="F47" s="142">
        <v>80.039000000000001</v>
      </c>
      <c r="G47" s="142">
        <v>102.75700000000001</v>
      </c>
      <c r="H47" s="142">
        <v>106.42100000000001</v>
      </c>
    </row>
    <row r="48" spans="1:10">
      <c r="A48" s="338" t="s">
        <v>872</v>
      </c>
      <c r="B48" s="137"/>
      <c r="C48" s="339">
        <f>C47/C10</f>
        <v>3.6383484446358541E-2</v>
      </c>
      <c r="D48" s="339">
        <f t="shared" ref="D48:H48" si="3">D47/D10</f>
        <v>3.1206146659653978E-2</v>
      </c>
      <c r="E48" s="339">
        <f t="shared" si="3"/>
        <v>3.3954406619981156E-2</v>
      </c>
      <c r="F48" s="339">
        <f t="shared" si="3"/>
        <v>4.4098136659651135E-2</v>
      </c>
      <c r="G48" s="339">
        <f t="shared" si="3"/>
        <v>5.1305389819507205E-2</v>
      </c>
      <c r="H48" s="339">
        <f t="shared" si="3"/>
        <v>5.2304867373855389E-2</v>
      </c>
      <c r="I48" s="568">
        <f>AVERAGE(C48:H48)</f>
        <v>4.154207192983457E-2</v>
      </c>
      <c r="J48" s="568">
        <f>STDEV(C48:H48)</f>
        <v>9.0411133137178884E-3</v>
      </c>
    </row>
    <row r="49" spans="1:10">
      <c r="A49" s="338" t="s">
        <v>871</v>
      </c>
      <c r="B49" s="137"/>
      <c r="C49" s="569" t="s">
        <v>8</v>
      </c>
      <c r="D49" s="339">
        <f>(D47-C47)/C47</f>
        <v>-0.1032020913783723</v>
      </c>
      <c r="E49" s="339">
        <f>(E47-D47)/D47</f>
        <v>-0.16271086120153885</v>
      </c>
      <c r="F49" s="339">
        <f>(F47-E47)/E47</f>
        <v>0.41451647108723311</v>
      </c>
      <c r="G49" s="339">
        <f t="shared" ref="G49:H49" si="4">(G47-F47)/F47</f>
        <v>0.28383662964304907</v>
      </c>
      <c r="H49" s="339">
        <f t="shared" si="4"/>
        <v>3.5656938213455058E-2</v>
      </c>
      <c r="I49" s="568">
        <f>AVERAGE(C49:H49)</f>
        <v>9.361941727276521E-2</v>
      </c>
      <c r="J49" s="568">
        <f>STDEV(C49:H49)</f>
        <v>0.24847589115337337</v>
      </c>
    </row>
    <row r="50" spans="1:10">
      <c r="A50" s="138"/>
      <c r="B50" s="138"/>
      <c r="C50" s="138"/>
      <c r="D50" s="138"/>
      <c r="E50" s="138"/>
      <c r="F50" s="138"/>
      <c r="G50" s="138"/>
      <c r="H50" s="138"/>
    </row>
    <row r="51" spans="1:10">
      <c r="A51" s="138" t="s">
        <v>41</v>
      </c>
      <c r="B51" s="138"/>
      <c r="C51" s="139" t="s">
        <v>8</v>
      </c>
      <c r="D51" s="139" t="s">
        <v>8</v>
      </c>
      <c r="E51" s="139" t="s">
        <v>8</v>
      </c>
      <c r="F51" s="139" t="s">
        <v>8</v>
      </c>
      <c r="G51" s="139" t="s">
        <v>8</v>
      </c>
      <c r="H51" s="139" t="s">
        <v>8</v>
      </c>
    </row>
    <row r="52" spans="1:10">
      <c r="A52" s="138"/>
      <c r="B52" s="138"/>
      <c r="C52" s="138"/>
      <c r="D52" s="138"/>
      <c r="E52" s="138"/>
      <c r="F52" s="138"/>
      <c r="G52" s="138"/>
      <c r="H52" s="138"/>
    </row>
    <row r="53" spans="1:10">
      <c r="A53" s="137" t="s">
        <v>308</v>
      </c>
      <c r="B53" s="137"/>
      <c r="C53" s="141">
        <v>75.356999999999999</v>
      </c>
      <c r="D53" s="141">
        <v>67.58</v>
      </c>
      <c r="E53" s="141">
        <v>56.584000000000003</v>
      </c>
      <c r="F53" s="141">
        <v>80.039000000000001</v>
      </c>
      <c r="G53" s="141">
        <v>102.75700000000001</v>
      </c>
      <c r="H53" s="141">
        <v>106.42100000000001</v>
      </c>
    </row>
    <row r="54" spans="1:10">
      <c r="A54" s="137" t="s">
        <v>309</v>
      </c>
      <c r="B54" s="137"/>
      <c r="C54" s="141">
        <v>75.356999999999999</v>
      </c>
      <c r="D54" s="141">
        <v>67.58</v>
      </c>
      <c r="E54" s="141">
        <v>56.584000000000003</v>
      </c>
      <c r="F54" s="141">
        <v>80.039000000000001</v>
      </c>
      <c r="G54" s="141">
        <v>102.75700000000001</v>
      </c>
      <c r="H54" s="141">
        <v>106.42100000000001</v>
      </c>
    </row>
    <row r="55" spans="1:10">
      <c r="A55" s="138"/>
      <c r="B55" s="138"/>
      <c r="C55" s="138"/>
      <c r="D55" s="138"/>
      <c r="E55" s="138"/>
      <c r="F55" s="138"/>
      <c r="G55" s="138"/>
      <c r="H55" s="138"/>
    </row>
    <row r="56" spans="1:10">
      <c r="A56" s="137" t="s">
        <v>310</v>
      </c>
      <c r="B56" s="137"/>
      <c r="C56" s="138"/>
      <c r="D56" s="138"/>
      <c r="E56" s="138"/>
      <c r="F56" s="138"/>
      <c r="G56" s="138"/>
      <c r="H56" s="138"/>
    </row>
    <row r="57" spans="1:10" hidden="1" outlineLevel="1">
      <c r="A57" s="138" t="s">
        <v>43</v>
      </c>
      <c r="B57" s="138"/>
      <c r="C57" s="143">
        <v>1.03</v>
      </c>
      <c r="D57" s="143">
        <v>0.96</v>
      </c>
      <c r="E57" s="143">
        <v>0.79</v>
      </c>
      <c r="F57" s="143">
        <v>1.1100000000000001</v>
      </c>
      <c r="G57" s="143">
        <v>1.41</v>
      </c>
      <c r="H57" s="143">
        <v>1.46</v>
      </c>
    </row>
    <row r="58" spans="1:10" hidden="1" outlineLevel="1">
      <c r="A58" s="138" t="s">
        <v>311</v>
      </c>
      <c r="B58" s="138"/>
      <c r="C58" s="144">
        <v>1.0342990000000001</v>
      </c>
      <c r="D58" s="144">
        <v>0.95516699999999999</v>
      </c>
      <c r="E58" s="144">
        <v>0.78948499999999999</v>
      </c>
      <c r="F58" s="144">
        <v>1.1059840000000001</v>
      </c>
      <c r="G58" s="144">
        <v>1.4117489999999999</v>
      </c>
      <c r="H58" s="144">
        <v>1.4606730000000001</v>
      </c>
    </row>
    <row r="59" spans="1:10" hidden="1" outlineLevel="1">
      <c r="A59" s="138" t="s">
        <v>44</v>
      </c>
      <c r="B59" s="138"/>
      <c r="C59" s="139">
        <v>72.858000000000004</v>
      </c>
      <c r="D59" s="139">
        <v>70.751999999999995</v>
      </c>
      <c r="E59" s="139">
        <v>71.671999999999997</v>
      </c>
      <c r="F59" s="139">
        <v>72.369</v>
      </c>
      <c r="G59" s="139">
        <v>72.787000000000006</v>
      </c>
      <c r="H59" s="139">
        <v>72.857500000000002</v>
      </c>
    </row>
    <row r="60" spans="1:10" hidden="1" outlineLevel="1">
      <c r="A60" s="138"/>
      <c r="B60" s="138"/>
      <c r="C60" s="138"/>
      <c r="D60" s="138"/>
      <c r="E60" s="138"/>
      <c r="F60" s="138"/>
      <c r="G60" s="138"/>
      <c r="H60" s="138"/>
    </row>
    <row r="61" spans="1:10" hidden="1" outlineLevel="1">
      <c r="A61" s="138" t="s">
        <v>45</v>
      </c>
      <c r="B61" s="138"/>
      <c r="C61" s="143">
        <v>1.02</v>
      </c>
      <c r="D61" s="143">
        <v>0.94</v>
      </c>
      <c r="E61" s="143">
        <v>0.79</v>
      </c>
      <c r="F61" s="143">
        <v>1.1000000000000001</v>
      </c>
      <c r="G61" s="143">
        <v>1.4</v>
      </c>
      <c r="H61" s="143">
        <v>1.45</v>
      </c>
    </row>
    <row r="62" spans="1:10" hidden="1" outlineLevel="1">
      <c r="A62" s="138" t="s">
        <v>312</v>
      </c>
      <c r="B62" s="138"/>
      <c r="C62" s="144">
        <v>1.02</v>
      </c>
      <c r="D62" s="144">
        <v>0.94</v>
      </c>
      <c r="E62" s="144">
        <v>0.78948499999999999</v>
      </c>
      <c r="F62" s="144">
        <v>1.1000000000000001</v>
      </c>
      <c r="G62" s="144">
        <v>1.4</v>
      </c>
      <c r="H62" s="144">
        <v>1.4498770000000001</v>
      </c>
    </row>
    <row r="63" spans="1:10" hidden="1" outlineLevel="1">
      <c r="A63" s="138" t="s">
        <v>46</v>
      </c>
      <c r="B63" s="138"/>
      <c r="C63" s="139">
        <v>74.114000000000004</v>
      </c>
      <c r="D63" s="139">
        <v>71.658000000000001</v>
      </c>
      <c r="E63" s="139">
        <v>72.075000000000003</v>
      </c>
      <c r="F63" s="139">
        <v>72.807000000000002</v>
      </c>
      <c r="G63" s="139">
        <v>73.224999999999994</v>
      </c>
      <c r="H63" s="139">
        <v>73.383250000000004</v>
      </c>
    </row>
    <row r="64" spans="1:10" hidden="1" outlineLevel="1">
      <c r="A64" s="138"/>
      <c r="B64" s="138"/>
      <c r="C64" s="138"/>
      <c r="D64" s="138"/>
      <c r="E64" s="138"/>
      <c r="F64" s="138"/>
      <c r="G64" s="138"/>
      <c r="H64" s="138"/>
    </row>
    <row r="65" spans="1:8" hidden="1" outlineLevel="1">
      <c r="A65" s="138" t="s">
        <v>47</v>
      </c>
      <c r="B65" s="138"/>
      <c r="C65" s="143">
        <v>0.98</v>
      </c>
      <c r="D65" s="143">
        <v>0.95</v>
      </c>
      <c r="E65" s="143">
        <v>0.83</v>
      </c>
      <c r="F65" s="143">
        <v>1.1299999999999999</v>
      </c>
      <c r="G65" s="143">
        <v>1.32</v>
      </c>
      <c r="H65" s="143">
        <v>1.36</v>
      </c>
    </row>
    <row r="66" spans="1:8" hidden="1" outlineLevel="1">
      <c r="A66" s="138" t="s">
        <v>48</v>
      </c>
      <c r="B66" s="138"/>
      <c r="C66" s="144">
        <v>0.96445099999999995</v>
      </c>
      <c r="D66" s="144">
        <v>0.93435100000000004</v>
      </c>
      <c r="E66" s="144">
        <v>0.82938699999999999</v>
      </c>
      <c r="F66" s="144">
        <v>1.1187959999999999</v>
      </c>
      <c r="G66" s="144">
        <v>1.311164</v>
      </c>
      <c r="H66" s="144">
        <v>1.352956</v>
      </c>
    </row>
    <row r="67" spans="1:8" hidden="1" outlineLevel="1">
      <c r="A67" s="138"/>
      <c r="B67" s="138"/>
      <c r="C67" s="138"/>
      <c r="D67" s="138"/>
      <c r="E67" s="138"/>
      <c r="F67" s="138"/>
      <c r="G67" s="138"/>
      <c r="H67" s="138"/>
    </row>
    <row r="68" spans="1:8" hidden="1" outlineLevel="1">
      <c r="A68" s="138" t="s">
        <v>49</v>
      </c>
      <c r="B68" s="138"/>
      <c r="C68" s="143">
        <v>0.2</v>
      </c>
      <c r="D68" s="143">
        <v>0.2</v>
      </c>
      <c r="E68" s="143">
        <v>0.2</v>
      </c>
      <c r="F68" s="143">
        <v>0.2</v>
      </c>
      <c r="G68" s="143">
        <v>0.2</v>
      </c>
      <c r="H68" s="143">
        <v>0.2</v>
      </c>
    </row>
    <row r="69" spans="1:8" hidden="1" outlineLevel="1">
      <c r="A69" s="138" t="s">
        <v>50</v>
      </c>
      <c r="B69" s="138"/>
      <c r="C69" s="145">
        <v>0.18515799999999999</v>
      </c>
      <c r="D69" s="145">
        <v>0.20893700000000001</v>
      </c>
      <c r="E69" s="145">
        <v>0.252527</v>
      </c>
      <c r="F69" s="145">
        <v>0.18086099999999999</v>
      </c>
      <c r="G69" s="145">
        <v>0.14178099999999999</v>
      </c>
      <c r="H69" s="145">
        <v>0.137068</v>
      </c>
    </row>
    <row r="70" spans="1:8" collapsed="1">
      <c r="A70" s="138"/>
      <c r="B70" s="138"/>
      <c r="C70" s="138"/>
      <c r="D70" s="138"/>
      <c r="E70" s="138"/>
      <c r="F70" s="138"/>
      <c r="G70" s="138"/>
      <c r="H70" s="138"/>
    </row>
    <row r="71" spans="1:8">
      <c r="A71" s="137" t="s">
        <v>51</v>
      </c>
      <c r="B71" s="137"/>
      <c r="C71" s="138"/>
      <c r="D71" s="138"/>
      <c r="E71" s="138"/>
      <c r="F71" s="138"/>
      <c r="G71" s="138"/>
      <c r="H71" s="138"/>
    </row>
    <row r="72" spans="1:8">
      <c r="A72" s="138" t="s">
        <v>16</v>
      </c>
      <c r="B72" s="138"/>
      <c r="C72" s="139">
        <v>280.596</v>
      </c>
      <c r="D72" s="139">
        <v>270.47399999999999</v>
      </c>
      <c r="E72" s="139">
        <v>248.81399999999999</v>
      </c>
      <c r="F72" s="139">
        <v>280.91699999999997</v>
      </c>
      <c r="G72" s="139">
        <v>311.01799999999997</v>
      </c>
      <c r="H72" s="139">
        <v>320.63600000000002</v>
      </c>
    </row>
    <row r="73" spans="1:8">
      <c r="A73" s="338" t="s">
        <v>417</v>
      </c>
      <c r="B73" s="137"/>
      <c r="C73" s="339">
        <f>C72/C10</f>
        <v>0.13547593722826573</v>
      </c>
      <c r="D73" s="339">
        <f t="shared" ref="D73:H73" si="5">D72/D10</f>
        <v>0.12489569860348106</v>
      </c>
      <c r="E73" s="339">
        <f t="shared" si="5"/>
        <v>0.149306018110137</v>
      </c>
      <c r="F73" s="339">
        <f t="shared" si="5"/>
        <v>0.15477350111844496</v>
      </c>
      <c r="G73" s="339">
        <f t="shared" si="5"/>
        <v>0.15528771500611627</v>
      </c>
      <c r="H73" s="339">
        <f t="shared" si="5"/>
        <v>0.15758941802166393</v>
      </c>
    </row>
    <row r="74" spans="1:8" hidden="1" outlineLevel="1">
      <c r="A74" s="138" t="s">
        <v>52</v>
      </c>
      <c r="B74" s="138"/>
      <c r="C74" s="139">
        <v>113.602</v>
      </c>
      <c r="D74" s="139">
        <v>103.039</v>
      </c>
      <c r="E74" s="139">
        <v>93.498999999999995</v>
      </c>
      <c r="F74" s="139">
        <v>128.67500000000001</v>
      </c>
      <c r="G74" s="139">
        <v>152.38399999999999</v>
      </c>
      <c r="H74" s="139">
        <v>157.08500000000001</v>
      </c>
    </row>
    <row r="75" spans="1:8" hidden="1" outlineLevel="1">
      <c r="A75" s="138" t="s">
        <v>53</v>
      </c>
      <c r="B75" s="138"/>
      <c r="C75" s="139">
        <v>113.602</v>
      </c>
      <c r="D75" s="139">
        <v>103.039</v>
      </c>
      <c r="E75" s="139">
        <v>93.498999999999995</v>
      </c>
      <c r="F75" s="139">
        <v>128.67500000000001</v>
      </c>
      <c r="G75" s="139">
        <v>152.38399999999999</v>
      </c>
      <c r="H75" s="139">
        <v>157.08500000000001</v>
      </c>
    </row>
    <row r="76" spans="1:8" hidden="1" outlineLevel="1">
      <c r="A76" s="138" t="s">
        <v>54</v>
      </c>
      <c r="B76" s="138"/>
      <c r="C76" s="139">
        <v>668.16</v>
      </c>
      <c r="D76" s="139">
        <v>668.36099999999999</v>
      </c>
      <c r="E76" s="139">
        <v>554.66800000000001</v>
      </c>
      <c r="F76" s="139">
        <v>633.56500000000005</v>
      </c>
      <c r="G76" s="139">
        <v>312.02999999999997</v>
      </c>
      <c r="H76" s="139" t="s">
        <v>55</v>
      </c>
    </row>
    <row r="77" spans="1:8" hidden="1" outlineLevel="1">
      <c r="A77" s="138" t="s">
        <v>56</v>
      </c>
      <c r="B77" s="138"/>
      <c r="C77" s="145">
        <v>0.45107799999999998</v>
      </c>
      <c r="D77" s="145">
        <v>0.42250100000000002</v>
      </c>
      <c r="E77" s="145">
        <v>0.42750100000000002</v>
      </c>
      <c r="F77" s="145">
        <v>0.41250100000000001</v>
      </c>
      <c r="G77" s="145">
        <v>0.41250100000000001</v>
      </c>
      <c r="H77" s="145">
        <v>0.40708899999999998</v>
      </c>
    </row>
    <row r="78" spans="1:8" hidden="1" outlineLevel="1">
      <c r="A78" s="138" t="s">
        <v>58</v>
      </c>
      <c r="B78" s="138"/>
      <c r="C78" s="139">
        <v>70.495999999999995</v>
      </c>
      <c r="D78" s="139">
        <v>55.127000000000002</v>
      </c>
      <c r="E78" s="139">
        <v>36.695999999999998</v>
      </c>
      <c r="F78" s="139">
        <v>67.224999999999994</v>
      </c>
      <c r="G78" s="139">
        <v>12.939</v>
      </c>
      <c r="H78" s="139">
        <v>12.939</v>
      </c>
    </row>
    <row r="79" spans="1:8" hidden="1" outlineLevel="1">
      <c r="A79" s="138" t="s">
        <v>59</v>
      </c>
      <c r="B79" s="138"/>
      <c r="C79" s="139" t="s">
        <v>55</v>
      </c>
      <c r="D79" s="139" t="s">
        <v>55</v>
      </c>
      <c r="E79" s="139">
        <v>0.64900000000000002</v>
      </c>
      <c r="F79" s="139">
        <v>0.89400000000000002</v>
      </c>
      <c r="G79" s="139">
        <v>1.347</v>
      </c>
      <c r="H79" s="139">
        <v>1.347</v>
      </c>
    </row>
    <row r="80" spans="1:8" hidden="1" outlineLevel="1">
      <c r="A80" s="138" t="s">
        <v>60</v>
      </c>
      <c r="B80" s="138"/>
      <c r="C80" s="139">
        <v>70.495999999999995</v>
      </c>
      <c r="D80" s="139">
        <v>55.127000000000002</v>
      </c>
      <c r="E80" s="139">
        <v>37.344999999999999</v>
      </c>
      <c r="F80" s="139">
        <v>68.119</v>
      </c>
      <c r="G80" s="139">
        <v>14.286</v>
      </c>
      <c r="H80" s="139">
        <v>14.286</v>
      </c>
    </row>
    <row r="81" spans="1:8" hidden="1" outlineLevel="1">
      <c r="A81" s="138" t="s">
        <v>61</v>
      </c>
      <c r="B81" s="138"/>
      <c r="C81" s="139">
        <v>-8.6</v>
      </c>
      <c r="D81" s="139">
        <v>-5.7</v>
      </c>
      <c r="E81" s="139">
        <v>4.9080000000000004</v>
      </c>
      <c r="F81" s="139">
        <v>-11.9</v>
      </c>
      <c r="G81" s="139">
        <v>57.863</v>
      </c>
      <c r="H81" s="139">
        <v>57.863</v>
      </c>
    </row>
    <row r="82" spans="1:8" hidden="1" outlineLevel="1">
      <c r="A82" s="138" t="s">
        <v>63</v>
      </c>
      <c r="B82" s="138"/>
      <c r="C82" s="139">
        <v>-8.6</v>
      </c>
      <c r="D82" s="139">
        <v>-5.7</v>
      </c>
      <c r="E82" s="139">
        <v>4.9080000000000004</v>
      </c>
      <c r="F82" s="139">
        <v>-11.9</v>
      </c>
      <c r="G82" s="139">
        <v>57.863</v>
      </c>
      <c r="H82" s="139">
        <v>57.863</v>
      </c>
    </row>
    <row r="83" spans="1:8" hidden="1" outlineLevel="1">
      <c r="A83" s="138"/>
      <c r="B83" s="138"/>
      <c r="C83" s="138"/>
      <c r="D83" s="138"/>
      <c r="E83" s="138"/>
      <c r="F83" s="138"/>
      <c r="G83" s="138"/>
      <c r="H83" s="138"/>
    </row>
    <row r="84" spans="1:8" hidden="1" outlineLevel="1">
      <c r="A84" s="138" t="s">
        <v>64</v>
      </c>
      <c r="B84" s="138"/>
      <c r="C84" s="139">
        <v>71.479375000000005</v>
      </c>
      <c r="D84" s="139">
        <v>66.953749999999999</v>
      </c>
      <c r="E84" s="139">
        <v>59.778125000000003</v>
      </c>
      <c r="F84" s="139">
        <v>81.456249999999997</v>
      </c>
      <c r="G84" s="139">
        <v>96.01</v>
      </c>
      <c r="H84" s="139">
        <v>99.284374999999997</v>
      </c>
    </row>
    <row r="85" spans="1:8" hidden="1" outlineLevel="1">
      <c r="A85" s="138" t="s">
        <v>66</v>
      </c>
      <c r="B85" s="138"/>
      <c r="C85" s="320">
        <v>40235</v>
      </c>
      <c r="D85" s="320">
        <v>40603</v>
      </c>
      <c r="E85" s="320">
        <v>40966</v>
      </c>
      <c r="F85" s="320">
        <v>40966</v>
      </c>
      <c r="G85" s="320">
        <v>40966</v>
      </c>
      <c r="H85" s="320">
        <v>41214</v>
      </c>
    </row>
    <row r="86" spans="1:8" hidden="1" outlineLevel="1">
      <c r="A86" s="138" t="s">
        <v>67</v>
      </c>
      <c r="B86" s="138"/>
      <c r="C86" s="321" t="s">
        <v>70</v>
      </c>
      <c r="D86" s="321" t="s">
        <v>70</v>
      </c>
      <c r="E86" s="321" t="s">
        <v>70</v>
      </c>
      <c r="F86" s="321" t="s">
        <v>70</v>
      </c>
      <c r="G86" s="321" t="s">
        <v>71</v>
      </c>
      <c r="H86" s="321" t="s">
        <v>71</v>
      </c>
    </row>
    <row r="87" spans="1:8" hidden="1" outlineLevel="1">
      <c r="A87" s="138" t="s">
        <v>72</v>
      </c>
      <c r="B87" s="138"/>
      <c r="C87" s="321" t="s">
        <v>73</v>
      </c>
      <c r="D87" s="321" t="s">
        <v>73</v>
      </c>
      <c r="E87" s="321" t="s">
        <v>73</v>
      </c>
      <c r="F87" s="321" t="s">
        <v>73</v>
      </c>
      <c r="G87" s="321" t="s">
        <v>73</v>
      </c>
      <c r="H87" s="321" t="s">
        <v>74</v>
      </c>
    </row>
    <row r="88" spans="1:8" hidden="1" outlineLevel="1">
      <c r="A88" s="138"/>
      <c r="B88" s="138"/>
      <c r="C88" s="138"/>
      <c r="D88" s="138"/>
      <c r="E88" s="138"/>
      <c r="F88" s="138"/>
      <c r="G88" s="138"/>
      <c r="H88" s="138"/>
    </row>
    <row r="89" spans="1:8" hidden="1" outlineLevel="1">
      <c r="A89" s="137" t="s">
        <v>75</v>
      </c>
      <c r="B89" s="137"/>
      <c r="C89" s="138"/>
      <c r="D89" s="138"/>
      <c r="E89" s="138"/>
      <c r="F89" s="138"/>
      <c r="G89" s="138"/>
      <c r="H89" s="138"/>
    </row>
    <row r="90" spans="1:8" hidden="1" outlineLevel="1">
      <c r="A90" s="138" t="s">
        <v>76</v>
      </c>
      <c r="B90" s="138"/>
      <c r="C90" s="139">
        <v>387.56400000000002</v>
      </c>
      <c r="D90" s="139">
        <v>397.887</v>
      </c>
      <c r="E90" s="139">
        <v>305.85399999999998</v>
      </c>
      <c r="F90" s="139">
        <v>352.64800000000002</v>
      </c>
      <c r="G90" s="139">
        <v>1.012</v>
      </c>
      <c r="H90" s="139" t="s">
        <v>55</v>
      </c>
    </row>
    <row r="91" spans="1:8" hidden="1" outlineLevel="1">
      <c r="A91" s="138"/>
      <c r="B91" s="138"/>
      <c r="C91" s="138"/>
      <c r="D91" s="138"/>
      <c r="E91" s="138"/>
      <c r="F91" s="138"/>
      <c r="G91" s="138"/>
      <c r="H91" s="138"/>
    </row>
    <row r="92" spans="1:8" hidden="1" outlineLevel="1">
      <c r="A92" s="138" t="s">
        <v>869</v>
      </c>
      <c r="B92" s="138"/>
      <c r="C92" s="139">
        <v>1.8779999999999999</v>
      </c>
      <c r="D92" s="139">
        <v>1.4550000000000001</v>
      </c>
      <c r="E92" s="139">
        <v>1.2430000000000001</v>
      </c>
      <c r="F92" s="139">
        <v>1.4610000000000001</v>
      </c>
      <c r="G92" s="139">
        <v>2.5990000000000002</v>
      </c>
      <c r="H92" s="139">
        <v>4.0960000000000001</v>
      </c>
    </row>
    <row r="93" spans="1:8" hidden="1" outlineLevel="1">
      <c r="A93" s="137" t="s">
        <v>80</v>
      </c>
      <c r="B93" s="137"/>
      <c r="C93" s="141">
        <v>1.8779999999999999</v>
      </c>
      <c r="D93" s="141">
        <v>1.4550000000000001</v>
      </c>
      <c r="E93" s="141">
        <v>1.2430000000000001</v>
      </c>
      <c r="F93" s="141">
        <v>1.4610000000000001</v>
      </c>
      <c r="G93" s="141">
        <v>2.5990000000000002</v>
      </c>
      <c r="H93" s="141">
        <v>4.0960000000000001</v>
      </c>
    </row>
    <row r="94" spans="1:8" collapsed="1"/>
    <row r="96" spans="1:8">
      <c r="A96" s="136" t="s">
        <v>81</v>
      </c>
      <c r="B96" s="136"/>
      <c r="C96" s="136"/>
      <c r="D96" s="136"/>
      <c r="E96" s="136"/>
      <c r="F96" s="136"/>
      <c r="G96" s="136"/>
      <c r="H96" s="136"/>
    </row>
    <row r="97" spans="1:8">
      <c r="A97" s="137" t="s">
        <v>82</v>
      </c>
      <c r="B97" s="137"/>
      <c r="C97" s="138"/>
      <c r="D97" s="138"/>
      <c r="E97" s="138"/>
      <c r="F97" s="138"/>
      <c r="G97" s="138"/>
      <c r="H97" s="138"/>
    </row>
    <row r="98" spans="1:8">
      <c r="A98" s="138" t="s">
        <v>83</v>
      </c>
      <c r="B98" s="138"/>
      <c r="C98" s="139">
        <v>25.09</v>
      </c>
      <c r="D98" s="139">
        <v>48.624000000000002</v>
      </c>
      <c r="E98" s="139">
        <v>18.43</v>
      </c>
      <c r="F98" s="139">
        <v>13.965999999999999</v>
      </c>
      <c r="G98" s="139">
        <v>12.412000000000001</v>
      </c>
      <c r="H98" s="139">
        <v>18.036999999999999</v>
      </c>
    </row>
    <row r="99" spans="1:8">
      <c r="A99" s="137" t="s">
        <v>313</v>
      </c>
      <c r="B99" s="137"/>
      <c r="C99" s="140">
        <v>25.09</v>
      </c>
      <c r="D99" s="140">
        <v>48.624000000000002</v>
      </c>
      <c r="E99" s="140">
        <v>18.43</v>
      </c>
      <c r="F99" s="140">
        <v>13.965999999999999</v>
      </c>
      <c r="G99" s="140">
        <v>12.412000000000001</v>
      </c>
      <c r="H99" s="140">
        <v>18.036999999999999</v>
      </c>
    </row>
    <row r="100" spans="1:8">
      <c r="A100" s="138"/>
      <c r="B100" s="138"/>
      <c r="C100" s="138"/>
      <c r="D100" s="138"/>
      <c r="E100" s="138"/>
      <c r="F100" s="138"/>
      <c r="G100" s="138"/>
      <c r="H100" s="138"/>
    </row>
    <row r="101" spans="1:8">
      <c r="A101" s="138" t="s">
        <v>85</v>
      </c>
      <c r="B101" s="138"/>
      <c r="C101" s="139">
        <v>213.49600000000001</v>
      </c>
      <c r="D101" s="139">
        <v>185.93600000000001</v>
      </c>
      <c r="E101" s="139">
        <v>180.74</v>
      </c>
      <c r="F101" s="139">
        <v>190.26400000000001</v>
      </c>
      <c r="G101" s="139">
        <v>218.71199999999999</v>
      </c>
      <c r="H101" s="139">
        <v>217.75800000000001</v>
      </c>
    </row>
    <row r="102" spans="1:8">
      <c r="A102" s="138" t="s">
        <v>86</v>
      </c>
      <c r="B102" s="138"/>
      <c r="C102" s="139">
        <v>14.587</v>
      </c>
      <c r="D102" s="139">
        <v>18.739000000000001</v>
      </c>
      <c r="E102" s="139">
        <v>10.366</v>
      </c>
      <c r="F102" s="139">
        <v>10.430999999999999</v>
      </c>
      <c r="G102" s="139">
        <v>9.2129999999999992</v>
      </c>
      <c r="H102" s="139">
        <v>9.9570000000000007</v>
      </c>
    </row>
    <row r="103" spans="1:8">
      <c r="A103" s="138" t="s">
        <v>870</v>
      </c>
      <c r="B103" s="138"/>
      <c r="C103" s="139">
        <v>5.0739999999999998</v>
      </c>
      <c r="D103" s="139">
        <v>4.085</v>
      </c>
      <c r="E103" s="139">
        <v>3.4039999999999999</v>
      </c>
      <c r="F103" s="139">
        <v>7.5670000000000002</v>
      </c>
      <c r="G103" s="139">
        <v>4.9000000000000004</v>
      </c>
      <c r="H103" s="139" t="s">
        <v>8</v>
      </c>
    </row>
    <row r="104" spans="1:8">
      <c r="A104" s="137" t="s">
        <v>314</v>
      </c>
      <c r="B104" s="137"/>
      <c r="C104" s="140">
        <v>233.15700000000001</v>
      </c>
      <c r="D104" s="140">
        <v>208.76</v>
      </c>
      <c r="E104" s="140">
        <v>194.51</v>
      </c>
      <c r="F104" s="140">
        <v>208.262</v>
      </c>
      <c r="G104" s="140">
        <v>232.82499999999999</v>
      </c>
      <c r="H104" s="140">
        <v>227.715</v>
      </c>
    </row>
    <row r="105" spans="1:8">
      <c r="A105" s="138"/>
      <c r="B105" s="138"/>
      <c r="C105" s="138"/>
      <c r="D105" s="138"/>
      <c r="E105" s="138"/>
      <c r="F105" s="138"/>
      <c r="G105" s="138"/>
      <c r="H105" s="138"/>
    </row>
    <row r="106" spans="1:8">
      <c r="A106" s="138" t="s">
        <v>374</v>
      </c>
      <c r="B106" s="138"/>
      <c r="C106" s="139">
        <v>10.747</v>
      </c>
      <c r="D106" s="139">
        <v>10.644</v>
      </c>
      <c r="E106" s="139">
        <v>12.725</v>
      </c>
      <c r="F106" s="139">
        <v>16.867999999999999</v>
      </c>
      <c r="G106" s="139">
        <v>30.212</v>
      </c>
      <c r="H106" s="139">
        <v>25.172000000000001</v>
      </c>
    </row>
    <row r="107" spans="1:8">
      <c r="A107" s="138" t="s">
        <v>88</v>
      </c>
      <c r="B107" s="138"/>
      <c r="C107" s="139">
        <v>17.045000000000002</v>
      </c>
      <c r="D107" s="139">
        <v>16.492999999999999</v>
      </c>
      <c r="E107" s="139">
        <v>14.628</v>
      </c>
      <c r="F107" s="139">
        <v>14.933999999999999</v>
      </c>
      <c r="G107" s="139">
        <v>15.093999999999999</v>
      </c>
      <c r="H107" s="139">
        <v>6.5679999999999996</v>
      </c>
    </row>
    <row r="108" spans="1:8">
      <c r="A108" s="138" t="s">
        <v>89</v>
      </c>
      <c r="B108" s="138"/>
      <c r="C108" s="139">
        <v>26.702000000000002</v>
      </c>
      <c r="D108" s="139">
        <v>30.789000000000001</v>
      </c>
      <c r="E108" s="139">
        <v>24.808</v>
      </c>
      <c r="F108" s="139">
        <v>27.829000000000001</v>
      </c>
      <c r="G108" s="139">
        <v>25.805</v>
      </c>
      <c r="H108" s="139">
        <v>27.42</v>
      </c>
    </row>
    <row r="109" spans="1:8">
      <c r="A109" s="138" t="s">
        <v>90</v>
      </c>
      <c r="B109" s="138"/>
      <c r="C109" s="139">
        <v>16.425999999999998</v>
      </c>
      <c r="D109" s="139">
        <v>16.574000000000002</v>
      </c>
      <c r="E109" s="139">
        <v>19.402999999999999</v>
      </c>
      <c r="F109" s="139">
        <v>15.84</v>
      </c>
      <c r="G109" s="139">
        <v>24.983000000000001</v>
      </c>
      <c r="H109" s="139">
        <v>23.768000000000001</v>
      </c>
    </row>
    <row r="110" spans="1:8">
      <c r="A110" s="137" t="s">
        <v>315</v>
      </c>
      <c r="B110" s="137"/>
      <c r="C110" s="140">
        <v>329.16699999999997</v>
      </c>
      <c r="D110" s="140">
        <v>331.88400000000001</v>
      </c>
      <c r="E110" s="140">
        <v>284.50400000000002</v>
      </c>
      <c r="F110" s="140">
        <v>297.69900000000001</v>
      </c>
      <c r="G110" s="140">
        <v>341.33100000000002</v>
      </c>
      <c r="H110" s="140">
        <v>328.68</v>
      </c>
    </row>
    <row r="111" spans="1:8">
      <c r="A111" s="138"/>
      <c r="B111" s="138"/>
      <c r="C111" s="138"/>
      <c r="D111" s="138"/>
      <c r="E111" s="138"/>
      <c r="F111" s="138"/>
      <c r="G111" s="138"/>
      <c r="H111" s="138"/>
    </row>
    <row r="112" spans="1:8">
      <c r="A112" s="138" t="s">
        <v>91</v>
      </c>
      <c r="B112" s="138"/>
      <c r="C112" s="139">
        <v>1605.4449999999999</v>
      </c>
      <c r="D112" s="139">
        <v>1613.1020000000001</v>
      </c>
      <c r="E112" s="139">
        <v>1580.711</v>
      </c>
      <c r="F112" s="139">
        <v>1549.6369999999999</v>
      </c>
      <c r="G112" s="139">
        <v>1625.008</v>
      </c>
      <c r="H112" s="139">
        <v>1689.9269999999999</v>
      </c>
    </row>
    <row r="113" spans="1:8">
      <c r="A113" s="138" t="s">
        <v>92</v>
      </c>
      <c r="B113" s="138"/>
      <c r="C113" s="139">
        <v>-633.5</v>
      </c>
      <c r="D113" s="139">
        <v>-686.5</v>
      </c>
      <c r="E113" s="139">
        <v>-708.8</v>
      </c>
      <c r="F113" s="139">
        <v>-708.6</v>
      </c>
      <c r="G113" s="139">
        <v>-682.9</v>
      </c>
      <c r="H113" s="139">
        <v>-691.4</v>
      </c>
    </row>
    <row r="114" spans="1:8">
      <c r="A114" s="137" t="s">
        <v>316</v>
      </c>
      <c r="B114" s="137"/>
      <c r="C114" s="140">
        <v>971.94100000000003</v>
      </c>
      <c r="D114" s="140">
        <v>926.63900000000001</v>
      </c>
      <c r="E114" s="140">
        <v>871.90200000000004</v>
      </c>
      <c r="F114" s="140">
        <v>841.05499999999995</v>
      </c>
      <c r="G114" s="140">
        <v>942.13599999999997</v>
      </c>
      <c r="H114" s="140">
        <v>998.50900000000001</v>
      </c>
    </row>
    <row r="115" spans="1:8">
      <c r="A115" s="138"/>
      <c r="B115" s="138"/>
      <c r="C115" s="138"/>
      <c r="D115" s="138"/>
      <c r="E115" s="138"/>
      <c r="F115" s="138"/>
      <c r="G115" s="138"/>
      <c r="H115" s="138"/>
    </row>
    <row r="116" spans="1:8">
      <c r="A116" s="138" t="s">
        <v>385</v>
      </c>
      <c r="B116" s="138"/>
      <c r="C116" s="139">
        <v>16.827000000000002</v>
      </c>
      <c r="D116" s="139">
        <v>13.952999999999999</v>
      </c>
      <c r="E116" s="139">
        <v>11.803000000000001</v>
      </c>
      <c r="F116" s="139">
        <v>7.548</v>
      </c>
      <c r="G116" s="139">
        <v>12.032999999999999</v>
      </c>
      <c r="H116" s="139" t="s">
        <v>8</v>
      </c>
    </row>
    <row r="117" spans="1:8">
      <c r="A117" s="138" t="s">
        <v>99</v>
      </c>
      <c r="B117" s="138"/>
      <c r="C117" s="139">
        <v>3.4729999999999999</v>
      </c>
      <c r="D117" s="139">
        <v>2.8420000000000001</v>
      </c>
      <c r="E117" s="139">
        <v>4.8</v>
      </c>
      <c r="F117" s="139">
        <v>5.25</v>
      </c>
      <c r="G117" s="139">
        <v>6.9160000000000004</v>
      </c>
      <c r="H117" s="139">
        <v>19.143000000000001</v>
      </c>
    </row>
    <row r="118" spans="1:8">
      <c r="A118" s="137" t="s">
        <v>100</v>
      </c>
      <c r="B118" s="137"/>
      <c r="C118" s="142">
        <v>1321.4079999999999</v>
      </c>
      <c r="D118" s="142">
        <v>1275.318</v>
      </c>
      <c r="E118" s="142">
        <v>1173.009</v>
      </c>
      <c r="F118" s="142">
        <v>1151.5519999999999</v>
      </c>
      <c r="G118" s="142">
        <v>1302.4159999999999</v>
      </c>
      <c r="H118" s="142">
        <v>1346.3320000000001</v>
      </c>
    </row>
    <row r="119" spans="1:8">
      <c r="A119" s="138"/>
      <c r="B119" s="138"/>
      <c r="C119" s="138"/>
      <c r="D119" s="138"/>
      <c r="E119" s="138"/>
      <c r="F119" s="138"/>
      <c r="G119" s="138"/>
      <c r="H119" s="138"/>
    </row>
    <row r="120" spans="1:8">
      <c r="A120" s="137" t="s">
        <v>317</v>
      </c>
      <c r="B120" s="137"/>
      <c r="C120" s="138"/>
      <c r="D120" s="138"/>
      <c r="E120" s="138"/>
      <c r="F120" s="138"/>
      <c r="G120" s="138"/>
      <c r="H120" s="138"/>
    </row>
    <row r="121" spans="1:8">
      <c r="A121" s="138" t="s">
        <v>101</v>
      </c>
      <c r="B121" s="138"/>
      <c r="C121" s="139">
        <v>49.652000000000001</v>
      </c>
      <c r="D121" s="139">
        <v>46.683999999999997</v>
      </c>
      <c r="E121" s="139">
        <v>47.055999999999997</v>
      </c>
      <c r="F121" s="139">
        <v>57.707999999999998</v>
      </c>
      <c r="G121" s="139">
        <v>93.486000000000004</v>
      </c>
      <c r="H121" s="139">
        <v>74.215999999999994</v>
      </c>
    </row>
    <row r="122" spans="1:8">
      <c r="A122" s="138" t="s">
        <v>102</v>
      </c>
      <c r="B122" s="138"/>
      <c r="C122" s="139">
        <v>97.941999999999993</v>
      </c>
      <c r="D122" s="139">
        <v>105.68</v>
      </c>
      <c r="E122" s="139">
        <v>83.233999999999995</v>
      </c>
      <c r="F122" s="139">
        <v>90.694999999999993</v>
      </c>
      <c r="G122" s="139">
        <v>82.164000000000001</v>
      </c>
      <c r="H122" s="139">
        <v>83.31</v>
      </c>
    </row>
    <row r="123" spans="1:8">
      <c r="A123" s="138" t="s">
        <v>104</v>
      </c>
      <c r="B123" s="138"/>
      <c r="C123" s="139" t="s">
        <v>8</v>
      </c>
      <c r="D123" s="139">
        <v>30</v>
      </c>
      <c r="E123" s="139" t="s">
        <v>8</v>
      </c>
      <c r="F123" s="139" t="s">
        <v>8</v>
      </c>
      <c r="G123" s="139" t="s">
        <v>8</v>
      </c>
      <c r="H123" s="139" t="s">
        <v>8</v>
      </c>
    </row>
    <row r="124" spans="1:8">
      <c r="A124" s="138" t="s">
        <v>108</v>
      </c>
      <c r="B124" s="138"/>
      <c r="C124" s="139">
        <v>19.395</v>
      </c>
      <c r="D124" s="139">
        <v>19.006</v>
      </c>
      <c r="E124" s="139">
        <v>16.451000000000001</v>
      </c>
      <c r="F124" s="139">
        <v>20.036999999999999</v>
      </c>
      <c r="G124" s="139">
        <v>23.175000000000001</v>
      </c>
      <c r="H124" s="139">
        <v>19.902000000000001</v>
      </c>
    </row>
    <row r="125" spans="1:8">
      <c r="A125" s="137" t="s">
        <v>318</v>
      </c>
      <c r="B125" s="137"/>
      <c r="C125" s="140">
        <v>166.989</v>
      </c>
      <c r="D125" s="140">
        <v>201.37</v>
      </c>
      <c r="E125" s="140">
        <v>146.74100000000001</v>
      </c>
      <c r="F125" s="140">
        <v>168.44</v>
      </c>
      <c r="G125" s="140">
        <v>198.82499999999999</v>
      </c>
      <c r="H125" s="140">
        <v>177.428</v>
      </c>
    </row>
    <row r="126" spans="1:8">
      <c r="A126" s="138"/>
      <c r="B126" s="138"/>
      <c r="C126" s="138"/>
      <c r="D126" s="138"/>
      <c r="E126" s="138"/>
      <c r="F126" s="138"/>
      <c r="G126" s="138"/>
      <c r="H126" s="138"/>
    </row>
    <row r="127" spans="1:8">
      <c r="A127" s="138" t="s">
        <v>114</v>
      </c>
      <c r="B127" s="138"/>
      <c r="C127" s="139">
        <v>196.96600000000001</v>
      </c>
      <c r="D127" s="139">
        <v>200.512</v>
      </c>
      <c r="E127" s="139">
        <v>199.358</v>
      </c>
      <c r="F127" s="139">
        <v>190.50700000000001</v>
      </c>
      <c r="G127" s="139">
        <v>243</v>
      </c>
      <c r="H127" s="139">
        <v>236.232</v>
      </c>
    </row>
    <row r="128" spans="1:8">
      <c r="A128" s="138" t="s">
        <v>319</v>
      </c>
      <c r="B128" s="138"/>
      <c r="C128" s="139">
        <v>124.66500000000001</v>
      </c>
      <c r="D128" s="139">
        <v>127.90600000000001</v>
      </c>
      <c r="E128" s="139">
        <v>122.26</v>
      </c>
      <c r="F128" s="139">
        <v>123.63</v>
      </c>
      <c r="G128" s="139">
        <v>135.44399999999999</v>
      </c>
      <c r="H128" s="139">
        <v>136.506</v>
      </c>
    </row>
    <row r="129" spans="1:8">
      <c r="A129" s="137" t="s">
        <v>115</v>
      </c>
      <c r="B129" s="137"/>
      <c r="C129" s="140">
        <v>488.62</v>
      </c>
      <c r="D129" s="140">
        <v>529.78800000000001</v>
      </c>
      <c r="E129" s="140">
        <v>468.35899999999998</v>
      </c>
      <c r="F129" s="140">
        <v>482.577</v>
      </c>
      <c r="G129" s="140">
        <v>577.26900000000001</v>
      </c>
      <c r="H129" s="140">
        <v>550.16600000000005</v>
      </c>
    </row>
    <row r="130" spans="1:8">
      <c r="A130" s="138"/>
      <c r="B130" s="138"/>
      <c r="C130" s="138"/>
      <c r="D130" s="138"/>
      <c r="E130" s="138"/>
      <c r="F130" s="138"/>
      <c r="G130" s="138"/>
      <c r="H130" s="138"/>
    </row>
    <row r="131" spans="1:8">
      <c r="A131" s="138" t="s">
        <v>116</v>
      </c>
      <c r="B131" s="138"/>
      <c r="C131" s="139">
        <v>0.80500000000000005</v>
      </c>
      <c r="D131" s="139">
        <v>0.80500000000000005</v>
      </c>
      <c r="E131" s="139">
        <v>0.80500000000000005</v>
      </c>
      <c r="F131" s="139">
        <v>0.80500000000000005</v>
      </c>
      <c r="G131" s="139">
        <v>0.80500000000000005</v>
      </c>
      <c r="H131" s="139">
        <v>0.80500000000000005</v>
      </c>
    </row>
    <row r="132" spans="1:8">
      <c r="A132" s="138" t="s">
        <v>117</v>
      </c>
      <c r="B132" s="138"/>
      <c r="C132" s="139">
        <v>101.024</v>
      </c>
      <c r="D132" s="139">
        <v>93.343000000000004</v>
      </c>
      <c r="E132" s="139">
        <v>92.388999999999996</v>
      </c>
      <c r="F132" s="139">
        <v>91.872</v>
      </c>
      <c r="G132" s="139">
        <v>94.396000000000001</v>
      </c>
      <c r="H132" s="139">
        <v>97.403999999999996</v>
      </c>
    </row>
    <row r="133" spans="1:8">
      <c r="A133" s="138" t="s">
        <v>118</v>
      </c>
      <c r="B133" s="138"/>
      <c r="C133" s="139">
        <v>923.41099999999994</v>
      </c>
      <c r="D133" s="139">
        <v>826.51099999999997</v>
      </c>
      <c r="E133" s="139">
        <v>778.89</v>
      </c>
      <c r="F133" s="139">
        <v>728.21600000000001</v>
      </c>
      <c r="G133" s="139">
        <v>779.99400000000003</v>
      </c>
      <c r="H133" s="139">
        <v>846.11599999999999</v>
      </c>
    </row>
    <row r="134" spans="1:8">
      <c r="A134" s="138" t="s">
        <v>320</v>
      </c>
      <c r="B134" s="138"/>
      <c r="C134" s="139">
        <v>-192.3</v>
      </c>
      <c r="D134" s="139">
        <v>-168</v>
      </c>
      <c r="E134" s="139">
        <v>-161.9</v>
      </c>
      <c r="F134" s="139">
        <v>-148.5</v>
      </c>
      <c r="G134" s="139">
        <v>-144.9</v>
      </c>
      <c r="H134" s="139">
        <v>-144.30000000000001</v>
      </c>
    </row>
    <row r="135" spans="1:8">
      <c r="A135" s="138" t="s">
        <v>119</v>
      </c>
      <c r="B135" s="138"/>
      <c r="C135" s="139">
        <v>-0.2</v>
      </c>
      <c r="D135" s="139">
        <v>-7.1</v>
      </c>
      <c r="E135" s="139">
        <v>-5.6</v>
      </c>
      <c r="F135" s="139">
        <v>-3.4</v>
      </c>
      <c r="G135" s="139">
        <v>-5.2</v>
      </c>
      <c r="H135" s="139">
        <v>-3.9</v>
      </c>
    </row>
    <row r="136" spans="1:8">
      <c r="A136" s="137" t="s">
        <v>321</v>
      </c>
      <c r="B136" s="137"/>
      <c r="C136" s="140">
        <v>832.78800000000001</v>
      </c>
      <c r="D136" s="140">
        <v>745.53</v>
      </c>
      <c r="E136" s="140">
        <v>704.65</v>
      </c>
      <c r="F136" s="140">
        <v>668.97500000000002</v>
      </c>
      <c r="G136" s="140">
        <v>725.14700000000005</v>
      </c>
      <c r="H136" s="140">
        <v>796.16600000000005</v>
      </c>
    </row>
    <row r="137" spans="1:8">
      <c r="A137" s="138"/>
      <c r="B137" s="138"/>
      <c r="C137" s="138"/>
      <c r="D137" s="138"/>
      <c r="E137" s="138"/>
      <c r="F137" s="138"/>
      <c r="G137" s="138"/>
      <c r="H137" s="138"/>
    </row>
    <row r="138" spans="1:8">
      <c r="A138" s="137" t="s">
        <v>122</v>
      </c>
      <c r="B138" s="137"/>
      <c r="C138" s="146">
        <v>832.78800000000001</v>
      </c>
      <c r="D138" s="146">
        <v>745.53</v>
      </c>
      <c r="E138" s="146">
        <v>704.65</v>
      </c>
      <c r="F138" s="146">
        <v>668.97500000000002</v>
      </c>
      <c r="G138" s="146">
        <v>725.14700000000005</v>
      </c>
      <c r="H138" s="146">
        <v>796.16600000000005</v>
      </c>
    </row>
    <row r="139" spans="1:8">
      <c r="A139" s="138"/>
      <c r="B139" s="138"/>
      <c r="C139" s="138"/>
      <c r="D139" s="138"/>
      <c r="E139" s="138"/>
      <c r="F139" s="138"/>
      <c r="G139" s="138"/>
      <c r="H139" s="138"/>
    </row>
    <row r="140" spans="1:8">
      <c r="A140" s="137" t="s">
        <v>123</v>
      </c>
      <c r="B140" s="137"/>
      <c r="C140" s="147">
        <v>1321.4079999999999</v>
      </c>
      <c r="D140" s="147">
        <v>1275.318</v>
      </c>
      <c r="E140" s="147">
        <v>1173.009</v>
      </c>
      <c r="F140" s="147">
        <v>1151.5519999999999</v>
      </c>
      <c r="G140" s="147">
        <v>1302.4159999999999</v>
      </c>
      <c r="H140" s="147">
        <v>1346.3320000000001</v>
      </c>
    </row>
    <row r="141" spans="1:8">
      <c r="A141" s="138"/>
      <c r="B141" s="138"/>
      <c r="C141" s="138"/>
      <c r="D141" s="138"/>
      <c r="E141" s="138"/>
      <c r="F141" s="138"/>
      <c r="G141" s="138"/>
      <c r="H141" s="138"/>
    </row>
    <row r="142" spans="1:8">
      <c r="A142" s="137" t="s">
        <v>51</v>
      </c>
      <c r="B142" s="137"/>
      <c r="C142" s="138"/>
      <c r="D142" s="138"/>
      <c r="E142" s="138"/>
      <c r="F142" s="138"/>
      <c r="G142" s="138"/>
      <c r="H142" s="138"/>
    </row>
    <row r="143" spans="1:8" hidden="1" outlineLevel="1">
      <c r="A143" s="138" t="s">
        <v>124</v>
      </c>
      <c r="B143" s="138"/>
      <c r="C143" s="139">
        <v>70.630510999999998</v>
      </c>
      <c r="D143" s="139">
        <v>71.576367000000005</v>
      </c>
      <c r="E143" s="139">
        <v>72.039212000000006</v>
      </c>
      <c r="F143" s="139">
        <v>72.644998000000001</v>
      </c>
      <c r="G143" s="139">
        <v>72.856851000000006</v>
      </c>
      <c r="H143" s="139">
        <v>72.883336</v>
      </c>
    </row>
    <row r="144" spans="1:8" hidden="1" outlineLevel="1">
      <c r="A144" s="138" t="s">
        <v>125</v>
      </c>
      <c r="B144" s="138"/>
      <c r="C144" s="139">
        <v>70.373188999999996</v>
      </c>
      <c r="D144" s="139">
        <v>71.576267000000001</v>
      </c>
      <c r="E144" s="139">
        <v>71.896512000000001</v>
      </c>
      <c r="F144" s="139">
        <v>72.644998000000001</v>
      </c>
      <c r="G144" s="139">
        <v>72.847576000000004</v>
      </c>
      <c r="H144" s="139">
        <v>72.883336</v>
      </c>
    </row>
    <row r="145" spans="1:8" hidden="1" outlineLevel="1">
      <c r="A145" s="138" t="s">
        <v>126</v>
      </c>
      <c r="B145" s="138"/>
      <c r="C145" s="143">
        <v>11.83</v>
      </c>
      <c r="D145" s="143">
        <v>10.42</v>
      </c>
      <c r="E145" s="143">
        <v>9.8000000000000007</v>
      </c>
      <c r="F145" s="143">
        <v>9.2100000000000009</v>
      </c>
      <c r="G145" s="143">
        <v>9.9499999999999993</v>
      </c>
      <c r="H145" s="143">
        <v>10.92</v>
      </c>
    </row>
    <row r="146" spans="1:8" hidden="1" outlineLevel="1">
      <c r="A146" s="138" t="s">
        <v>127</v>
      </c>
      <c r="B146" s="138"/>
      <c r="C146" s="139">
        <v>832.78800000000001</v>
      </c>
      <c r="D146" s="139">
        <v>745.53</v>
      </c>
      <c r="E146" s="139">
        <v>704.65</v>
      </c>
      <c r="F146" s="139">
        <v>668.97500000000002</v>
      </c>
      <c r="G146" s="139">
        <v>725.14700000000005</v>
      </c>
      <c r="H146" s="139">
        <v>796.16600000000005</v>
      </c>
    </row>
    <row r="147" spans="1:8" hidden="1" outlineLevel="1">
      <c r="A147" s="138" t="s">
        <v>128</v>
      </c>
      <c r="B147" s="138"/>
      <c r="C147" s="143">
        <v>11.83</v>
      </c>
      <c r="D147" s="143">
        <v>10.42</v>
      </c>
      <c r="E147" s="143">
        <v>9.8000000000000007</v>
      </c>
      <c r="F147" s="143">
        <v>9.2100000000000009</v>
      </c>
      <c r="G147" s="143">
        <v>9.9499999999999993</v>
      </c>
      <c r="H147" s="143">
        <v>10.92</v>
      </c>
    </row>
    <row r="148" spans="1:8" hidden="1" outlineLevel="1">
      <c r="A148" s="138" t="s">
        <v>129</v>
      </c>
      <c r="B148" s="138"/>
      <c r="C148" s="139">
        <v>0</v>
      </c>
      <c r="D148" s="139">
        <v>30</v>
      </c>
      <c r="E148" s="139">
        <v>0</v>
      </c>
      <c r="F148" s="139">
        <v>0</v>
      </c>
      <c r="G148" s="139">
        <v>0</v>
      </c>
      <c r="H148" s="139">
        <v>0</v>
      </c>
    </row>
    <row r="149" spans="1:8" hidden="1" outlineLevel="1">
      <c r="A149" s="138" t="s">
        <v>130</v>
      </c>
      <c r="B149" s="138"/>
      <c r="C149" s="139">
        <v>-25.1</v>
      </c>
      <c r="D149" s="139">
        <v>-18.600000000000001</v>
      </c>
      <c r="E149" s="139">
        <v>-18.399999999999999</v>
      </c>
      <c r="F149" s="139">
        <v>-14</v>
      </c>
      <c r="G149" s="139">
        <v>-12.4</v>
      </c>
      <c r="H149" s="139">
        <v>-18</v>
      </c>
    </row>
    <row r="150" spans="1:8" hidden="1" outlineLevel="1">
      <c r="A150" s="138" t="s">
        <v>132</v>
      </c>
      <c r="B150" s="138"/>
      <c r="C150" s="139">
        <v>3100.5120000000002</v>
      </c>
      <c r="D150" s="139">
        <v>3183.096</v>
      </c>
      <c r="E150" s="139">
        <v>2446.8319999999999</v>
      </c>
      <c r="F150" s="139">
        <v>2821.1840000000002</v>
      </c>
      <c r="G150" s="139">
        <v>8.0960000000000001</v>
      </c>
      <c r="H150" s="139" t="s">
        <v>55</v>
      </c>
    </row>
    <row r="151" spans="1:8" hidden="1" outlineLevel="1">
      <c r="A151" s="138" t="s">
        <v>135</v>
      </c>
      <c r="B151" s="138"/>
      <c r="C151" s="321" t="s">
        <v>376</v>
      </c>
      <c r="D151" s="321" t="s">
        <v>376</v>
      </c>
      <c r="E151" s="321" t="s">
        <v>376</v>
      </c>
      <c r="F151" s="321" t="s">
        <v>376</v>
      </c>
      <c r="G151" s="321" t="s">
        <v>376</v>
      </c>
      <c r="H151" s="321" t="s">
        <v>55</v>
      </c>
    </row>
    <row r="152" spans="1:8" hidden="1" outlineLevel="1">
      <c r="A152" s="138" t="s">
        <v>136</v>
      </c>
      <c r="B152" s="138"/>
      <c r="C152" s="139">
        <v>27.946999999999999</v>
      </c>
      <c r="D152" s="139">
        <v>28.643000000000001</v>
      </c>
      <c r="E152" s="139">
        <v>28.689</v>
      </c>
      <c r="F152" s="139">
        <v>30.091999999999999</v>
      </c>
      <c r="G152" s="139">
        <v>30.242000000000001</v>
      </c>
      <c r="H152" s="139" t="s">
        <v>55</v>
      </c>
    </row>
    <row r="153" spans="1:8" hidden="1" outlineLevel="1">
      <c r="A153" s="138" t="s">
        <v>137</v>
      </c>
      <c r="B153" s="138"/>
      <c r="C153" s="139">
        <v>121.788</v>
      </c>
      <c r="D153" s="139">
        <v>125.631</v>
      </c>
      <c r="E153" s="139">
        <v>128.11199999999999</v>
      </c>
      <c r="F153" s="139">
        <v>128.90799999999999</v>
      </c>
      <c r="G153" s="139">
        <v>130.22999999999999</v>
      </c>
      <c r="H153" s="139" t="s">
        <v>55</v>
      </c>
    </row>
    <row r="154" spans="1:8" hidden="1" outlineLevel="1">
      <c r="A154" s="138" t="s">
        <v>138</v>
      </c>
      <c r="B154" s="138"/>
      <c r="C154" s="139">
        <v>1455.71</v>
      </c>
      <c r="D154" s="139">
        <v>1458.828</v>
      </c>
      <c r="E154" s="139">
        <v>1423.91</v>
      </c>
      <c r="F154" s="139">
        <v>1390.6369999999999</v>
      </c>
      <c r="G154" s="139">
        <v>1464.5360000000001</v>
      </c>
      <c r="H154" s="139" t="s">
        <v>55</v>
      </c>
    </row>
    <row r="155" spans="1:8" hidden="1" outlineLevel="1">
      <c r="A155" s="138" t="s">
        <v>140</v>
      </c>
      <c r="B155" s="138"/>
      <c r="C155" s="323">
        <v>13608</v>
      </c>
      <c r="D155" s="323">
        <v>13526</v>
      </c>
      <c r="E155" s="323">
        <v>11572</v>
      </c>
      <c r="F155" s="323">
        <v>11626</v>
      </c>
      <c r="G155" s="323">
        <v>11383</v>
      </c>
      <c r="H155" s="323" t="s">
        <v>55</v>
      </c>
    </row>
    <row r="156" spans="1:8" hidden="1" outlineLevel="1">
      <c r="A156" s="138" t="s">
        <v>144</v>
      </c>
      <c r="B156" s="138"/>
      <c r="C156" s="139">
        <v>9.7650000000000006</v>
      </c>
      <c r="D156" s="139">
        <v>9.5549999999999997</v>
      </c>
      <c r="E156" s="139">
        <v>9.1669999999999998</v>
      </c>
      <c r="F156" s="139">
        <v>9.484</v>
      </c>
      <c r="G156" s="139">
        <v>10.154</v>
      </c>
      <c r="H156" s="139">
        <v>10.53</v>
      </c>
    </row>
    <row r="157" spans="1:8" hidden="1" outlineLevel="1">
      <c r="A157" s="138" t="s">
        <v>66</v>
      </c>
      <c r="B157" s="138"/>
      <c r="C157" s="320">
        <v>40235</v>
      </c>
      <c r="D157" s="320">
        <v>40603</v>
      </c>
      <c r="E157" s="320">
        <v>40966</v>
      </c>
      <c r="F157" s="320">
        <v>40966</v>
      </c>
      <c r="G157" s="320">
        <v>40966</v>
      </c>
      <c r="H157" s="320">
        <v>41214</v>
      </c>
    </row>
    <row r="158" spans="1:8" hidden="1" outlineLevel="1">
      <c r="A158" s="138" t="s">
        <v>67</v>
      </c>
      <c r="B158" s="138"/>
      <c r="C158" s="321" t="s">
        <v>70</v>
      </c>
      <c r="D158" s="321" t="s">
        <v>70</v>
      </c>
      <c r="E158" s="321" t="s">
        <v>70</v>
      </c>
      <c r="F158" s="321" t="s">
        <v>70</v>
      </c>
      <c r="G158" s="321" t="s">
        <v>71</v>
      </c>
      <c r="H158" s="321" t="s">
        <v>71</v>
      </c>
    </row>
    <row r="159" spans="1:8" hidden="1" outlineLevel="1">
      <c r="A159" s="138" t="s">
        <v>72</v>
      </c>
      <c r="B159" s="138"/>
      <c r="C159" s="321" t="s">
        <v>149</v>
      </c>
      <c r="D159" s="321" t="s">
        <v>149</v>
      </c>
      <c r="E159" s="321" t="s">
        <v>149</v>
      </c>
      <c r="F159" s="321" t="s">
        <v>73</v>
      </c>
      <c r="G159" s="321" t="s">
        <v>73</v>
      </c>
      <c r="H159" s="321" t="s">
        <v>73</v>
      </c>
    </row>
    <row r="160" spans="1:8" collapsed="1"/>
    <row r="162" spans="1:8">
      <c r="A162" s="136" t="s">
        <v>322</v>
      </c>
      <c r="B162" s="136"/>
      <c r="C162" s="136"/>
      <c r="D162" s="136"/>
      <c r="E162" s="136"/>
      <c r="F162" s="136"/>
      <c r="G162" s="136"/>
      <c r="H162" s="136"/>
    </row>
    <row r="163" spans="1:8">
      <c r="A163" s="137" t="s">
        <v>282</v>
      </c>
      <c r="C163" s="138"/>
      <c r="D163" s="138"/>
      <c r="E163" s="138"/>
      <c r="F163" s="138"/>
      <c r="G163" s="138"/>
      <c r="H163" s="138"/>
    </row>
    <row r="164" spans="1:8">
      <c r="A164" s="137" t="s">
        <v>40</v>
      </c>
      <c r="C164" s="141">
        <v>75.356999999999999</v>
      </c>
      <c r="D164" s="141">
        <v>67.58</v>
      </c>
      <c r="E164" s="141">
        <v>56.584000000000003</v>
      </c>
      <c r="F164" s="141">
        <v>80.039000000000001</v>
      </c>
      <c r="G164" s="141">
        <v>102.75700000000001</v>
      </c>
      <c r="H164" s="141">
        <v>106.42100000000001</v>
      </c>
    </row>
    <row r="165" spans="1:8">
      <c r="A165" s="138" t="s">
        <v>18</v>
      </c>
      <c r="C165" s="139">
        <v>166.994</v>
      </c>
      <c r="D165" s="139">
        <v>167.435</v>
      </c>
      <c r="E165" s="139">
        <v>155.315</v>
      </c>
      <c r="F165" s="139">
        <v>152.24199999999999</v>
      </c>
      <c r="G165" s="139">
        <v>158.63399999999999</v>
      </c>
      <c r="H165" s="139">
        <v>163.55099999999999</v>
      </c>
    </row>
    <row r="166" spans="1:8">
      <c r="A166" s="137" t="s">
        <v>152</v>
      </c>
      <c r="C166" s="140">
        <v>166.994</v>
      </c>
      <c r="D166" s="140">
        <v>167.435</v>
      </c>
      <c r="E166" s="140">
        <v>155.315</v>
      </c>
      <c r="F166" s="140">
        <v>152.24199999999999</v>
      </c>
      <c r="G166" s="140">
        <v>158.63399999999999</v>
      </c>
      <c r="H166" s="140">
        <v>163.55099999999999</v>
      </c>
    </row>
    <row r="167" spans="1:8">
      <c r="A167" s="138"/>
      <c r="C167" s="138"/>
      <c r="D167" s="138"/>
      <c r="E167" s="138"/>
      <c r="F167" s="138"/>
      <c r="G167" s="138"/>
      <c r="H167" s="138"/>
    </row>
    <row r="168" spans="1:8">
      <c r="A168" s="138" t="s">
        <v>154</v>
      </c>
      <c r="C168" s="139">
        <v>-22.9</v>
      </c>
      <c r="D168" s="139">
        <v>-9.9</v>
      </c>
      <c r="E168" s="139">
        <v>-3.2</v>
      </c>
      <c r="F168" s="139">
        <v>-5.9</v>
      </c>
      <c r="G168" s="139">
        <v>-21.3</v>
      </c>
      <c r="H168" s="139">
        <v>-20.6</v>
      </c>
    </row>
    <row r="169" spans="1:8">
      <c r="A169" s="138" t="s">
        <v>157</v>
      </c>
      <c r="C169" s="139">
        <v>1.8779999999999999</v>
      </c>
      <c r="D169" s="139">
        <v>1.4550000000000001</v>
      </c>
      <c r="E169" s="139">
        <v>1.2430000000000001</v>
      </c>
      <c r="F169" s="139">
        <v>1.4610000000000001</v>
      </c>
      <c r="G169" s="139">
        <v>2.5990000000000002</v>
      </c>
      <c r="H169" s="139">
        <v>4.0960000000000001</v>
      </c>
    </row>
    <row r="170" spans="1:8">
      <c r="A170" s="138" t="s">
        <v>159</v>
      </c>
      <c r="C170" s="139">
        <v>3.9180000000000001</v>
      </c>
      <c r="D170" s="139">
        <v>4.7519999999999998</v>
      </c>
      <c r="E170" s="139">
        <v>-3.3</v>
      </c>
      <c r="F170" s="139">
        <v>-11.6</v>
      </c>
      <c r="G170" s="139">
        <v>64.790000000000006</v>
      </c>
      <c r="H170" s="139">
        <v>16.861000000000001</v>
      </c>
    </row>
    <row r="171" spans="1:8">
      <c r="A171" s="138" t="s">
        <v>160</v>
      </c>
      <c r="C171" s="139">
        <v>19.297999999999998</v>
      </c>
      <c r="D171" s="139">
        <v>27.56</v>
      </c>
      <c r="E171" s="139">
        <v>5.1959999999999997</v>
      </c>
      <c r="F171" s="139">
        <v>-9.5</v>
      </c>
      <c r="G171" s="139">
        <v>-28.4</v>
      </c>
      <c r="H171" s="139">
        <v>-4.3</v>
      </c>
    </row>
    <row r="172" spans="1:8">
      <c r="A172" s="138" t="s">
        <v>161</v>
      </c>
      <c r="C172" s="139">
        <v>-26.2</v>
      </c>
      <c r="D172" s="139">
        <v>-3</v>
      </c>
      <c r="E172" s="139">
        <v>-0.4</v>
      </c>
      <c r="F172" s="139">
        <v>10.839</v>
      </c>
      <c r="G172" s="139">
        <v>19.381</v>
      </c>
      <c r="H172" s="139">
        <v>2.4169999999999998</v>
      </c>
    </row>
    <row r="173" spans="1:8">
      <c r="A173" s="138" t="s">
        <v>162</v>
      </c>
      <c r="C173" s="139">
        <v>9.6240000000000006</v>
      </c>
      <c r="D173" s="139">
        <v>3.2120000000000002</v>
      </c>
      <c r="E173" s="139">
        <v>-17</v>
      </c>
      <c r="F173" s="139">
        <v>10.912000000000001</v>
      </c>
      <c r="G173" s="139">
        <v>-33.9</v>
      </c>
      <c r="H173" s="139">
        <v>-5.6</v>
      </c>
    </row>
    <row r="174" spans="1:8">
      <c r="A174" s="137" t="s">
        <v>323</v>
      </c>
      <c r="C174" s="140">
        <v>227.98500000000001</v>
      </c>
      <c r="D174" s="140">
        <v>259.13</v>
      </c>
      <c r="E174" s="140">
        <v>194.44200000000001</v>
      </c>
      <c r="F174" s="140">
        <v>228.483</v>
      </c>
      <c r="G174" s="140">
        <v>264.48</v>
      </c>
      <c r="H174" s="140">
        <v>262.85599999999999</v>
      </c>
    </row>
    <row r="175" spans="1:8">
      <c r="A175" s="138"/>
      <c r="C175" s="138"/>
      <c r="D175" s="138"/>
      <c r="E175" s="138"/>
      <c r="F175" s="138"/>
      <c r="G175" s="138"/>
      <c r="H175" s="138"/>
    </row>
    <row r="176" spans="1:8">
      <c r="A176" s="138" t="s">
        <v>163</v>
      </c>
      <c r="C176" s="139">
        <v>-133.1</v>
      </c>
      <c r="D176" s="139">
        <v>-206.3</v>
      </c>
      <c r="E176" s="139">
        <v>-177.8</v>
      </c>
      <c r="F176" s="139">
        <v>-176.1</v>
      </c>
      <c r="G176" s="139">
        <v>-302.3</v>
      </c>
      <c r="H176" s="139">
        <v>-320.39999999999998</v>
      </c>
    </row>
    <row r="177" spans="1:8">
      <c r="A177" s="138" t="s">
        <v>164</v>
      </c>
      <c r="C177" s="139">
        <v>107.056</v>
      </c>
      <c r="D177" s="139">
        <v>85.323999999999998</v>
      </c>
      <c r="E177" s="139">
        <v>79</v>
      </c>
      <c r="F177" s="139">
        <v>57.024000000000001</v>
      </c>
      <c r="G177" s="139">
        <v>70.141999999999996</v>
      </c>
      <c r="H177" s="139">
        <v>61.524999999999999</v>
      </c>
    </row>
    <row r="178" spans="1:8">
      <c r="A178" s="138" t="s">
        <v>165</v>
      </c>
      <c r="C178" s="139" t="s">
        <v>8</v>
      </c>
      <c r="D178" s="139" t="s">
        <v>8</v>
      </c>
      <c r="E178" s="139" t="s">
        <v>8</v>
      </c>
      <c r="F178" s="139" t="s">
        <v>8</v>
      </c>
      <c r="G178" s="139" t="s">
        <v>8</v>
      </c>
      <c r="H178" s="139" t="s">
        <v>8</v>
      </c>
    </row>
    <row r="179" spans="1:8">
      <c r="A179" s="138" t="s">
        <v>166</v>
      </c>
      <c r="C179" s="139" t="s">
        <v>8</v>
      </c>
      <c r="D179" s="139" t="s">
        <v>8</v>
      </c>
      <c r="E179" s="139" t="s">
        <v>8</v>
      </c>
      <c r="F179" s="139" t="s">
        <v>8</v>
      </c>
      <c r="G179" s="139" t="s">
        <v>8</v>
      </c>
      <c r="H179" s="139" t="s">
        <v>8</v>
      </c>
    </row>
    <row r="180" spans="1:8">
      <c r="A180" s="138" t="s">
        <v>167</v>
      </c>
      <c r="C180" s="139" t="s">
        <v>8</v>
      </c>
      <c r="D180" s="139" t="s">
        <v>8</v>
      </c>
      <c r="E180" s="139" t="s">
        <v>8</v>
      </c>
      <c r="F180" s="139" t="s">
        <v>8</v>
      </c>
      <c r="G180" s="139" t="s">
        <v>8</v>
      </c>
      <c r="H180" s="139" t="s">
        <v>8</v>
      </c>
    </row>
    <row r="181" spans="1:8">
      <c r="A181" s="138" t="s">
        <v>168</v>
      </c>
      <c r="C181" s="139" t="s">
        <v>8</v>
      </c>
      <c r="D181" s="139" t="s">
        <v>8</v>
      </c>
      <c r="E181" s="139" t="s">
        <v>8</v>
      </c>
      <c r="F181" s="139" t="s">
        <v>8</v>
      </c>
      <c r="G181" s="139" t="s">
        <v>8</v>
      </c>
      <c r="H181" s="139" t="s">
        <v>8</v>
      </c>
    </row>
    <row r="182" spans="1:8">
      <c r="A182" s="138" t="s">
        <v>169</v>
      </c>
      <c r="C182" s="139">
        <v>5.9619999999999997</v>
      </c>
      <c r="D182" s="139">
        <v>5.6150000000000002</v>
      </c>
      <c r="E182" s="139">
        <v>4.2859999999999996</v>
      </c>
      <c r="F182" s="139">
        <v>4.6989999999999998</v>
      </c>
      <c r="G182" s="139">
        <v>7.3540000000000001</v>
      </c>
      <c r="H182" s="139">
        <v>7.25</v>
      </c>
    </row>
    <row r="183" spans="1:8">
      <c r="A183" s="137" t="s">
        <v>324</v>
      </c>
      <c r="C183" s="140">
        <v>-20.100000000000001</v>
      </c>
      <c r="D183" s="140">
        <v>-115.4</v>
      </c>
      <c r="E183" s="140">
        <v>-94.6</v>
      </c>
      <c r="F183" s="140">
        <v>-114.3</v>
      </c>
      <c r="G183" s="140">
        <v>-224.8</v>
      </c>
      <c r="H183" s="140">
        <v>-251.6</v>
      </c>
    </row>
    <row r="184" spans="1:8">
      <c r="A184" s="138"/>
      <c r="C184" s="138"/>
      <c r="D184" s="138"/>
      <c r="E184" s="138"/>
      <c r="F184" s="138"/>
      <c r="G184" s="138"/>
      <c r="H184" s="138"/>
    </row>
    <row r="185" spans="1:8">
      <c r="A185" s="138" t="s">
        <v>170</v>
      </c>
      <c r="C185" s="139" t="s">
        <v>8</v>
      </c>
      <c r="D185" s="139">
        <v>30</v>
      </c>
      <c r="E185" s="139">
        <v>20</v>
      </c>
      <c r="F185" s="139">
        <v>50</v>
      </c>
      <c r="G185" s="139">
        <v>56.670999999999999</v>
      </c>
      <c r="H185" s="139" t="s">
        <v>8</v>
      </c>
    </row>
    <row r="186" spans="1:8">
      <c r="A186" s="138" t="s">
        <v>171</v>
      </c>
      <c r="C186" s="139">
        <v>10</v>
      </c>
      <c r="D186" s="139" t="s">
        <v>8</v>
      </c>
      <c r="E186" s="139" t="s">
        <v>8</v>
      </c>
      <c r="F186" s="139" t="s">
        <v>8</v>
      </c>
      <c r="G186" s="139" t="s">
        <v>8</v>
      </c>
      <c r="H186" s="139" t="s">
        <v>8</v>
      </c>
    </row>
    <row r="187" spans="1:8">
      <c r="A187" s="137" t="s">
        <v>172</v>
      </c>
      <c r="C187" s="140">
        <v>10</v>
      </c>
      <c r="D187" s="140">
        <v>30</v>
      </c>
      <c r="E187" s="140">
        <v>20</v>
      </c>
      <c r="F187" s="140">
        <v>50</v>
      </c>
      <c r="G187" s="140">
        <v>56.670999999999999</v>
      </c>
      <c r="H187" s="140">
        <v>176.67099999999999</v>
      </c>
    </row>
    <row r="188" spans="1:8">
      <c r="A188" s="138" t="s">
        <v>173</v>
      </c>
      <c r="C188" s="139">
        <v>-30</v>
      </c>
      <c r="D188" s="139" t="s">
        <v>8</v>
      </c>
      <c r="E188" s="139">
        <v>-50</v>
      </c>
      <c r="F188" s="139">
        <v>-50</v>
      </c>
      <c r="G188" s="139">
        <v>-50</v>
      </c>
      <c r="H188" s="139" t="s">
        <v>8</v>
      </c>
    </row>
    <row r="189" spans="1:8">
      <c r="A189" s="138" t="s">
        <v>174</v>
      </c>
      <c r="C189" s="139">
        <v>-80</v>
      </c>
      <c r="D189" s="139" t="s">
        <v>8</v>
      </c>
      <c r="E189" s="139" t="s">
        <v>8</v>
      </c>
      <c r="F189" s="139" t="s">
        <v>8</v>
      </c>
      <c r="G189" s="139" t="s">
        <v>8</v>
      </c>
      <c r="H189" s="139" t="s">
        <v>8</v>
      </c>
    </row>
    <row r="190" spans="1:8">
      <c r="A190" s="137" t="s">
        <v>175</v>
      </c>
      <c r="C190" s="140">
        <v>-110</v>
      </c>
      <c r="D190" s="140" t="s">
        <v>8</v>
      </c>
      <c r="E190" s="140">
        <v>-50</v>
      </c>
      <c r="F190" s="140">
        <v>-50</v>
      </c>
      <c r="G190" s="140">
        <v>-50</v>
      </c>
      <c r="H190" s="140">
        <v>-176.7</v>
      </c>
    </row>
    <row r="191" spans="1:8">
      <c r="A191" s="138"/>
      <c r="C191" s="138"/>
      <c r="D191" s="138"/>
      <c r="E191" s="138"/>
      <c r="F191" s="138"/>
      <c r="G191" s="138"/>
      <c r="H191" s="138"/>
    </row>
    <row r="192" spans="1:8">
      <c r="A192" s="138" t="s">
        <v>176</v>
      </c>
      <c r="C192" s="139">
        <v>8.7889999999999997</v>
      </c>
      <c r="D192" s="139">
        <v>13.624000000000001</v>
      </c>
      <c r="E192" s="139">
        <v>2.577</v>
      </c>
      <c r="F192" s="139">
        <v>7.98</v>
      </c>
      <c r="G192" s="139">
        <v>2.94</v>
      </c>
      <c r="H192" s="139">
        <v>0.69299999999999995</v>
      </c>
    </row>
    <row r="193" spans="1:8">
      <c r="A193" s="138" t="s">
        <v>177</v>
      </c>
      <c r="C193" s="139">
        <v>-113.8</v>
      </c>
      <c r="D193" s="139">
        <v>-4.5</v>
      </c>
      <c r="E193" s="139" t="s">
        <v>8</v>
      </c>
      <c r="F193" s="139" t="s">
        <v>8</v>
      </c>
      <c r="G193" s="139" t="s">
        <v>8</v>
      </c>
      <c r="H193" s="139" t="s">
        <v>8</v>
      </c>
    </row>
    <row r="194" spans="1:8">
      <c r="A194" s="138"/>
      <c r="C194" s="138"/>
      <c r="D194" s="138"/>
      <c r="E194" s="138"/>
      <c r="F194" s="138"/>
      <c r="G194" s="138"/>
      <c r="H194" s="138"/>
    </row>
    <row r="195" spans="1:8">
      <c r="A195" s="138" t="s">
        <v>178</v>
      </c>
      <c r="C195" s="139">
        <v>-14</v>
      </c>
      <c r="D195" s="139">
        <v>-14.1</v>
      </c>
      <c r="E195" s="139">
        <v>-14.3</v>
      </c>
      <c r="F195" s="139">
        <v>-14.5</v>
      </c>
      <c r="G195" s="139">
        <v>-14.6</v>
      </c>
      <c r="H195" s="139">
        <v>-14.6</v>
      </c>
    </row>
    <row r="196" spans="1:8">
      <c r="A196" s="137" t="s">
        <v>179</v>
      </c>
      <c r="C196" s="140">
        <v>-14</v>
      </c>
      <c r="D196" s="140">
        <v>-14.1</v>
      </c>
      <c r="E196" s="140">
        <v>-14.3</v>
      </c>
      <c r="F196" s="140">
        <v>-14.5</v>
      </c>
      <c r="G196" s="140">
        <v>-14.6</v>
      </c>
      <c r="H196" s="140">
        <v>-14.6</v>
      </c>
    </row>
    <row r="197" spans="1:8">
      <c r="A197" s="138"/>
      <c r="C197" s="138"/>
      <c r="D197" s="138"/>
      <c r="E197" s="138"/>
      <c r="F197" s="138"/>
      <c r="G197" s="138"/>
      <c r="H197" s="138"/>
    </row>
    <row r="198" spans="1:8">
      <c r="A198" s="138" t="s">
        <v>180</v>
      </c>
      <c r="C198" s="139" t="s">
        <v>8</v>
      </c>
      <c r="D198" s="139">
        <v>-150.30000000000001</v>
      </c>
      <c r="E198" s="139">
        <v>-89.9</v>
      </c>
      <c r="F198" s="139">
        <v>-116.2</v>
      </c>
      <c r="G198" s="139">
        <v>-36.4</v>
      </c>
      <c r="H198" s="139">
        <v>-36.4</v>
      </c>
    </row>
    <row r="199" spans="1:8">
      <c r="A199" s="138" t="s">
        <v>181</v>
      </c>
      <c r="C199" s="139">
        <v>4.5449999999999999</v>
      </c>
      <c r="D199" s="139">
        <v>6.0259999999999998</v>
      </c>
      <c r="E199" s="139">
        <v>1.331</v>
      </c>
      <c r="F199" s="139">
        <v>3.4220000000000002</v>
      </c>
      <c r="G199" s="139">
        <v>0.60499999999999998</v>
      </c>
      <c r="H199" s="139">
        <v>-0.1</v>
      </c>
    </row>
    <row r="200" spans="1:8">
      <c r="A200" s="137" t="s">
        <v>325</v>
      </c>
      <c r="C200" s="140">
        <v>-214.4</v>
      </c>
      <c r="D200" s="140">
        <v>-119.3</v>
      </c>
      <c r="E200" s="140">
        <v>-130.30000000000001</v>
      </c>
      <c r="F200" s="140">
        <v>-119.3</v>
      </c>
      <c r="G200" s="140">
        <v>-40.799999999999997</v>
      </c>
      <c r="H200" s="140">
        <v>-50.4</v>
      </c>
    </row>
    <row r="201" spans="1:8">
      <c r="A201" s="138"/>
      <c r="C201" s="138"/>
      <c r="D201" s="138"/>
      <c r="E201" s="138"/>
      <c r="F201" s="138"/>
      <c r="G201" s="138"/>
      <c r="H201" s="138"/>
    </row>
    <row r="202" spans="1:8">
      <c r="A202" s="138" t="s">
        <v>183</v>
      </c>
      <c r="C202" s="139">
        <v>3.7999999999999999E-2</v>
      </c>
      <c r="D202" s="139">
        <v>-1</v>
      </c>
      <c r="E202" s="139">
        <v>0.20499999999999999</v>
      </c>
      <c r="F202" s="139">
        <v>0.66100000000000003</v>
      </c>
      <c r="G202" s="139">
        <v>-0.4</v>
      </c>
      <c r="H202" s="139">
        <v>0.30299999999999999</v>
      </c>
    </row>
    <row r="203" spans="1:8">
      <c r="A203" s="137" t="s">
        <v>326</v>
      </c>
      <c r="C203" s="142">
        <v>-6.5</v>
      </c>
      <c r="D203" s="142">
        <v>23.533999999999999</v>
      </c>
      <c r="E203" s="142">
        <v>-30.2</v>
      </c>
      <c r="F203" s="142">
        <v>-4.5</v>
      </c>
      <c r="G203" s="142">
        <v>-1.6</v>
      </c>
      <c r="H203" s="142">
        <v>-38.799999999999997</v>
      </c>
    </row>
    <row r="204" spans="1:8">
      <c r="A204" s="138"/>
      <c r="C204" s="138"/>
      <c r="D204" s="138"/>
      <c r="E204" s="138"/>
      <c r="F204" s="138"/>
      <c r="G204" s="138"/>
      <c r="H204" s="138"/>
    </row>
    <row r="205" spans="1:8">
      <c r="A205" s="137" t="s">
        <v>51</v>
      </c>
      <c r="C205" s="138"/>
      <c r="D205" s="138"/>
      <c r="E205" s="138"/>
      <c r="F205" s="138"/>
      <c r="G205" s="138"/>
      <c r="H205" s="138"/>
    </row>
    <row r="206" spans="1:8" hidden="1" outlineLevel="1">
      <c r="A206" s="138" t="s">
        <v>185</v>
      </c>
      <c r="C206" s="139">
        <v>3.7170000000000001</v>
      </c>
      <c r="D206" s="139">
        <v>2.8000000000000001E-2</v>
      </c>
      <c r="E206" s="139">
        <v>0.154</v>
      </c>
      <c r="F206" s="139">
        <v>4.7E-2</v>
      </c>
      <c r="G206" s="139">
        <v>8.5000000000000006E-2</v>
      </c>
      <c r="H206" s="139">
        <v>0.26700000000000002</v>
      </c>
    </row>
    <row r="207" spans="1:8" hidden="1" outlineLevel="1">
      <c r="A207" s="138" t="s">
        <v>186</v>
      </c>
      <c r="C207" s="139">
        <v>65.111000000000004</v>
      </c>
      <c r="D207" s="139">
        <v>53.561999999999998</v>
      </c>
      <c r="E207" s="139">
        <v>34.430999999999997</v>
      </c>
      <c r="F207" s="139">
        <v>56.05</v>
      </c>
      <c r="G207" s="139">
        <v>28.802</v>
      </c>
      <c r="H207" s="139">
        <v>54.262</v>
      </c>
    </row>
    <row r="208" spans="1:8" hidden="1" outlineLevel="1">
      <c r="A208" s="138" t="s">
        <v>187</v>
      </c>
      <c r="C208" s="139">
        <v>106.318625</v>
      </c>
      <c r="D208" s="139">
        <v>52.130499999999998</v>
      </c>
      <c r="E208" s="139">
        <v>29.643999999999998</v>
      </c>
      <c r="F208" s="139">
        <v>62.078499999999998</v>
      </c>
      <c r="G208" s="139">
        <v>-60.7</v>
      </c>
      <c r="H208" s="139">
        <v>-54.3</v>
      </c>
    </row>
    <row r="209" spans="1:8" hidden="1" outlineLevel="1">
      <c r="A209" s="138" t="s">
        <v>188</v>
      </c>
      <c r="C209" s="139">
        <v>108.17925</v>
      </c>
      <c r="D209" s="139">
        <v>52.182375</v>
      </c>
      <c r="E209" s="139">
        <v>29.705874999999999</v>
      </c>
      <c r="F209" s="139">
        <v>62.107875</v>
      </c>
      <c r="G209" s="139">
        <v>-60.7</v>
      </c>
      <c r="H209" s="139">
        <v>-54.2</v>
      </c>
    </row>
    <row r="210" spans="1:8" hidden="1" outlineLevel="1">
      <c r="A210" s="138" t="s">
        <v>189</v>
      </c>
      <c r="C210" s="139">
        <v>-1.4</v>
      </c>
      <c r="D210" s="139">
        <v>-25.2</v>
      </c>
      <c r="E210" s="139">
        <v>7.4429999999999996</v>
      </c>
      <c r="F210" s="139">
        <v>-4</v>
      </c>
      <c r="G210" s="139">
        <v>14.801</v>
      </c>
      <c r="H210" s="139">
        <v>-0.4</v>
      </c>
    </row>
    <row r="211" spans="1:8" hidden="1" outlineLevel="1">
      <c r="A211" s="138" t="s">
        <v>190</v>
      </c>
      <c r="C211" s="139">
        <v>-100</v>
      </c>
      <c r="D211" s="139">
        <v>30</v>
      </c>
      <c r="E211" s="139">
        <v>-30</v>
      </c>
      <c r="F211" s="139">
        <v>0</v>
      </c>
      <c r="G211" s="139">
        <v>6.6710000000000003</v>
      </c>
      <c r="H211" s="139">
        <v>0</v>
      </c>
    </row>
    <row r="212" spans="1:8" hidden="1" outlineLevel="1">
      <c r="A212" s="138" t="s">
        <v>66</v>
      </c>
      <c r="C212" s="320">
        <v>40235</v>
      </c>
      <c r="D212" s="320">
        <v>40603</v>
      </c>
      <c r="E212" s="320">
        <v>40966</v>
      </c>
      <c r="F212" s="320">
        <v>40966</v>
      </c>
      <c r="G212" s="320">
        <v>40966</v>
      </c>
      <c r="H212" s="320">
        <v>41214</v>
      </c>
    </row>
    <row r="213" spans="1:8" hidden="1" outlineLevel="1">
      <c r="A213" s="138" t="s">
        <v>67</v>
      </c>
      <c r="C213" s="321" t="s">
        <v>70</v>
      </c>
      <c r="D213" s="321" t="s">
        <v>70</v>
      </c>
      <c r="E213" s="321" t="s">
        <v>70</v>
      </c>
      <c r="F213" s="321" t="s">
        <v>70</v>
      </c>
      <c r="G213" s="321" t="s">
        <v>71</v>
      </c>
      <c r="H213" s="321" t="s">
        <v>71</v>
      </c>
    </row>
    <row r="214" spans="1:8" hidden="1" outlineLevel="1">
      <c r="A214" s="138" t="s">
        <v>72</v>
      </c>
      <c r="C214" s="321" t="s">
        <v>73</v>
      </c>
      <c r="D214" s="321" t="s">
        <v>73</v>
      </c>
      <c r="E214" s="321" t="s">
        <v>73</v>
      </c>
      <c r="F214" s="321" t="s">
        <v>73</v>
      </c>
      <c r="G214" s="321" t="s">
        <v>73</v>
      </c>
      <c r="H214" s="321" t="s">
        <v>74</v>
      </c>
    </row>
    <row r="215" spans="1:8" collapsed="1"/>
    <row r="217" spans="1:8">
      <c r="A217" s="136" t="s">
        <v>475</v>
      </c>
      <c r="B217" s="136"/>
      <c r="C217" s="136"/>
      <c r="D217" s="136"/>
      <c r="E217" s="136"/>
      <c r="F217" s="136"/>
      <c r="G217" s="136"/>
      <c r="H217" s="136"/>
    </row>
    <row r="218" spans="1:8" ht="18" customHeight="1">
      <c r="A218" s="557" t="s">
        <v>372</v>
      </c>
      <c r="B218" s="558"/>
      <c r="C218" s="559">
        <v>40724</v>
      </c>
      <c r="D218" s="559">
        <v>40816</v>
      </c>
      <c r="E218" s="559">
        <v>40908</v>
      </c>
      <c r="F218" s="559">
        <v>40999</v>
      </c>
      <c r="G218" s="559">
        <v>41090</v>
      </c>
      <c r="H218" s="559">
        <v>41182</v>
      </c>
    </row>
    <row r="219" spans="1:8">
      <c r="A219" s="560" t="s">
        <v>476</v>
      </c>
      <c r="B219" s="558"/>
      <c r="C219" s="559">
        <v>40764</v>
      </c>
      <c r="D219" s="559">
        <v>40854</v>
      </c>
      <c r="E219" s="559">
        <v>40966</v>
      </c>
      <c r="F219" s="559">
        <v>41036</v>
      </c>
      <c r="G219" s="559">
        <v>41127</v>
      </c>
      <c r="H219" s="559">
        <v>41214</v>
      </c>
    </row>
    <row r="220" spans="1:8">
      <c r="A220" s="137" t="s">
        <v>477</v>
      </c>
      <c r="C220" s="138"/>
      <c r="D220" s="138"/>
      <c r="E220" s="138"/>
      <c r="F220" s="138"/>
      <c r="G220" s="138"/>
      <c r="H220" s="138"/>
    </row>
    <row r="221" spans="1:8">
      <c r="A221" s="138" t="s">
        <v>478</v>
      </c>
      <c r="C221" s="143">
        <v>22.28</v>
      </c>
      <c r="D221" s="143">
        <v>23.75</v>
      </c>
      <c r="E221" s="143">
        <v>25.02</v>
      </c>
      <c r="F221" s="143">
        <v>23.8</v>
      </c>
      <c r="G221" s="143">
        <v>23.17</v>
      </c>
      <c r="H221" s="143">
        <v>23.34</v>
      </c>
    </row>
    <row r="222" spans="1:8">
      <c r="A222" s="138" t="s">
        <v>479</v>
      </c>
      <c r="C222" s="139">
        <v>72.805000000000007</v>
      </c>
      <c r="D222" s="139">
        <v>72.832999999999998</v>
      </c>
      <c r="E222" s="139">
        <v>72.856999999999999</v>
      </c>
      <c r="F222" s="139">
        <v>72.856999999999999</v>
      </c>
      <c r="G222" s="139">
        <v>72.87</v>
      </c>
      <c r="H222" s="139">
        <v>72.882999999999996</v>
      </c>
    </row>
    <row r="223" spans="1:8">
      <c r="A223" s="138"/>
      <c r="C223" s="138"/>
      <c r="D223" s="138"/>
      <c r="E223" s="138"/>
      <c r="F223" s="138"/>
      <c r="G223" s="138"/>
      <c r="H223" s="138"/>
    </row>
    <row r="224" spans="1:8">
      <c r="A224" s="137" t="s">
        <v>275</v>
      </c>
      <c r="C224" s="141">
        <v>1622.0953999999999</v>
      </c>
      <c r="D224" s="141">
        <v>1729.7837500000001</v>
      </c>
      <c r="E224" s="141">
        <v>1822.8821399999999</v>
      </c>
      <c r="F224" s="141">
        <v>1733.9965999999999</v>
      </c>
      <c r="G224" s="141">
        <v>1688.3978999999999</v>
      </c>
      <c r="H224" s="141">
        <v>1701.0892200000001</v>
      </c>
    </row>
    <row r="225" spans="1:10">
      <c r="A225" s="138" t="s">
        <v>480</v>
      </c>
      <c r="C225" s="139">
        <v>23.483000000000001</v>
      </c>
      <c r="D225" s="139">
        <v>56.884999999999998</v>
      </c>
      <c r="E225" s="139">
        <v>12.412000000000001</v>
      </c>
      <c r="F225" s="139">
        <v>12.071999999999999</v>
      </c>
      <c r="G225" s="139">
        <v>18.184000000000001</v>
      </c>
      <c r="H225" s="139">
        <v>18.036999999999999</v>
      </c>
    </row>
    <row r="226" spans="1:10">
      <c r="A226" s="138" t="s">
        <v>481</v>
      </c>
      <c r="C226" s="139">
        <v>0</v>
      </c>
      <c r="D226" s="139">
        <v>0</v>
      </c>
      <c r="E226" s="139">
        <v>0</v>
      </c>
      <c r="F226" s="139">
        <v>0</v>
      </c>
      <c r="G226" s="139">
        <v>0</v>
      </c>
      <c r="H226" s="139">
        <v>0</v>
      </c>
    </row>
    <row r="227" spans="1:10">
      <c r="A227" s="138" t="s">
        <v>482</v>
      </c>
      <c r="C227" s="139" t="s">
        <v>8</v>
      </c>
      <c r="D227" s="139" t="s">
        <v>8</v>
      </c>
      <c r="E227" s="139" t="s">
        <v>8</v>
      </c>
      <c r="F227" s="139" t="s">
        <v>8</v>
      </c>
      <c r="G227" s="139" t="s">
        <v>8</v>
      </c>
      <c r="H227" s="139" t="s">
        <v>8</v>
      </c>
    </row>
    <row r="228" spans="1:10">
      <c r="A228" s="138" t="s">
        <v>483</v>
      </c>
      <c r="C228" s="139" t="s">
        <v>8</v>
      </c>
      <c r="D228" s="139" t="s">
        <v>8</v>
      </c>
      <c r="E228" s="139" t="s">
        <v>8</v>
      </c>
      <c r="F228" s="139" t="s">
        <v>8</v>
      </c>
      <c r="G228" s="139" t="s">
        <v>8</v>
      </c>
      <c r="H228" s="139" t="s">
        <v>8</v>
      </c>
    </row>
    <row r="229" spans="1:10">
      <c r="A229" s="137" t="s">
        <v>484</v>
      </c>
      <c r="C229" s="140">
        <v>1598.6124</v>
      </c>
      <c r="D229" s="140">
        <v>1672.8987500000001</v>
      </c>
      <c r="E229" s="140">
        <v>1810.4701399999999</v>
      </c>
      <c r="F229" s="140">
        <v>1721.9246000000001</v>
      </c>
      <c r="G229" s="140">
        <v>1670.2139</v>
      </c>
      <c r="H229" s="140">
        <v>1683.05222</v>
      </c>
    </row>
    <row r="230" spans="1:10">
      <c r="A230" s="138"/>
      <c r="C230" s="138"/>
      <c r="D230" s="138"/>
      <c r="E230" s="138"/>
      <c r="F230" s="138"/>
      <c r="G230" s="138"/>
      <c r="H230" s="138"/>
    </row>
    <row r="231" spans="1:10">
      <c r="A231" s="138" t="s">
        <v>485</v>
      </c>
      <c r="C231" s="139">
        <v>710.23400000000004</v>
      </c>
      <c r="D231" s="139">
        <v>735.30600000000004</v>
      </c>
      <c r="E231" s="139">
        <v>725.14700000000005</v>
      </c>
      <c r="F231" s="139">
        <v>745.24099999999999</v>
      </c>
      <c r="G231" s="139">
        <v>772.78599999999994</v>
      </c>
      <c r="H231" s="139">
        <v>796.16600000000005</v>
      </c>
    </row>
    <row r="232" spans="1:10">
      <c r="A232" s="138" t="s">
        <v>482</v>
      </c>
      <c r="C232" s="139" t="s">
        <v>8</v>
      </c>
      <c r="D232" s="139" t="s">
        <v>8</v>
      </c>
      <c r="E232" s="139" t="s">
        <v>8</v>
      </c>
      <c r="F232" s="139" t="s">
        <v>8</v>
      </c>
      <c r="G232" s="139" t="s">
        <v>8</v>
      </c>
      <c r="H232" s="139" t="s">
        <v>8</v>
      </c>
    </row>
    <row r="233" spans="1:10">
      <c r="A233" s="138" t="s">
        <v>483</v>
      </c>
      <c r="C233" s="139" t="s">
        <v>8</v>
      </c>
      <c r="D233" s="139" t="s">
        <v>8</v>
      </c>
      <c r="E233" s="139" t="s">
        <v>8</v>
      </c>
      <c r="F233" s="139" t="s">
        <v>8</v>
      </c>
      <c r="G233" s="139" t="s">
        <v>8</v>
      </c>
      <c r="H233" s="139" t="s">
        <v>8</v>
      </c>
    </row>
    <row r="234" spans="1:10">
      <c r="A234" s="138" t="s">
        <v>481</v>
      </c>
      <c r="C234" s="139">
        <v>0</v>
      </c>
      <c r="D234" s="139">
        <v>0</v>
      </c>
      <c r="E234" s="139">
        <v>0</v>
      </c>
      <c r="F234" s="139">
        <v>0</v>
      </c>
      <c r="G234" s="139">
        <v>0</v>
      </c>
      <c r="H234" s="139">
        <v>0</v>
      </c>
    </row>
    <row r="235" spans="1:10">
      <c r="A235" s="137" t="s">
        <v>486</v>
      </c>
      <c r="C235" s="140">
        <v>710.23400000000004</v>
      </c>
      <c r="D235" s="140">
        <v>735.30600000000004</v>
      </c>
      <c r="E235" s="140">
        <v>725.14700000000005</v>
      </c>
      <c r="F235" s="140">
        <v>745.24099999999999</v>
      </c>
      <c r="G235" s="140">
        <v>772.78599999999994</v>
      </c>
      <c r="H235" s="140">
        <v>796.16600000000005</v>
      </c>
    </row>
    <row r="236" spans="1:10">
      <c r="A236" s="561"/>
      <c r="B236" s="561"/>
      <c r="C236" s="561"/>
      <c r="D236" s="561"/>
      <c r="E236" s="561"/>
      <c r="F236" s="561"/>
      <c r="G236" s="561"/>
      <c r="H236" s="561"/>
    </row>
    <row r="237" spans="1:10">
      <c r="H237" s="562"/>
    </row>
    <row r="238" spans="1:10">
      <c r="A238" s="32" t="s">
        <v>840</v>
      </c>
      <c r="B238" s="317"/>
      <c r="C238" s="570">
        <f t="shared" ref="C238:F238" si="6">C47/C138</f>
        <v>9.0487615095318372E-2</v>
      </c>
      <c r="D238" s="570">
        <f t="shared" si="6"/>
        <v>9.0646922323716017E-2</v>
      </c>
      <c r="E238" s="570">
        <f t="shared" si="6"/>
        <v>8.0300858582274898E-2</v>
      </c>
      <c r="F238" s="570">
        <f t="shared" si="6"/>
        <v>0.11964423184722897</v>
      </c>
      <c r="G238" s="570">
        <f>G47/G138</f>
        <v>0.14170506118069853</v>
      </c>
      <c r="H238" s="572">
        <f>H47/H138</f>
        <v>0.13366684837081713</v>
      </c>
      <c r="I238" s="571">
        <f>AVERAGE(C238:H238)</f>
        <v>0.10940858956667564</v>
      </c>
      <c r="J238" s="568">
        <f>STDEV(C238:H238)</f>
        <v>2.5665373589960155E-2</v>
      </c>
    </row>
    <row r="239" spans="1:10">
      <c r="A239" s="32" t="s">
        <v>841</v>
      </c>
      <c r="B239" s="317"/>
      <c r="C239" s="570">
        <f t="shared" ref="C239:G239" si="7">C47/C118</f>
        <v>5.7027806703153001E-2</v>
      </c>
      <c r="D239" s="570">
        <f t="shared" si="7"/>
        <v>5.299070506336459E-2</v>
      </c>
      <c r="E239" s="570">
        <f t="shared" si="7"/>
        <v>4.8238334062228001E-2</v>
      </c>
      <c r="F239" s="570">
        <f t="shared" si="7"/>
        <v>6.9505328461068203E-2</v>
      </c>
      <c r="G239" s="570">
        <f t="shared" si="7"/>
        <v>7.889721870738689E-2</v>
      </c>
      <c r="H239" s="572">
        <f>H47/H118</f>
        <v>7.9045138940469356E-2</v>
      </c>
      <c r="I239" s="571">
        <f>AVERAGE(C239:H239)</f>
        <v>6.428408865627834E-2</v>
      </c>
      <c r="J239" s="568">
        <f>STDEV(C239:H239)</f>
        <v>1.338920387278182E-2</v>
      </c>
    </row>
    <row r="240" spans="1:10">
      <c r="A240" s="38"/>
      <c r="B240" s="431"/>
      <c r="C240" s="561"/>
      <c r="D240" s="561"/>
      <c r="E240" s="561"/>
      <c r="F240" s="561"/>
      <c r="G240" s="561"/>
      <c r="H240" s="564"/>
    </row>
    <row r="241" spans="1:8" ht="15.75">
      <c r="A241" s="29" t="s">
        <v>267</v>
      </c>
      <c r="B241" s="317"/>
      <c r="H241" s="563"/>
    </row>
    <row r="242" spans="1:8">
      <c r="A242"/>
      <c r="B242" s="317"/>
      <c r="H242" s="563"/>
    </row>
    <row r="243" spans="1:8">
      <c r="A243" s="32" t="s">
        <v>261</v>
      </c>
      <c r="B243" s="317"/>
      <c r="H243" s="573">
        <f>B4-H99</f>
        <v>1705.8230000000001</v>
      </c>
    </row>
    <row r="244" spans="1:8">
      <c r="A244" s="108" t="s">
        <v>269</v>
      </c>
      <c r="B244" s="317"/>
      <c r="H244" s="565">
        <f>H243/H10</f>
        <v>0.83839510790419292</v>
      </c>
    </row>
    <row r="245" spans="1:8">
      <c r="A245" s="108" t="s">
        <v>266</v>
      </c>
      <c r="B245" s="317"/>
      <c r="H245" s="574">
        <f>H243/H72</f>
        <v>5.3201231302785716</v>
      </c>
    </row>
    <row r="246" spans="1:8">
      <c r="A246" s="108" t="s">
        <v>268</v>
      </c>
      <c r="B246" s="317"/>
      <c r="H246" s="565">
        <f>H243/H24</f>
        <v>10.859235445777763</v>
      </c>
    </row>
    <row r="247" spans="1:8">
      <c r="A247"/>
      <c r="B247" s="317"/>
      <c r="H247" s="563"/>
    </row>
    <row r="248" spans="1:8">
      <c r="A248" s="32" t="s">
        <v>262</v>
      </c>
      <c r="B248" s="317"/>
      <c r="H248" s="574">
        <f>B2/H58</f>
        <v>16.122705081835566</v>
      </c>
    </row>
    <row r="249" spans="1:8">
      <c r="A249" s="414"/>
      <c r="B249" s="317"/>
      <c r="H249" s="563"/>
    </row>
    <row r="250" spans="1:8">
      <c r="A250" s="415" t="s">
        <v>837</v>
      </c>
      <c r="B250" s="317"/>
      <c r="H250" s="566">
        <f>H138/B3</f>
        <v>10.876584699453552</v>
      </c>
    </row>
    <row r="251" spans="1:8">
      <c r="A251" s="32" t="s">
        <v>264</v>
      </c>
      <c r="B251" s="317"/>
      <c r="H251" s="574">
        <f>B2/H250</f>
        <v>2.1652017292876109</v>
      </c>
    </row>
    <row r="252" spans="1:8">
      <c r="A252" s="32"/>
      <c r="B252" s="317"/>
      <c r="H252" s="563"/>
    </row>
    <row r="253" spans="1:8">
      <c r="A253" s="108" t="s">
        <v>838</v>
      </c>
      <c r="B253" s="317"/>
      <c r="H253" s="567">
        <f>(H174+H176)</f>
        <v>-57.543999999999983</v>
      </c>
    </row>
    <row r="254" spans="1:8">
      <c r="A254" s="32" t="s">
        <v>265</v>
      </c>
      <c r="B254" s="317"/>
      <c r="H254" s="574">
        <f>B2/H253</f>
        <v>-0.40925205060475478</v>
      </c>
    </row>
    <row r="255" spans="1:8">
      <c r="H255" s="563"/>
    </row>
    <row r="256" spans="1:8">
      <c r="A256" s="561" t="s">
        <v>1118</v>
      </c>
      <c r="C256" s="561"/>
      <c r="D256" s="561"/>
      <c r="E256" s="561"/>
      <c r="F256" s="561"/>
      <c r="G256" s="561"/>
      <c r="H256" s="665">
        <f>1-(AVERAGE(C68:G68))/AVERAGE(C57:G57)</f>
        <v>0.81132075471698117</v>
      </c>
    </row>
    <row r="257" spans="1:8">
      <c r="A257" s="555" t="s">
        <v>1119</v>
      </c>
      <c r="H257" s="568">
        <f>H256*AVERAGE(C238:G238)</f>
        <v>8.4829213691536523E-2</v>
      </c>
    </row>
  </sheetData>
  <mergeCells count="1">
    <mergeCell ref="A1:B1"/>
  </mergeCells>
  <pageMargins left="0.7" right="0.7" top="0.75" bottom="0.75" header="0.3" footer="0.3"/>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C2:Q35"/>
  <sheetViews>
    <sheetView showGridLines="0" workbookViewId="0">
      <selection activeCell="P19" sqref="P19"/>
    </sheetView>
  </sheetViews>
  <sheetFormatPr defaultRowHeight="15"/>
  <cols>
    <col min="2" max="2" width="13" customWidth="1"/>
    <col min="3" max="3" width="15.140625" customWidth="1"/>
    <col min="4" max="11" width="9.7109375" customWidth="1"/>
    <col min="12" max="14" width="10.5703125" bestFit="1" customWidth="1"/>
    <col min="16" max="16" width="24.5703125" customWidth="1"/>
    <col min="17" max="17" width="13.42578125" customWidth="1"/>
  </cols>
  <sheetData>
    <row r="2" spans="3:17">
      <c r="C2" s="1016" t="s">
        <v>839</v>
      </c>
      <c r="D2" s="1014">
        <v>2007</v>
      </c>
      <c r="E2" s="1014">
        <v>2008</v>
      </c>
      <c r="F2" s="1014">
        <v>2009</v>
      </c>
      <c r="G2" s="1014">
        <v>2010</v>
      </c>
      <c r="H2" s="1014">
        <v>2011</v>
      </c>
      <c r="I2" s="1014" t="s">
        <v>259</v>
      </c>
      <c r="J2" s="1014" t="s">
        <v>3</v>
      </c>
      <c r="K2" s="1015" t="s">
        <v>4</v>
      </c>
      <c r="L2" s="1017" t="s">
        <v>224</v>
      </c>
      <c r="M2" s="1018" t="s">
        <v>225</v>
      </c>
      <c r="N2" s="1018" t="s">
        <v>226</v>
      </c>
      <c r="P2" s="498" t="s">
        <v>842</v>
      </c>
      <c r="Q2" s="499"/>
    </row>
    <row r="3" spans="3:17" ht="15.75" customHeight="1">
      <c r="C3" s="500" t="s">
        <v>6</v>
      </c>
      <c r="D3" s="483">
        <f>'Operating Model'!C22</f>
        <v>2734.6</v>
      </c>
      <c r="E3" s="483">
        <f>'Operating Model'!D22</f>
        <v>3163.5</v>
      </c>
      <c r="F3" s="483">
        <f>'Operating Model'!E22</f>
        <v>3135</v>
      </c>
      <c r="G3" s="483">
        <f>'Operating Model'!F22</f>
        <v>3121.5</v>
      </c>
      <c r="H3" s="483">
        <f>'Operating Model'!G22</f>
        <v>3885.5</v>
      </c>
      <c r="I3" s="483">
        <f>'Operating Model'!H22</f>
        <v>3918.4576062872202</v>
      </c>
      <c r="J3" s="483">
        <f>AVERAGE(D3:I3)</f>
        <v>3326.4262677145366</v>
      </c>
      <c r="K3" s="484">
        <f>STDEV(D3:J3)</f>
        <v>431.7612447913325</v>
      </c>
      <c r="L3" s="477">
        <f>'Operating Model'!O22</f>
        <v>4231.934214790198</v>
      </c>
      <c r="M3" s="473">
        <f>'Operating Model'!P22</f>
        <v>4528.1696098255125</v>
      </c>
      <c r="N3" s="473">
        <f>'Operating Model'!Q22</f>
        <v>4799.8597864150433</v>
      </c>
      <c r="P3" s="618" t="s">
        <v>843</v>
      </c>
      <c r="Q3" s="514" t="s">
        <v>859</v>
      </c>
    </row>
    <row r="4" spans="3:17" ht="15.75" customHeight="1">
      <c r="C4" s="485" t="s">
        <v>857</v>
      </c>
      <c r="D4" s="651">
        <f>(D3-2354.3)/2354.3</f>
        <v>0.16153421399141982</v>
      </c>
      <c r="E4" s="502">
        <f>(E3-D3)/D3</f>
        <v>0.15684195129086526</v>
      </c>
      <c r="F4" s="502">
        <f t="shared" ref="F4:I4" si="0">(F3-E3)/E3</f>
        <v>-9.0090090090090089E-3</v>
      </c>
      <c r="G4" s="502">
        <f t="shared" si="0"/>
        <v>-4.3062200956937796E-3</v>
      </c>
      <c r="H4" s="502">
        <f t="shared" si="0"/>
        <v>0.24475412461957391</v>
      </c>
      <c r="I4" s="502">
        <f t="shared" si="0"/>
        <v>8.4822046807927383E-3</v>
      </c>
      <c r="J4" s="502">
        <f t="shared" ref="J4:J13" si="1">AVERAGE(D4:I4)</f>
        <v>9.304954424632482E-2</v>
      </c>
      <c r="K4" s="503">
        <f t="shared" ref="K4:K13" si="2">STDEV(D4:J4)</f>
        <v>9.9011471521601266E-2</v>
      </c>
      <c r="L4" s="478">
        <f>(L3-I3)/I3</f>
        <v>8.0000000000000043E-2</v>
      </c>
      <c r="M4" s="474">
        <f>(M3-L3)/L3</f>
        <v>7.0000000000000145E-2</v>
      </c>
      <c r="N4" s="474">
        <f>(N3-M3)/M3</f>
        <v>6.0000000000000032E-2</v>
      </c>
      <c r="P4" s="619" t="s">
        <v>906</v>
      </c>
      <c r="Q4" s="620">
        <v>270000</v>
      </c>
    </row>
    <row r="5" spans="3:17" ht="16.5" customHeight="1">
      <c r="C5" s="500" t="s">
        <v>17</v>
      </c>
      <c r="D5" s="488">
        <f>'Operating Model'!C41</f>
        <v>9.5443574928691585E-2</v>
      </c>
      <c r="E5" s="488">
        <f>'Operating Model'!D41</f>
        <v>0.10725462304409672</v>
      </c>
      <c r="F5" s="488">
        <f>'Operating Model'!E41</f>
        <v>9.6842105263157896E-2</v>
      </c>
      <c r="G5" s="488">
        <f>'Operating Model'!F41</f>
        <v>9.3448662502002233E-2</v>
      </c>
      <c r="H5" s="488">
        <f>'Operating Model'!G41</f>
        <v>8.2203062668897181E-2</v>
      </c>
      <c r="I5" s="488">
        <f>'Operating Model'!H41</f>
        <v>7.8797578125548259E-2</v>
      </c>
      <c r="J5" s="489">
        <f t="shared" si="1"/>
        <v>9.2331601088732299E-2</v>
      </c>
      <c r="K5" s="490">
        <f t="shared" si="2"/>
        <v>9.4844654361704878E-3</v>
      </c>
      <c r="L5" s="479">
        <f>'Operating Model'!O41</f>
        <v>8.4481492846114073E-2</v>
      </c>
      <c r="M5" s="475">
        <f>'Operating Model'!P41</f>
        <v>8.5404198921601948E-2</v>
      </c>
      <c r="N5" s="475">
        <f>'Operating Model'!Q41</f>
        <v>8.6341697095850892E-2</v>
      </c>
      <c r="P5" s="621" t="s">
        <v>907</v>
      </c>
      <c r="Q5" s="514">
        <v>1.34</v>
      </c>
    </row>
    <row r="6" spans="3:17">
      <c r="C6" s="491" t="s">
        <v>21</v>
      </c>
      <c r="D6" s="504">
        <f>'Operating Model'!C47</f>
        <v>6.0374460615812184E-2</v>
      </c>
      <c r="E6" s="504">
        <f>'Operating Model'!D47</f>
        <v>7.3083609925715179E-2</v>
      </c>
      <c r="F6" s="504">
        <f>'Operating Model'!E47</f>
        <v>5.8086124401913873E-2</v>
      </c>
      <c r="G6" s="504">
        <f>'Operating Model'!F47</f>
        <v>5.3788242831971811E-2</v>
      </c>
      <c r="H6" s="504">
        <f>'Operating Model'!G47</f>
        <v>4.4498777506112468E-2</v>
      </c>
      <c r="I6" s="504">
        <f>'Operating Model'!H47</f>
        <v>3.9152644960581864E-2</v>
      </c>
      <c r="J6" s="505">
        <f t="shared" si="1"/>
        <v>5.4830643373684561E-2</v>
      </c>
      <c r="K6" s="506">
        <f t="shared" si="2"/>
        <v>1.1016174016152611E-2</v>
      </c>
      <c r="L6" s="479">
        <f>'Operating Model'!O47</f>
        <v>4.4481492846114072E-2</v>
      </c>
      <c r="M6" s="475">
        <f>'Operating Model'!P47</f>
        <v>4.5404198921601947E-2</v>
      </c>
      <c r="N6" s="475">
        <f>'Operating Model'!Q47</f>
        <v>4.6341697095850891E-2</v>
      </c>
      <c r="P6" s="619" t="s">
        <v>858</v>
      </c>
      <c r="Q6" s="515">
        <v>47.8</v>
      </c>
    </row>
    <row r="7" spans="3:17" ht="15.75" customHeight="1">
      <c r="C7" s="501" t="s">
        <v>194</v>
      </c>
      <c r="D7" s="492">
        <f>'Operating Model'!C83</f>
        <v>5.0208439991223583E-2</v>
      </c>
      <c r="E7" s="492">
        <f>'Operating Model'!D83</f>
        <v>5.7942152678994788E-2</v>
      </c>
      <c r="F7" s="492">
        <f>'Operating Model'!E83</f>
        <v>6.3859649122807019E-2</v>
      </c>
      <c r="G7" s="492">
        <f>'Operating Model'!F83</f>
        <v>1.8292487586096428E-2</v>
      </c>
      <c r="H7" s="492">
        <f>'Operating Model'!G83</f>
        <v>1.9173851499163556E-2</v>
      </c>
      <c r="I7" s="492">
        <f>'Operating Model'!H83</f>
        <v>1.9757539278700657E-2</v>
      </c>
      <c r="J7" s="486">
        <f t="shared" si="1"/>
        <v>3.8205686692831003E-2</v>
      </c>
      <c r="K7" s="487">
        <f t="shared" si="2"/>
        <v>1.9539704694290845E-2</v>
      </c>
      <c r="L7" s="479">
        <f>'Operating Model'!O83</f>
        <v>2.0848458146656288E-2</v>
      </c>
      <c r="M7" s="475">
        <f>'Operating Model'!P83</f>
        <v>2.2109446866033923E-2</v>
      </c>
      <c r="N7" s="475">
        <f>'Operating Model'!Q83</f>
        <v>2.3315704590598035E-2</v>
      </c>
      <c r="P7" s="621" t="s">
        <v>431</v>
      </c>
      <c r="Q7" s="622">
        <f>'[3]Operating Model'!B4</f>
        <v>1428.2996779999999</v>
      </c>
    </row>
    <row r="8" spans="3:17" ht="15" customHeight="1">
      <c r="C8" s="482" t="s">
        <v>840</v>
      </c>
      <c r="D8" s="507">
        <f>'Operating Model'!C333</f>
        <v>0.12319425751458055</v>
      </c>
      <c r="E8" s="507">
        <f>'Operating Model'!D333</f>
        <v>0.60039305601048154</v>
      </c>
      <c r="F8" s="507">
        <f>'Operating Model'!E333</f>
        <v>0.3360187982544478</v>
      </c>
      <c r="G8" s="507">
        <f>'Operating Model'!F333</f>
        <v>9.7924884239410051E-2</v>
      </c>
      <c r="H8" s="507">
        <f>'Operating Model'!G333</f>
        <v>0.15443615257048093</v>
      </c>
      <c r="I8" s="507">
        <f>'Operating Model'!H333</f>
        <v>0.17641146573831831</v>
      </c>
      <c r="J8" s="508">
        <f t="shared" si="1"/>
        <v>0.24806310238795318</v>
      </c>
      <c r="K8" s="509">
        <f t="shared" si="2"/>
        <v>0.17507440151286971</v>
      </c>
      <c r="L8" s="480"/>
      <c r="M8" s="472"/>
      <c r="N8" s="472"/>
      <c r="P8" s="619" t="s">
        <v>845</v>
      </c>
      <c r="Q8" s="623">
        <v>0.91300000000000003</v>
      </c>
    </row>
    <row r="9" spans="3:17" ht="14.25" customHeight="1">
      <c r="C9" s="501" t="s">
        <v>841</v>
      </c>
      <c r="D9" s="492">
        <f>'Operating Model'!C335</f>
        <v>5.7344526583970261E-2</v>
      </c>
      <c r="E9" s="492">
        <f>'Operating Model'!D335</f>
        <v>0.10094724088556009</v>
      </c>
      <c r="F9" s="492">
        <f>'Operating Model'!E335</f>
        <v>0.10650069156293222</v>
      </c>
      <c r="G9" s="492">
        <f>'Operating Model'!F335</f>
        <v>2.5148645672759304E-2</v>
      </c>
      <c r="H9" s="492">
        <f>'Operating Model'!G335</f>
        <v>3.0961682320671601E-2</v>
      </c>
      <c r="I9" s="492">
        <f>'Operating Model'!H335</f>
        <v>3.0425336708556933E-2</v>
      </c>
      <c r="J9" s="486">
        <f t="shared" si="1"/>
        <v>5.8554687289075071E-2</v>
      </c>
      <c r="K9" s="487">
        <f t="shared" si="2"/>
        <v>3.358077406029332E-2</v>
      </c>
      <c r="L9" s="480"/>
      <c r="M9" s="472"/>
      <c r="N9" s="472"/>
      <c r="P9" s="621" t="s">
        <v>846</v>
      </c>
      <c r="Q9" s="624">
        <v>7.2700000000000001E-2</v>
      </c>
    </row>
    <row r="10" spans="3:17" ht="16.5" customHeight="1">
      <c r="C10" s="493" t="s">
        <v>334</v>
      </c>
      <c r="D10" s="510">
        <f>'Operating Model'!C90</f>
        <v>2.95</v>
      </c>
      <c r="E10" s="510">
        <f>'Operating Model'!D90</f>
        <v>3.96</v>
      </c>
      <c r="F10" s="510">
        <f>'Operating Model'!E90</f>
        <v>4.24</v>
      </c>
      <c r="G10" s="510">
        <f>'Operating Model'!F90</f>
        <v>1.18</v>
      </c>
      <c r="H10" s="510">
        <f>'Operating Model'!G90</f>
        <v>1.56</v>
      </c>
      <c r="I10" s="510">
        <f>'Operating Model'!H90</f>
        <v>1.5980487804878101</v>
      </c>
      <c r="J10" s="510">
        <f t="shared" si="1"/>
        <v>2.5813414634146352</v>
      </c>
      <c r="K10" s="511">
        <f t="shared" si="2"/>
        <v>1.2084092436171963</v>
      </c>
      <c r="L10" s="480"/>
      <c r="M10" s="472"/>
      <c r="N10" s="472"/>
      <c r="P10" s="619" t="s">
        <v>844</v>
      </c>
      <c r="Q10" s="516">
        <v>1.2999999999999999E-2</v>
      </c>
    </row>
    <row r="11" spans="3:17" ht="17.25" customHeight="1">
      <c r="C11" s="500" t="s">
        <v>262</v>
      </c>
      <c r="D11" s="494">
        <f>'Operating Model'!C344</f>
        <v>10.67090395480226</v>
      </c>
      <c r="E11" s="494">
        <f>'Operating Model'!D344</f>
        <v>8.0530303030303028</v>
      </c>
      <c r="F11" s="494">
        <f>'Operating Model'!E344</f>
        <v>5.8083726415094343</v>
      </c>
      <c r="G11" s="494">
        <f>'Operating Model'!F344</f>
        <v>19.346045197740118</v>
      </c>
      <c r="H11" s="494">
        <f>'Operating Model'!G344</f>
        <v>17.861111111111111</v>
      </c>
      <c r="I11" s="494">
        <f>'Operating Model'!H344</f>
        <v>18.754120879120819</v>
      </c>
      <c r="J11" s="494">
        <f t="shared" si="1"/>
        <v>13.415597347885674</v>
      </c>
      <c r="K11" s="495">
        <f t="shared" si="2"/>
        <v>5.4404805651450614</v>
      </c>
      <c r="L11" s="480"/>
      <c r="M11" s="472"/>
      <c r="N11" s="472"/>
      <c r="P11" s="621" t="s">
        <v>847</v>
      </c>
      <c r="Q11" s="519">
        <f>'[3]Operating Model'!H349</f>
        <v>9.186985864999027</v>
      </c>
    </row>
    <row r="12" spans="3:17">
      <c r="C12" s="491" t="s">
        <v>264</v>
      </c>
      <c r="D12" s="512">
        <f>'Operating Model'!C348</f>
        <v>1.358589427246897</v>
      </c>
      <c r="E12" s="512">
        <f>'Operating Model'!D348</f>
        <v>4.7526858827382901</v>
      </c>
      <c r="F12" s="512">
        <f>'Operating Model'!E348</f>
        <v>1.9799551023833502</v>
      </c>
      <c r="G12" s="512">
        <f>'Operating Model'!F348</f>
        <v>1.8165574801349111</v>
      </c>
      <c r="H12" s="512">
        <f>'Operating Model'!G348</f>
        <v>2.7089351851851853</v>
      </c>
      <c r="I12" s="512">
        <f>'Operating Model'!H348</f>
        <v>3.2622233712344086</v>
      </c>
      <c r="J12" s="512">
        <f t="shared" si="1"/>
        <v>2.6464910748205068</v>
      </c>
      <c r="K12" s="513">
        <f t="shared" si="2"/>
        <v>1.1262646761625739</v>
      </c>
      <c r="L12" s="481"/>
      <c r="M12" s="476"/>
      <c r="N12" s="476"/>
      <c r="P12" s="619" t="s">
        <v>908</v>
      </c>
      <c r="Q12" s="625">
        <v>0.43</v>
      </c>
    </row>
    <row r="13" spans="3:17" ht="16.5" customHeight="1">
      <c r="C13" s="501" t="s">
        <v>266</v>
      </c>
      <c r="D13" s="496">
        <f>'Operating Model'!C341</f>
        <v>5.3721974076628349</v>
      </c>
      <c r="E13" s="496">
        <f>'Operating Model'!D341</f>
        <v>4.3048733374594752</v>
      </c>
      <c r="F13" s="496">
        <f>'Operating Model'!E341</f>
        <v>5.0894055447957838</v>
      </c>
      <c r="G13" s="496">
        <f>'Operating Model'!F341</f>
        <v>5.8441670325677064</v>
      </c>
      <c r="H13" s="496">
        <f>'Operating Model'!G341</f>
        <v>5.1306935610519728</v>
      </c>
      <c r="I13" s="496">
        <f>'Operating Model'!H341</f>
        <v>5.4105485281569443</v>
      </c>
      <c r="J13" s="496">
        <f t="shared" si="1"/>
        <v>5.1919809019491199</v>
      </c>
      <c r="K13" s="497">
        <f t="shared" si="2"/>
        <v>0.46669658561588589</v>
      </c>
      <c r="L13" s="481"/>
      <c r="M13" s="476"/>
      <c r="N13" s="476"/>
      <c r="P13" s="626" t="s">
        <v>848</v>
      </c>
      <c r="Q13" s="627">
        <v>9.9000000000000005E-2</v>
      </c>
    </row>
    <row r="17" spans="3:4">
      <c r="C17" t="s">
        <v>909</v>
      </c>
      <c r="D17" t="s">
        <v>910</v>
      </c>
    </row>
    <row r="18" spans="3:4">
      <c r="C18" t="s">
        <v>280</v>
      </c>
      <c r="D18" s="628">
        <v>0.25</v>
      </c>
    </row>
    <row r="19" spans="3:4">
      <c r="C19" t="s">
        <v>911</v>
      </c>
      <c r="D19" s="628">
        <v>0.38</v>
      </c>
    </row>
    <row r="20" spans="3:4">
      <c r="C20" t="s">
        <v>281</v>
      </c>
      <c r="D20" s="628">
        <v>0.33</v>
      </c>
    </row>
    <row r="21" spans="3:4">
      <c r="C21" t="s">
        <v>912</v>
      </c>
      <c r="D21" s="629">
        <v>0.04</v>
      </c>
    </row>
    <row r="22" spans="3:4">
      <c r="D22" s="628">
        <f>SUM(D18:D21)</f>
        <v>1</v>
      </c>
    </row>
    <row r="31" spans="3:4">
      <c r="C31" t="s">
        <v>913</v>
      </c>
      <c r="D31" t="s">
        <v>910</v>
      </c>
    </row>
    <row r="32" spans="3:4">
      <c r="C32" t="s">
        <v>914</v>
      </c>
      <c r="D32" s="628">
        <v>0.54</v>
      </c>
    </row>
    <row r="33" spans="3:4">
      <c r="C33" t="s">
        <v>915</v>
      </c>
      <c r="D33" s="628">
        <v>0.36</v>
      </c>
    </row>
    <row r="34" spans="3:4">
      <c r="C34" t="s">
        <v>916</v>
      </c>
      <c r="D34" s="629">
        <v>0.1</v>
      </c>
    </row>
    <row r="35" spans="3:4">
      <c r="D35" s="628">
        <f>SUM(D32:D34)</f>
        <v>1</v>
      </c>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2:P167"/>
  <sheetViews>
    <sheetView showGridLines="0" zoomScaleNormal="100" workbookViewId="0">
      <pane xSplit="1" ySplit="3" topLeftCell="B37" activePane="bottomRight" state="frozen"/>
      <selection pane="topRight" activeCell="B1" sqref="B1"/>
      <selection pane="bottomLeft" activeCell="A4" sqref="A4"/>
      <selection pane="bottomRight" activeCell="G54" sqref="G54"/>
    </sheetView>
  </sheetViews>
  <sheetFormatPr defaultRowHeight="15"/>
  <cols>
    <col min="1" max="1" width="26.7109375" bestFit="1" customWidth="1"/>
    <col min="2" max="2" width="10.85546875" customWidth="1"/>
    <col min="3" max="4" width="11.42578125" customWidth="1"/>
    <col min="5" max="5" width="11.7109375" customWidth="1"/>
    <col min="6" max="6" width="2.28515625" customWidth="1"/>
    <col min="7" max="7" width="12.140625" customWidth="1"/>
    <col min="8" max="8" width="11.7109375" customWidth="1"/>
    <col min="9" max="9" width="12.7109375" customWidth="1"/>
    <col min="10" max="10" width="2.28515625" customWidth="1"/>
    <col min="11" max="11" width="10.5703125" customWidth="1"/>
    <col min="12" max="12" width="2.7109375" customWidth="1"/>
    <col min="13" max="13" width="11.5703125" customWidth="1"/>
    <col min="14" max="14" width="2.5703125" customWidth="1"/>
    <col min="15" max="15" width="10.5703125" customWidth="1"/>
  </cols>
  <sheetData>
    <row r="2" spans="1:15">
      <c r="A2" s="136" t="s">
        <v>1</v>
      </c>
      <c r="B2" s="136"/>
      <c r="C2" s="136"/>
      <c r="D2" s="136"/>
      <c r="E2" s="136"/>
      <c r="G2" s="136"/>
      <c r="H2" s="136"/>
      <c r="I2" s="136"/>
      <c r="K2" s="136"/>
      <c r="M2" s="136"/>
      <c r="O2" s="136"/>
    </row>
    <row r="3" spans="1:15" ht="34.5">
      <c r="A3" s="148" t="s">
        <v>286</v>
      </c>
      <c r="B3" s="149" t="s">
        <v>287</v>
      </c>
      <c r="C3" s="149" t="s">
        <v>288</v>
      </c>
      <c r="D3" s="149" t="s">
        <v>289</v>
      </c>
      <c r="E3" s="149" t="s">
        <v>290</v>
      </c>
      <c r="G3" s="149" t="s">
        <v>291</v>
      </c>
      <c r="H3" s="149" t="s">
        <v>292</v>
      </c>
      <c r="I3" s="149" t="s">
        <v>293</v>
      </c>
      <c r="K3" s="150" t="s">
        <v>327</v>
      </c>
      <c r="L3" s="151"/>
      <c r="M3" s="150" t="s">
        <v>328</v>
      </c>
      <c r="N3" s="151"/>
      <c r="O3" s="150" t="s">
        <v>259</v>
      </c>
    </row>
    <row r="4" spans="1:15">
      <c r="A4" s="137" t="s">
        <v>282</v>
      </c>
      <c r="B4" s="138"/>
      <c r="C4" s="138"/>
      <c r="D4" s="138"/>
      <c r="E4" s="138"/>
      <c r="G4" s="138"/>
      <c r="H4" s="138"/>
      <c r="I4" s="138"/>
    </row>
    <row r="5" spans="1:15">
      <c r="A5" s="138" t="s">
        <v>294</v>
      </c>
      <c r="B5" s="139">
        <v>913.3</v>
      </c>
      <c r="C5" s="139">
        <v>979.3</v>
      </c>
      <c r="D5" s="139">
        <v>995.8</v>
      </c>
      <c r="E5" s="139">
        <v>997.1</v>
      </c>
      <c r="G5" s="139">
        <v>966.8</v>
      </c>
      <c r="H5" s="139">
        <v>967.1</v>
      </c>
      <c r="I5" s="139">
        <v>979</v>
      </c>
    </row>
    <row r="6" spans="1:15">
      <c r="A6" s="138" t="s">
        <v>295</v>
      </c>
      <c r="B6" s="139" t="s">
        <v>8</v>
      </c>
      <c r="C6" s="139" t="s">
        <v>8</v>
      </c>
      <c r="D6" s="139" t="s">
        <v>8</v>
      </c>
      <c r="E6" s="139" t="s">
        <v>8</v>
      </c>
      <c r="G6" s="139" t="s">
        <v>8</v>
      </c>
      <c r="H6" s="139" t="s">
        <v>8</v>
      </c>
      <c r="I6" s="139" t="s">
        <v>8</v>
      </c>
    </row>
    <row r="7" spans="1:15">
      <c r="A7" s="137" t="s">
        <v>296</v>
      </c>
      <c r="B7" s="140">
        <v>913.3</v>
      </c>
      <c r="C7" s="140">
        <v>979.3</v>
      </c>
      <c r="D7" s="140">
        <v>995.8</v>
      </c>
      <c r="E7" s="140">
        <v>997.1</v>
      </c>
      <c r="G7" s="140">
        <v>966.8</v>
      </c>
      <c r="H7" s="140">
        <v>967.1</v>
      </c>
      <c r="I7" s="140">
        <v>979</v>
      </c>
      <c r="K7" s="152">
        <f>SUM(G7:I7)</f>
        <v>2912.9</v>
      </c>
      <c r="M7" s="70">
        <f>(E7*K7)/(B7+C7+D7)</f>
        <v>1005.55760628722</v>
      </c>
      <c r="O7" s="70">
        <f>K7+M7</f>
        <v>3918.4576062872202</v>
      </c>
    </row>
    <row r="8" spans="1:15">
      <c r="A8" s="138"/>
      <c r="B8" s="138"/>
      <c r="C8" s="138"/>
      <c r="D8" s="138"/>
      <c r="E8" s="138"/>
      <c r="G8" s="138"/>
      <c r="H8" s="138"/>
      <c r="I8" s="138"/>
      <c r="K8" s="70"/>
      <c r="M8" s="70"/>
      <c r="O8" s="70"/>
    </row>
    <row r="9" spans="1:15">
      <c r="A9" s="138" t="s">
        <v>9</v>
      </c>
      <c r="B9" s="139">
        <v>757.6</v>
      </c>
      <c r="C9" s="139">
        <v>808.6</v>
      </c>
      <c r="D9" s="139">
        <v>807.7</v>
      </c>
      <c r="E9" s="139">
        <v>800.4</v>
      </c>
      <c r="G9" s="139">
        <v>787</v>
      </c>
      <c r="H9" s="139">
        <v>798.9</v>
      </c>
      <c r="I9" s="139">
        <v>799</v>
      </c>
      <c r="K9" s="152">
        <f t="shared" ref="K9:K65" si="0">SUM(G9:I9)</f>
        <v>2384.9</v>
      </c>
      <c r="M9" s="70">
        <f t="shared" ref="M9:M65" si="1">(E9*K9)/(B9+C9+D9)</f>
        <v>804.10883356501904</v>
      </c>
      <c r="O9" s="70">
        <f t="shared" ref="O9:O65" si="2">K9+M9</f>
        <v>3189.0088335650198</v>
      </c>
    </row>
    <row r="10" spans="1:15">
      <c r="A10" s="137" t="s">
        <v>297</v>
      </c>
      <c r="B10" s="140">
        <v>155.69999999999999</v>
      </c>
      <c r="C10" s="140">
        <v>170.7</v>
      </c>
      <c r="D10" s="140">
        <v>188.1</v>
      </c>
      <c r="E10" s="140">
        <v>196.7</v>
      </c>
      <c r="G10" s="140">
        <v>179.8</v>
      </c>
      <c r="H10" s="140">
        <v>168.2</v>
      </c>
      <c r="I10" s="140">
        <v>180</v>
      </c>
      <c r="K10" s="152">
        <f t="shared" si="0"/>
        <v>528</v>
      </c>
      <c r="M10" s="70">
        <f t="shared" si="1"/>
        <v>201.861224489796</v>
      </c>
      <c r="O10" s="70">
        <f t="shared" si="2"/>
        <v>729.86122448979597</v>
      </c>
    </row>
    <row r="11" spans="1:15">
      <c r="A11" s="138"/>
      <c r="B11" s="138"/>
      <c r="C11" s="138"/>
      <c r="D11" s="138"/>
      <c r="E11" s="138"/>
      <c r="G11" s="138"/>
      <c r="H11" s="138"/>
      <c r="I11" s="138"/>
      <c r="K11" s="70"/>
      <c r="M11" s="70"/>
      <c r="O11" s="70"/>
    </row>
    <row r="12" spans="1:15">
      <c r="A12" s="138" t="s">
        <v>12</v>
      </c>
      <c r="B12" s="139">
        <v>121.7</v>
      </c>
      <c r="C12" s="139">
        <v>142</v>
      </c>
      <c r="D12" s="139">
        <v>136.6</v>
      </c>
      <c r="E12" s="139">
        <v>142.80000000000001</v>
      </c>
      <c r="G12" s="139">
        <v>139.6</v>
      </c>
      <c r="H12" s="139">
        <v>140.4</v>
      </c>
      <c r="I12" s="139">
        <v>147.4</v>
      </c>
      <c r="K12" s="152">
        <f t="shared" si="0"/>
        <v>427.4</v>
      </c>
      <c r="M12" s="70">
        <f t="shared" si="1"/>
        <v>152.46744941294</v>
      </c>
      <c r="O12" s="70">
        <f t="shared" si="2"/>
        <v>579.86744941294</v>
      </c>
    </row>
    <row r="13" spans="1:15">
      <c r="A13" s="138" t="s">
        <v>13</v>
      </c>
      <c r="B13" s="139" t="s">
        <v>8</v>
      </c>
      <c r="C13" s="139" t="s">
        <v>8</v>
      </c>
      <c r="D13" s="139" t="s">
        <v>8</v>
      </c>
      <c r="E13" s="139" t="s">
        <v>8</v>
      </c>
      <c r="G13" s="139" t="s">
        <v>8</v>
      </c>
      <c r="H13" s="139" t="s">
        <v>8</v>
      </c>
      <c r="I13" s="139" t="s">
        <v>8</v>
      </c>
      <c r="K13" s="70"/>
      <c r="M13" s="70"/>
      <c r="O13" s="70"/>
    </row>
    <row r="14" spans="1:15">
      <c r="A14" s="138" t="s">
        <v>18</v>
      </c>
      <c r="B14" s="139" t="s">
        <v>8</v>
      </c>
      <c r="C14" s="139" t="s">
        <v>8</v>
      </c>
      <c r="D14" s="139" t="s">
        <v>8</v>
      </c>
      <c r="E14" s="139" t="s">
        <v>8</v>
      </c>
      <c r="G14" s="139" t="s">
        <v>8</v>
      </c>
      <c r="H14" s="139" t="s">
        <v>8</v>
      </c>
      <c r="I14" s="139" t="s">
        <v>8</v>
      </c>
      <c r="K14" s="70"/>
      <c r="M14" s="70"/>
      <c r="O14" s="70"/>
    </row>
    <row r="15" spans="1:15">
      <c r="A15" s="138" t="s">
        <v>14</v>
      </c>
      <c r="B15" s="139">
        <v>-1.1000000000000001</v>
      </c>
      <c r="C15" s="139">
        <v>-0.6</v>
      </c>
      <c r="D15" s="139">
        <v>-0.9</v>
      </c>
      <c r="E15" s="139">
        <v>-2.6</v>
      </c>
      <c r="G15" s="139">
        <v>-0.5</v>
      </c>
      <c r="H15" s="139">
        <v>-0.8</v>
      </c>
      <c r="I15" s="139">
        <v>-1.5</v>
      </c>
      <c r="K15" s="152">
        <f t="shared" si="0"/>
        <v>-2.8</v>
      </c>
      <c r="M15" s="70">
        <f t="shared" si="1"/>
        <v>-2.8</v>
      </c>
      <c r="O15" s="70"/>
    </row>
    <row r="16" spans="1:15">
      <c r="A16" s="138"/>
      <c r="B16" s="138"/>
      <c r="C16" s="138"/>
      <c r="D16" s="138"/>
      <c r="E16" s="138"/>
      <c r="G16" s="138"/>
      <c r="H16" s="138"/>
      <c r="I16" s="138"/>
      <c r="K16" s="70"/>
      <c r="M16" s="70"/>
      <c r="O16" s="70"/>
    </row>
    <row r="17" spans="1:15">
      <c r="A17" s="137" t="s">
        <v>298</v>
      </c>
      <c r="B17" s="140">
        <v>120.6</v>
      </c>
      <c r="C17" s="140">
        <v>141.4</v>
      </c>
      <c r="D17" s="140">
        <v>135.69999999999999</v>
      </c>
      <c r="E17" s="140">
        <v>140.19999999999999</v>
      </c>
      <c r="G17" s="140">
        <v>139.1</v>
      </c>
      <c r="H17" s="140">
        <v>139.6</v>
      </c>
      <c r="I17" s="140">
        <v>145.9</v>
      </c>
      <c r="K17" s="152">
        <f t="shared" si="0"/>
        <v>424.6</v>
      </c>
      <c r="M17" s="70">
        <f t="shared" si="1"/>
        <v>149.68297711843101</v>
      </c>
      <c r="O17" s="70">
        <f t="shared" si="2"/>
        <v>574.28297711843095</v>
      </c>
    </row>
    <row r="18" spans="1:15">
      <c r="A18" s="138"/>
      <c r="B18" s="138"/>
      <c r="C18" s="138"/>
      <c r="D18" s="138"/>
      <c r="E18" s="138"/>
      <c r="G18" s="138"/>
      <c r="H18" s="138"/>
      <c r="I18" s="138"/>
      <c r="K18" s="70"/>
      <c r="M18" s="70"/>
      <c r="O18" s="70"/>
    </row>
    <row r="19" spans="1:15">
      <c r="A19" s="137" t="s">
        <v>299</v>
      </c>
      <c r="B19" s="141">
        <v>35.1</v>
      </c>
      <c r="C19" s="141">
        <v>29.3</v>
      </c>
      <c r="D19" s="141">
        <v>52.4</v>
      </c>
      <c r="E19" s="141">
        <v>56.5</v>
      </c>
      <c r="G19" s="141">
        <v>40.700000000000003</v>
      </c>
      <c r="H19" s="141">
        <v>28.6</v>
      </c>
      <c r="I19" s="141">
        <v>34.1</v>
      </c>
      <c r="K19" s="152">
        <f t="shared" si="0"/>
        <v>103.4</v>
      </c>
      <c r="M19" s="70">
        <f t="shared" si="1"/>
        <v>50.017979452054803</v>
      </c>
      <c r="O19" s="70">
        <f t="shared" si="2"/>
        <v>153.41797945205499</v>
      </c>
    </row>
    <row r="20" spans="1:15">
      <c r="A20" s="138"/>
      <c r="B20" s="138"/>
      <c r="C20" s="138"/>
      <c r="D20" s="138"/>
      <c r="E20" s="138"/>
      <c r="G20" s="138"/>
      <c r="H20" s="138"/>
      <c r="I20" s="138"/>
      <c r="K20" s="70"/>
      <c r="M20" s="70"/>
      <c r="O20" s="70"/>
    </row>
    <row r="21" spans="1:15">
      <c r="A21" s="138" t="s">
        <v>22</v>
      </c>
      <c r="B21" s="139">
        <v>-5.8</v>
      </c>
      <c r="C21" s="139">
        <v>-5.9</v>
      </c>
      <c r="D21" s="139">
        <v>-6.5</v>
      </c>
      <c r="E21" s="139">
        <v>-5.8</v>
      </c>
      <c r="G21" s="139">
        <v>-6.3</v>
      </c>
      <c r="H21" s="139">
        <v>-5.4</v>
      </c>
      <c r="I21" s="139">
        <v>-5.7</v>
      </c>
      <c r="K21" s="152">
        <f t="shared" si="0"/>
        <v>-17.399999999999999</v>
      </c>
      <c r="M21" s="70">
        <f t="shared" si="1"/>
        <v>-5.5450549450549396</v>
      </c>
      <c r="O21" s="70">
        <f t="shared" si="2"/>
        <v>-22.945054945054899</v>
      </c>
    </row>
    <row r="22" spans="1:15">
      <c r="A22" s="138" t="s">
        <v>23</v>
      </c>
      <c r="B22" s="139">
        <v>1.4</v>
      </c>
      <c r="C22" s="139">
        <v>1</v>
      </c>
      <c r="D22" s="139">
        <v>1.3</v>
      </c>
      <c r="E22" s="139">
        <v>2.2000000000000002</v>
      </c>
      <c r="G22" s="139">
        <v>1.3</v>
      </c>
      <c r="H22" s="139">
        <v>1.3</v>
      </c>
      <c r="I22" s="139">
        <v>1.1000000000000001</v>
      </c>
      <c r="K22" s="152">
        <f t="shared" si="0"/>
        <v>3.7</v>
      </c>
      <c r="M22" s="70">
        <f t="shared" si="1"/>
        <v>2.2000000000000002</v>
      </c>
      <c r="O22" s="70">
        <f t="shared" si="2"/>
        <v>5.9</v>
      </c>
    </row>
    <row r="23" spans="1:15">
      <c r="A23" s="137" t="s">
        <v>300</v>
      </c>
      <c r="B23" s="140">
        <v>-4.4000000000000004</v>
      </c>
      <c r="C23" s="140">
        <v>-4.9000000000000004</v>
      </c>
      <c r="D23" s="140">
        <v>-5.2</v>
      </c>
      <c r="E23" s="140">
        <v>-3.6</v>
      </c>
      <c r="G23" s="140">
        <v>-5</v>
      </c>
      <c r="H23" s="140">
        <v>-4.0999999999999996</v>
      </c>
      <c r="I23" s="140">
        <v>-4.5999999999999996</v>
      </c>
      <c r="K23" s="152">
        <f t="shared" si="0"/>
        <v>-13.7</v>
      </c>
      <c r="M23" s="70">
        <f t="shared" si="1"/>
        <v>-3.4013793103448302</v>
      </c>
      <c r="O23" s="70">
        <f t="shared" si="2"/>
        <v>-17.1013793103448</v>
      </c>
    </row>
    <row r="24" spans="1:15">
      <c r="A24" s="138"/>
      <c r="B24" s="138"/>
      <c r="C24" s="138"/>
      <c r="D24" s="138"/>
      <c r="E24" s="138"/>
      <c r="G24" s="138"/>
      <c r="H24" s="138"/>
      <c r="I24" s="138"/>
      <c r="K24" s="70"/>
      <c r="M24" s="70"/>
      <c r="O24" s="70"/>
    </row>
    <row r="25" spans="1:15">
      <c r="A25" s="138" t="s">
        <v>25</v>
      </c>
      <c r="B25" s="139">
        <v>0.9</v>
      </c>
      <c r="C25" s="139">
        <v>1.2</v>
      </c>
      <c r="D25" s="139">
        <v>1.3</v>
      </c>
      <c r="E25" s="139">
        <v>1.4</v>
      </c>
      <c r="G25" s="139">
        <v>1.2</v>
      </c>
      <c r="H25" s="139">
        <v>1.4</v>
      </c>
      <c r="I25" s="139">
        <v>1.4</v>
      </c>
      <c r="K25" s="152">
        <f t="shared" si="0"/>
        <v>4</v>
      </c>
      <c r="M25" s="70">
        <f t="shared" si="1"/>
        <v>1.6470588235294099</v>
      </c>
      <c r="O25" s="70">
        <f t="shared" si="2"/>
        <v>5.6470588235294104</v>
      </c>
    </row>
    <row r="26" spans="1:15">
      <c r="A26" s="138" t="s">
        <v>26</v>
      </c>
      <c r="B26" s="139">
        <v>-0.2</v>
      </c>
      <c r="C26" s="139">
        <v>-0.4</v>
      </c>
      <c r="D26" s="139">
        <v>-0.4</v>
      </c>
      <c r="E26" s="139">
        <v>-1</v>
      </c>
      <c r="G26" s="139">
        <v>0.3</v>
      </c>
      <c r="H26" s="139">
        <v>-3.5</v>
      </c>
      <c r="I26" s="139">
        <v>0.2</v>
      </c>
      <c r="K26" s="152">
        <f t="shared" si="0"/>
        <v>-3</v>
      </c>
      <c r="M26" s="70">
        <f t="shared" si="1"/>
        <v>-3</v>
      </c>
      <c r="O26" s="70">
        <f t="shared" si="2"/>
        <v>-6</v>
      </c>
    </row>
    <row r="27" spans="1:15">
      <c r="A27" s="138" t="s">
        <v>27</v>
      </c>
      <c r="B27" s="139">
        <v>-0.2</v>
      </c>
      <c r="C27" s="139">
        <v>0.1</v>
      </c>
      <c r="D27" s="139" t="s">
        <v>8</v>
      </c>
      <c r="E27" s="139">
        <v>-1.1000000000000001</v>
      </c>
      <c r="G27" s="139">
        <v>0.5</v>
      </c>
      <c r="H27" s="139">
        <v>-0.4</v>
      </c>
      <c r="I27" s="139">
        <v>-0.3</v>
      </c>
      <c r="K27" s="152">
        <f t="shared" si="0"/>
        <v>-0.2</v>
      </c>
      <c r="M27" s="70"/>
      <c r="O27" s="70"/>
    </row>
    <row r="28" spans="1:15">
      <c r="A28" s="137" t="s">
        <v>301</v>
      </c>
      <c r="B28" s="140">
        <v>31.2</v>
      </c>
      <c r="C28" s="140">
        <v>25.3</v>
      </c>
      <c r="D28" s="140">
        <v>48.1</v>
      </c>
      <c r="E28" s="140">
        <v>52.2</v>
      </c>
      <c r="G28" s="140">
        <v>37.700000000000003</v>
      </c>
      <c r="H28" s="140">
        <v>22</v>
      </c>
      <c r="I28" s="140">
        <v>30.8</v>
      </c>
      <c r="K28" s="152">
        <f t="shared" si="0"/>
        <v>90.5</v>
      </c>
      <c r="M28" s="70">
        <f t="shared" si="1"/>
        <v>45.163479923518203</v>
      </c>
      <c r="O28" s="70">
        <f>K28+M28</f>
        <v>135.663479923518</v>
      </c>
    </row>
    <row r="29" spans="1:15">
      <c r="A29" s="138"/>
      <c r="B29" s="138"/>
      <c r="C29" s="138"/>
      <c r="D29" s="138"/>
      <c r="E29" s="138"/>
      <c r="G29" s="138"/>
      <c r="H29" s="138"/>
      <c r="I29" s="138"/>
      <c r="K29" s="70"/>
      <c r="M29" s="70"/>
      <c r="O29" s="70"/>
    </row>
    <row r="30" spans="1:15">
      <c r="A30" s="138" t="s">
        <v>29</v>
      </c>
      <c r="B30" s="139" t="s">
        <v>8</v>
      </c>
      <c r="C30" s="139" t="s">
        <v>8</v>
      </c>
      <c r="D30" s="139">
        <v>2.1</v>
      </c>
      <c r="E30" s="139">
        <v>-0.4</v>
      </c>
      <c r="G30" s="139" t="s">
        <v>8</v>
      </c>
      <c r="H30" s="139">
        <v>0.9</v>
      </c>
      <c r="I30" s="139">
        <v>-0.1</v>
      </c>
      <c r="K30" s="152">
        <f t="shared" si="0"/>
        <v>0.8</v>
      </c>
      <c r="M30" s="70"/>
      <c r="O30" s="70"/>
    </row>
    <row r="31" spans="1:15">
      <c r="A31" s="138" t="s">
        <v>30</v>
      </c>
      <c r="B31" s="139">
        <v>4.8</v>
      </c>
      <c r="C31" s="139" t="s">
        <v>8</v>
      </c>
      <c r="D31" s="139" t="s">
        <v>8</v>
      </c>
      <c r="E31" s="139">
        <v>0</v>
      </c>
      <c r="G31" s="139">
        <v>2.1</v>
      </c>
      <c r="H31" s="139" t="s">
        <v>8</v>
      </c>
      <c r="I31" s="139">
        <v>0.7</v>
      </c>
      <c r="K31" s="152">
        <f t="shared" si="0"/>
        <v>2.8</v>
      </c>
      <c r="M31" s="70"/>
      <c r="O31" s="70"/>
    </row>
    <row r="32" spans="1:15">
      <c r="A32" s="138" t="s">
        <v>31</v>
      </c>
      <c r="B32" s="139">
        <v>-0.4</v>
      </c>
      <c r="C32" s="139">
        <v>0.9</v>
      </c>
      <c r="D32" s="139">
        <v>7.4</v>
      </c>
      <c r="E32" s="139">
        <v>0</v>
      </c>
      <c r="G32" s="139">
        <v>0.2</v>
      </c>
      <c r="H32" s="139">
        <v>0.2</v>
      </c>
      <c r="I32" s="139">
        <v>7.3</v>
      </c>
      <c r="K32" s="152">
        <f t="shared" si="0"/>
        <v>7.7</v>
      </c>
      <c r="M32" s="70">
        <f t="shared" si="1"/>
        <v>0</v>
      </c>
      <c r="O32" s="70">
        <f t="shared" si="2"/>
        <v>7.7</v>
      </c>
    </row>
    <row r="33" spans="1:16">
      <c r="A33" s="138" t="s">
        <v>32</v>
      </c>
      <c r="B33" s="139" t="s">
        <v>8</v>
      </c>
      <c r="C33" s="139">
        <v>-0.5</v>
      </c>
      <c r="D33" s="139">
        <v>-0.3</v>
      </c>
      <c r="E33" s="139">
        <v>-3.9</v>
      </c>
      <c r="G33" s="139" t="s">
        <v>8</v>
      </c>
      <c r="H33" s="139">
        <v>-1.1000000000000001</v>
      </c>
      <c r="I33" s="139">
        <v>-5.8</v>
      </c>
      <c r="K33" s="152">
        <f t="shared" si="0"/>
        <v>-6.9</v>
      </c>
      <c r="M33" s="70"/>
      <c r="O33" s="70"/>
    </row>
    <row r="34" spans="1:16">
      <c r="A34" s="138" t="s">
        <v>33</v>
      </c>
      <c r="B34" s="139" t="s">
        <v>8</v>
      </c>
      <c r="C34" s="139">
        <v>-10.1</v>
      </c>
      <c r="D34" s="139" t="s">
        <v>8</v>
      </c>
      <c r="E34" s="139">
        <v>0</v>
      </c>
      <c r="G34" s="139" t="s">
        <v>8</v>
      </c>
      <c r="H34" s="139" t="s">
        <v>8</v>
      </c>
      <c r="I34" s="139" t="s">
        <v>8</v>
      </c>
      <c r="K34" s="70"/>
      <c r="M34" s="70"/>
      <c r="O34" s="70"/>
    </row>
    <row r="35" spans="1:16">
      <c r="A35" s="137" t="s">
        <v>302</v>
      </c>
      <c r="B35" s="140">
        <v>35.6</v>
      </c>
      <c r="C35" s="140">
        <v>15.6</v>
      </c>
      <c r="D35" s="140">
        <v>57.3</v>
      </c>
      <c r="E35" s="140">
        <v>47.9</v>
      </c>
      <c r="G35" s="140">
        <v>40</v>
      </c>
      <c r="H35" s="140">
        <v>22</v>
      </c>
      <c r="I35" s="140">
        <v>32.9</v>
      </c>
      <c r="K35" s="152">
        <f t="shared" si="0"/>
        <v>94.9</v>
      </c>
      <c r="M35" s="70">
        <f t="shared" si="1"/>
        <v>41.895944700460802</v>
      </c>
      <c r="O35" s="70">
        <f t="shared" si="2"/>
        <v>136.79594470046101</v>
      </c>
    </row>
    <row r="36" spans="1:16">
      <c r="A36" s="138"/>
      <c r="B36" s="138"/>
      <c r="C36" s="138"/>
      <c r="D36" s="138"/>
      <c r="E36" s="138"/>
      <c r="G36" s="138"/>
      <c r="H36" s="138"/>
      <c r="I36" s="138"/>
      <c r="K36" s="70"/>
      <c r="M36" s="70"/>
      <c r="O36" s="70"/>
    </row>
    <row r="37" spans="1:16">
      <c r="A37" s="138" t="s">
        <v>303</v>
      </c>
      <c r="B37" s="139">
        <v>11.4</v>
      </c>
      <c r="C37" s="139">
        <v>5.6</v>
      </c>
      <c r="D37" s="139">
        <v>20.9</v>
      </c>
      <c r="E37" s="139">
        <v>21.5</v>
      </c>
      <c r="G37" s="139">
        <v>16.2</v>
      </c>
      <c r="H37" s="139">
        <v>-10.1</v>
      </c>
      <c r="I37" s="139">
        <v>14.7</v>
      </c>
      <c r="K37" s="152">
        <f t="shared" si="0"/>
        <v>20.8</v>
      </c>
      <c r="M37" s="70">
        <f t="shared" si="1"/>
        <v>11.7994722955145</v>
      </c>
      <c r="O37" s="70">
        <f t="shared" si="2"/>
        <v>32.599472295514502</v>
      </c>
    </row>
    <row r="38" spans="1:16">
      <c r="A38" s="137" t="s">
        <v>304</v>
      </c>
      <c r="B38" s="140">
        <v>24.2</v>
      </c>
      <c r="C38" s="140">
        <v>10</v>
      </c>
      <c r="D38" s="140">
        <v>36.4</v>
      </c>
      <c r="E38" s="140">
        <v>26.4</v>
      </c>
      <c r="G38" s="140">
        <v>23.8</v>
      </c>
      <c r="H38" s="140">
        <v>32.1</v>
      </c>
      <c r="I38" s="140">
        <v>18.2</v>
      </c>
      <c r="K38" s="152">
        <f t="shared" si="0"/>
        <v>74.099999999999994</v>
      </c>
      <c r="M38" s="70">
        <f t="shared" si="1"/>
        <v>27.708781869688401</v>
      </c>
      <c r="O38" s="70">
        <f t="shared" si="2"/>
        <v>101.808781869688</v>
      </c>
    </row>
    <row r="39" spans="1:16">
      <c r="A39" s="138"/>
      <c r="B39" s="138"/>
      <c r="C39" s="138"/>
      <c r="D39" s="138"/>
      <c r="E39" s="138"/>
      <c r="G39" s="138"/>
      <c r="H39" s="138"/>
      <c r="I39" s="138"/>
      <c r="K39" s="70"/>
      <c r="M39" s="70"/>
      <c r="O39" s="70"/>
    </row>
    <row r="40" spans="1:16">
      <c r="A40" s="138" t="s">
        <v>37</v>
      </c>
      <c r="B40" s="139">
        <v>1.1000000000000001</v>
      </c>
      <c r="C40" s="139">
        <v>2.6</v>
      </c>
      <c r="D40" s="139">
        <v>-0.7</v>
      </c>
      <c r="E40" s="139">
        <v>-1.5</v>
      </c>
      <c r="G40" s="139" t="s">
        <v>8</v>
      </c>
      <c r="H40" s="139" t="s">
        <v>8</v>
      </c>
      <c r="I40" s="139" t="s">
        <v>8</v>
      </c>
      <c r="K40" s="70"/>
      <c r="M40" s="70">
        <f t="shared" si="1"/>
        <v>0</v>
      </c>
      <c r="O40" s="70">
        <f t="shared" si="2"/>
        <v>0</v>
      </c>
    </row>
    <row r="41" spans="1:16">
      <c r="A41" s="138" t="s">
        <v>305</v>
      </c>
      <c r="B41" s="139" t="s">
        <v>8</v>
      </c>
      <c r="C41" s="139" t="s">
        <v>8</v>
      </c>
      <c r="D41" s="139" t="s">
        <v>8</v>
      </c>
      <c r="E41" s="139" t="s">
        <v>8</v>
      </c>
      <c r="G41" s="139" t="s">
        <v>8</v>
      </c>
      <c r="H41" s="139" t="s">
        <v>8</v>
      </c>
      <c r="I41" s="139" t="s">
        <v>8</v>
      </c>
      <c r="K41" s="70"/>
      <c r="M41" s="70"/>
      <c r="O41" s="70"/>
    </row>
    <row r="42" spans="1:16">
      <c r="A42" s="137" t="s">
        <v>306</v>
      </c>
      <c r="B42" s="140">
        <v>25.3</v>
      </c>
      <c r="C42" s="140">
        <v>12.6</v>
      </c>
      <c r="D42" s="140">
        <v>35.700000000000003</v>
      </c>
      <c r="E42" s="140">
        <v>24.9</v>
      </c>
      <c r="G42" s="140">
        <v>23.8</v>
      </c>
      <c r="H42" s="140">
        <v>32.1</v>
      </c>
      <c r="I42" s="140">
        <v>18.2</v>
      </c>
      <c r="K42" s="152">
        <f t="shared" si="0"/>
        <v>74.099999999999994</v>
      </c>
      <c r="M42" s="70">
        <f t="shared" si="1"/>
        <v>25.069157608695701</v>
      </c>
      <c r="O42" s="70">
        <f t="shared" si="2"/>
        <v>99.169157608695699</v>
      </c>
    </row>
    <row r="43" spans="1:16">
      <c r="A43" s="138"/>
      <c r="B43" s="138"/>
      <c r="C43" s="138"/>
      <c r="D43" s="138"/>
      <c r="E43" s="138"/>
      <c r="G43" s="138"/>
      <c r="H43" s="138"/>
      <c r="I43" s="138"/>
      <c r="K43" s="70"/>
      <c r="M43" s="70"/>
      <c r="O43" s="70"/>
    </row>
    <row r="44" spans="1:16">
      <c r="A44" s="138" t="s">
        <v>39</v>
      </c>
      <c r="B44" s="139">
        <v>-5.3</v>
      </c>
      <c r="C44" s="139">
        <v>-4.7</v>
      </c>
      <c r="D44" s="139">
        <v>-4.9000000000000004</v>
      </c>
      <c r="E44" s="139">
        <v>-9.1</v>
      </c>
      <c r="G44" s="139">
        <v>-6.8</v>
      </c>
      <c r="H44" s="139">
        <v>-1.6</v>
      </c>
      <c r="I44" s="139">
        <v>-4.7</v>
      </c>
      <c r="K44" s="152">
        <f t="shared" si="0"/>
        <v>-13.1</v>
      </c>
      <c r="M44" s="70">
        <f>M45-M42</f>
        <v>-8.6500775405525605</v>
      </c>
      <c r="O44" s="70">
        <f t="shared" si="2"/>
        <v>-21.750077540552599</v>
      </c>
    </row>
    <row r="45" spans="1:16">
      <c r="A45" s="137" t="s">
        <v>307</v>
      </c>
      <c r="B45" s="142">
        <v>20</v>
      </c>
      <c r="C45" s="142">
        <v>7.9</v>
      </c>
      <c r="D45" s="142">
        <v>30.8</v>
      </c>
      <c r="E45" s="142">
        <v>15.8</v>
      </c>
      <c r="G45" s="142">
        <v>17</v>
      </c>
      <c r="H45" s="142">
        <v>30.5</v>
      </c>
      <c r="I45" s="142">
        <v>13.5</v>
      </c>
      <c r="K45" s="152">
        <f>SUM(G45:I45)</f>
        <v>61</v>
      </c>
      <c r="M45" s="70">
        <f t="shared" si="1"/>
        <v>16.419080068143099</v>
      </c>
      <c r="O45" s="70">
        <f t="shared" si="2"/>
        <v>77.419080068143103</v>
      </c>
      <c r="P45" s="70"/>
    </row>
    <row r="46" spans="1:16">
      <c r="A46" s="138"/>
      <c r="B46" s="138"/>
      <c r="C46" s="138"/>
      <c r="D46" s="138"/>
      <c r="E46" s="138"/>
      <c r="G46" s="138"/>
      <c r="H46" s="138"/>
      <c r="I46" s="138"/>
      <c r="K46" s="70"/>
      <c r="M46" s="70"/>
      <c r="O46" s="70"/>
    </row>
    <row r="47" spans="1:16">
      <c r="A47" s="138" t="s">
        <v>41</v>
      </c>
      <c r="B47" s="139" t="s">
        <v>8</v>
      </c>
      <c r="C47" s="139" t="s">
        <v>8</v>
      </c>
      <c r="D47" s="139" t="s">
        <v>8</v>
      </c>
      <c r="E47" s="139" t="s">
        <v>8</v>
      </c>
      <c r="G47" s="139" t="s">
        <v>8</v>
      </c>
      <c r="H47" s="139" t="s">
        <v>8</v>
      </c>
      <c r="I47" s="139" t="s">
        <v>8</v>
      </c>
      <c r="K47" s="70"/>
      <c r="M47" s="70"/>
      <c r="O47" s="70"/>
    </row>
    <row r="48" spans="1:16">
      <c r="A48" s="138"/>
      <c r="B48" s="138"/>
      <c r="C48" s="138"/>
      <c r="D48" s="138"/>
      <c r="E48" s="138"/>
      <c r="G48" s="138"/>
      <c r="H48" s="138"/>
      <c r="I48" s="138"/>
      <c r="K48" s="70"/>
      <c r="M48" s="70"/>
      <c r="O48" s="70"/>
    </row>
    <row r="49" spans="1:15">
      <c r="A49" s="137" t="s">
        <v>308</v>
      </c>
      <c r="B49" s="141">
        <v>20</v>
      </c>
      <c r="C49" s="141">
        <v>7.9</v>
      </c>
      <c r="D49" s="141">
        <v>30.8</v>
      </c>
      <c r="E49" s="141">
        <v>15.8</v>
      </c>
      <c r="G49" s="141">
        <v>17</v>
      </c>
      <c r="H49" s="141">
        <v>30.5</v>
      </c>
      <c r="I49" s="141">
        <v>13.5</v>
      </c>
      <c r="K49" s="152">
        <f t="shared" si="0"/>
        <v>61</v>
      </c>
      <c r="M49" s="70">
        <f t="shared" si="1"/>
        <v>16.419080068143099</v>
      </c>
      <c r="O49" s="70">
        <f t="shared" si="2"/>
        <v>77.419080068143103</v>
      </c>
    </row>
    <row r="50" spans="1:15">
      <c r="A50" s="137" t="s">
        <v>309</v>
      </c>
      <c r="B50" s="141">
        <v>18.899999999999999</v>
      </c>
      <c r="C50" s="141">
        <v>5.3</v>
      </c>
      <c r="D50" s="141">
        <v>31.5</v>
      </c>
      <c r="E50" s="141">
        <v>17.3</v>
      </c>
      <c r="G50" s="141">
        <v>17</v>
      </c>
      <c r="H50" s="141">
        <v>30.5</v>
      </c>
      <c r="I50" s="141">
        <v>13.5</v>
      </c>
      <c r="K50" s="152">
        <f t="shared" si="0"/>
        <v>61</v>
      </c>
      <c r="M50" s="70">
        <f t="shared" si="1"/>
        <v>18.946140035906598</v>
      </c>
      <c r="O50" s="70">
        <f t="shared" si="2"/>
        <v>79.946140035906595</v>
      </c>
    </row>
    <row r="51" spans="1:15">
      <c r="A51" s="138"/>
      <c r="B51" s="138"/>
      <c r="C51" s="138"/>
      <c r="D51" s="138"/>
      <c r="E51" s="138"/>
      <c r="G51" s="138"/>
      <c r="H51" s="138"/>
      <c r="I51" s="138"/>
      <c r="K51" s="70"/>
      <c r="M51" s="70"/>
      <c r="O51" s="70"/>
    </row>
    <row r="52" spans="1:15">
      <c r="A52" s="137" t="s">
        <v>310</v>
      </c>
      <c r="B52" s="138"/>
      <c r="C52" s="138"/>
      <c r="D52" s="138"/>
      <c r="E52" s="138"/>
      <c r="G52" s="138"/>
      <c r="H52" s="138"/>
      <c r="I52" s="138"/>
      <c r="K52" s="70"/>
      <c r="M52" s="70"/>
      <c r="O52" s="70"/>
    </row>
    <row r="53" spans="1:15">
      <c r="A53" s="138" t="s">
        <v>43</v>
      </c>
      <c r="B53" s="143">
        <v>0.42</v>
      </c>
      <c r="C53" s="143">
        <v>0.17</v>
      </c>
      <c r="D53" s="143">
        <v>0.64</v>
      </c>
      <c r="E53" s="143">
        <v>0.33</v>
      </c>
      <c r="G53" s="143">
        <v>0.35</v>
      </c>
      <c r="H53" s="143">
        <v>0.63</v>
      </c>
      <c r="I53" s="143">
        <v>0.28000000000000003</v>
      </c>
      <c r="K53" s="152">
        <f t="shared" si="0"/>
        <v>1.26</v>
      </c>
      <c r="M53" s="70">
        <f t="shared" si="1"/>
        <v>0.33804878048780501</v>
      </c>
      <c r="O53" s="70">
        <f t="shared" si="2"/>
        <v>1.5980487804878101</v>
      </c>
    </row>
    <row r="54" spans="1:15">
      <c r="A54" s="138" t="s">
        <v>311</v>
      </c>
      <c r="B54" s="144">
        <v>0.39705800000000002</v>
      </c>
      <c r="C54" s="144">
        <v>0.110878</v>
      </c>
      <c r="D54" s="144">
        <v>0.65625</v>
      </c>
      <c r="E54" s="144">
        <v>0.36041600000000001</v>
      </c>
      <c r="G54" s="144">
        <v>0.35343000000000002</v>
      </c>
      <c r="H54" s="144">
        <v>0.62886500000000001</v>
      </c>
      <c r="I54" s="144">
        <v>0.27834999999999999</v>
      </c>
      <c r="K54" s="152">
        <f t="shared" si="0"/>
        <v>1.260645</v>
      </c>
      <c r="M54" s="70">
        <f t="shared" si="1"/>
        <v>0.39027838190804598</v>
      </c>
      <c r="O54" s="70">
        <f t="shared" si="2"/>
        <v>1.65092338190805</v>
      </c>
    </row>
    <row r="55" spans="1:15">
      <c r="A55" s="138" t="s">
        <v>44</v>
      </c>
      <c r="B55" s="139">
        <v>47.6</v>
      </c>
      <c r="C55" s="139">
        <v>47.8</v>
      </c>
      <c r="D55" s="139">
        <v>48</v>
      </c>
      <c r="E55" s="139">
        <v>48</v>
      </c>
      <c r="G55" s="139">
        <v>48.1</v>
      </c>
      <c r="H55" s="139">
        <v>48.5</v>
      </c>
      <c r="I55" s="139">
        <v>48.5</v>
      </c>
      <c r="K55" s="152">
        <f t="shared" si="0"/>
        <v>145.1</v>
      </c>
      <c r="M55" s="70">
        <f t="shared" si="1"/>
        <v>48.569037656903802</v>
      </c>
      <c r="O55" s="70">
        <f t="shared" si="2"/>
        <v>193.66903765690401</v>
      </c>
    </row>
    <row r="56" spans="1:15">
      <c r="A56" s="138"/>
      <c r="B56" s="138"/>
      <c r="C56" s="138"/>
      <c r="D56" s="138"/>
      <c r="E56" s="138"/>
      <c r="G56" s="138"/>
      <c r="H56" s="138"/>
      <c r="I56" s="138"/>
      <c r="K56" s="70"/>
      <c r="M56" s="70"/>
      <c r="O56" s="70"/>
    </row>
    <row r="57" spans="1:15">
      <c r="A57" s="138" t="s">
        <v>45</v>
      </c>
      <c r="B57" s="143">
        <v>0.41</v>
      </c>
      <c r="C57" s="143">
        <v>0.16</v>
      </c>
      <c r="D57" s="143">
        <v>0.64</v>
      </c>
      <c r="E57" s="143">
        <v>0.33</v>
      </c>
      <c r="G57" s="143">
        <v>0.35</v>
      </c>
      <c r="H57" s="143">
        <v>0.63</v>
      </c>
      <c r="I57" s="143">
        <v>0.28000000000000003</v>
      </c>
      <c r="K57" s="152">
        <f t="shared" si="0"/>
        <v>1.26</v>
      </c>
      <c r="M57" s="70">
        <f t="shared" si="1"/>
        <v>0.34363636363636402</v>
      </c>
      <c r="O57" s="70">
        <f t="shared" si="2"/>
        <v>1.60363636363636</v>
      </c>
    </row>
    <row r="58" spans="1:15">
      <c r="A58" s="138" t="s">
        <v>312</v>
      </c>
      <c r="B58" s="144">
        <v>0.39</v>
      </c>
      <c r="C58" s="144">
        <v>0.11</v>
      </c>
      <c r="D58" s="144">
        <v>0.65625</v>
      </c>
      <c r="E58" s="144">
        <v>0.356929</v>
      </c>
      <c r="G58" s="144">
        <v>0.35</v>
      </c>
      <c r="H58" s="144">
        <v>0.62886500000000001</v>
      </c>
      <c r="I58" s="144">
        <v>0.27834999999999999</v>
      </c>
      <c r="K58" s="152">
        <f t="shared" si="0"/>
        <v>1.257215</v>
      </c>
      <c r="M58" s="70">
        <f t="shared" si="1"/>
        <v>0.38809642614918899</v>
      </c>
      <c r="O58" s="70">
        <f t="shared" si="2"/>
        <v>1.6453114261491899</v>
      </c>
    </row>
    <row r="59" spans="1:15">
      <c r="A59" s="138" t="s">
        <v>46</v>
      </c>
      <c r="B59" s="139">
        <v>48.1</v>
      </c>
      <c r="C59" s="139">
        <v>48.1</v>
      </c>
      <c r="D59" s="139">
        <v>48.1</v>
      </c>
      <c r="E59" s="139">
        <v>48.2</v>
      </c>
      <c r="G59" s="139">
        <v>48.3</v>
      </c>
      <c r="H59" s="139">
        <v>48.6</v>
      </c>
      <c r="I59" s="139">
        <v>48.6</v>
      </c>
      <c r="K59" s="152">
        <f t="shared" si="0"/>
        <v>145.5</v>
      </c>
      <c r="M59" s="70">
        <f t="shared" si="1"/>
        <v>48.600831600831597</v>
      </c>
      <c r="O59" s="70">
        <f t="shared" si="2"/>
        <v>194.10083160083201</v>
      </c>
    </row>
    <row r="60" spans="1:15">
      <c r="A60" s="138"/>
      <c r="B60" s="138"/>
      <c r="C60" s="138"/>
      <c r="D60" s="138"/>
      <c r="E60" s="138"/>
      <c r="G60" s="138"/>
      <c r="H60" s="138"/>
      <c r="I60" s="138"/>
      <c r="K60" s="70"/>
      <c r="M60" s="70"/>
      <c r="O60" s="70"/>
    </row>
    <row r="61" spans="1:15">
      <c r="A61" s="138" t="s">
        <v>47</v>
      </c>
      <c r="B61" s="143">
        <v>0.3</v>
      </c>
      <c r="C61" s="143">
        <v>0.23</v>
      </c>
      <c r="D61" s="143">
        <v>0.52</v>
      </c>
      <c r="E61" s="143">
        <v>0.49</v>
      </c>
      <c r="G61" s="143">
        <v>0.35</v>
      </c>
      <c r="H61" s="143">
        <v>0.25</v>
      </c>
      <c r="I61" s="143">
        <v>0.3</v>
      </c>
      <c r="K61" s="152">
        <f t="shared" si="0"/>
        <v>0.9</v>
      </c>
      <c r="M61" s="70">
        <f t="shared" si="1"/>
        <v>0.42</v>
      </c>
      <c r="O61" s="70">
        <f t="shared" si="2"/>
        <v>1.32</v>
      </c>
    </row>
    <row r="62" spans="1:15">
      <c r="A62" s="138" t="s">
        <v>48</v>
      </c>
      <c r="B62" s="144">
        <v>0.29521799999999998</v>
      </c>
      <c r="C62" s="144">
        <v>0.23102900000000001</v>
      </c>
      <c r="D62" s="144">
        <v>0.52312800000000004</v>
      </c>
      <c r="E62" s="144">
        <v>0.48807</v>
      </c>
      <c r="G62" s="144">
        <v>0.347049</v>
      </c>
      <c r="H62" s="144">
        <v>0.25</v>
      </c>
      <c r="I62" s="144">
        <v>0.29938199999999998</v>
      </c>
      <c r="K62" s="152">
        <f t="shared" si="0"/>
        <v>0.89643099999999998</v>
      </c>
      <c r="M62" s="70">
        <f t="shared" si="1"/>
        <v>0.416934916659917</v>
      </c>
      <c r="O62" s="70">
        <f t="shared" si="2"/>
        <v>1.3133659166599201</v>
      </c>
    </row>
    <row r="63" spans="1:15">
      <c r="A63" s="138"/>
      <c r="B63" s="138"/>
      <c r="C63" s="138"/>
      <c r="D63" s="138"/>
      <c r="E63" s="138"/>
      <c r="G63" s="138"/>
      <c r="H63" s="138"/>
      <c r="I63" s="138"/>
      <c r="K63" s="70"/>
      <c r="M63" s="70"/>
      <c r="O63" s="70"/>
    </row>
    <row r="64" spans="1:15">
      <c r="A64" s="138" t="s">
        <v>49</v>
      </c>
      <c r="B64" s="143">
        <v>0.1</v>
      </c>
      <c r="C64" s="143">
        <v>0.1</v>
      </c>
      <c r="D64" s="143">
        <v>0.1</v>
      </c>
      <c r="E64" s="143">
        <v>0.1</v>
      </c>
      <c r="G64" s="143">
        <v>0.1</v>
      </c>
      <c r="H64" s="143">
        <v>0.1</v>
      </c>
      <c r="I64" s="143">
        <v>0.1</v>
      </c>
      <c r="K64" s="152">
        <f t="shared" si="0"/>
        <v>0.3</v>
      </c>
      <c r="M64" s="70">
        <f t="shared" si="1"/>
        <v>0.1</v>
      </c>
      <c r="O64" s="70">
        <f t="shared" si="2"/>
        <v>0.4</v>
      </c>
    </row>
    <row r="65" spans="1:15">
      <c r="A65" s="138" t="s">
        <v>50</v>
      </c>
      <c r="B65" s="145">
        <v>0.23499999999999999</v>
      </c>
      <c r="C65" s="145">
        <v>0.58227799999999996</v>
      </c>
      <c r="D65" s="145">
        <v>0.15259700000000001</v>
      </c>
      <c r="E65" s="145">
        <v>0.29746800000000001</v>
      </c>
      <c r="G65" s="145">
        <v>0.27646999999999999</v>
      </c>
      <c r="H65" s="145">
        <v>0.15409800000000001</v>
      </c>
      <c r="I65" s="145">
        <v>0.35555500000000001</v>
      </c>
      <c r="K65" s="152">
        <f t="shared" si="0"/>
        <v>0.78612300000000002</v>
      </c>
      <c r="M65" s="70">
        <f t="shared" si="1"/>
        <v>0.241109871441165</v>
      </c>
      <c r="O65" s="70">
        <f t="shared" si="2"/>
        <v>1.02723287144117</v>
      </c>
    </row>
    <row r="66" spans="1:15">
      <c r="K66" s="70"/>
      <c r="M66" s="70"/>
      <c r="O66" s="70"/>
    </row>
    <row r="67" spans="1:15">
      <c r="A67" s="136" t="s">
        <v>81</v>
      </c>
      <c r="B67" s="136"/>
      <c r="C67" s="136"/>
      <c r="D67" s="136"/>
      <c r="E67" s="136"/>
      <c r="G67" s="136"/>
      <c r="H67" s="136"/>
      <c r="I67" s="136"/>
      <c r="K67" s="136"/>
      <c r="M67" s="136"/>
      <c r="O67" s="136"/>
    </row>
    <row r="68" spans="1:15">
      <c r="A68" s="137" t="s">
        <v>82</v>
      </c>
      <c r="B68" s="138"/>
      <c r="C68" s="138"/>
      <c r="D68" s="138"/>
      <c r="E68" s="138"/>
      <c r="G68" s="138"/>
      <c r="H68" s="138"/>
      <c r="I68" s="138"/>
      <c r="K68" s="152"/>
      <c r="M68" s="70"/>
      <c r="O68" s="70"/>
    </row>
    <row r="69" spans="1:15">
      <c r="A69" s="138" t="s">
        <v>83</v>
      </c>
      <c r="B69" s="139">
        <v>155.30000000000001</v>
      </c>
      <c r="C69" s="139">
        <v>155.9</v>
      </c>
      <c r="D69" s="139">
        <v>200.5</v>
      </c>
      <c r="E69" s="139">
        <v>182.9</v>
      </c>
      <c r="G69" s="139">
        <v>155.5</v>
      </c>
      <c r="H69" s="139">
        <v>126.9</v>
      </c>
      <c r="I69" s="139">
        <v>202.7</v>
      </c>
      <c r="K69" s="152">
        <f>I69</f>
        <v>202.7</v>
      </c>
      <c r="M69" s="70">
        <f>(E69*(AVERAGE(G69:I69))/(AVERAGE(B69:E69)))</f>
        <v>170.31344658796399</v>
      </c>
      <c r="O69" s="70">
        <f>M69</f>
        <v>170.31344658796399</v>
      </c>
    </row>
    <row r="70" spans="1:15">
      <c r="A70" s="137" t="s">
        <v>313</v>
      </c>
      <c r="B70" s="140">
        <v>155.30000000000001</v>
      </c>
      <c r="C70" s="140">
        <v>155.9</v>
      </c>
      <c r="D70" s="140">
        <v>200.5</v>
      </c>
      <c r="E70" s="140">
        <v>182.9</v>
      </c>
      <c r="G70" s="140">
        <v>155.5</v>
      </c>
      <c r="H70" s="140">
        <v>126.9</v>
      </c>
      <c r="I70" s="140">
        <v>202.7</v>
      </c>
      <c r="K70" s="152">
        <f t="shared" ref="K70:K120" si="3">I70</f>
        <v>202.7</v>
      </c>
      <c r="M70" s="70">
        <f t="shared" ref="M70:M120" si="4">(E70*(AVERAGE(G70:I70))/(AVERAGE(B70:E70)))</f>
        <v>170.31344658796399</v>
      </c>
      <c r="O70" s="70">
        <f>M70</f>
        <v>170.31344658796399</v>
      </c>
    </row>
    <row r="71" spans="1:15">
      <c r="A71" s="138"/>
      <c r="B71" s="138"/>
      <c r="C71" s="138"/>
      <c r="D71" s="138"/>
      <c r="E71" s="138"/>
      <c r="G71" s="138"/>
      <c r="H71" s="138"/>
      <c r="I71" s="138"/>
      <c r="K71" s="152">
        <f t="shared" si="3"/>
        <v>0</v>
      </c>
      <c r="M71" s="70"/>
      <c r="O71" s="70"/>
    </row>
    <row r="72" spans="1:15">
      <c r="A72" s="138" t="s">
        <v>85</v>
      </c>
      <c r="B72" s="139">
        <v>562.1</v>
      </c>
      <c r="C72" s="139">
        <v>592</v>
      </c>
      <c r="D72" s="139">
        <v>550.6</v>
      </c>
      <c r="E72" s="139">
        <v>497.1</v>
      </c>
      <c r="G72" s="139">
        <v>599.20000000000005</v>
      </c>
      <c r="H72" s="139">
        <v>600.4</v>
      </c>
      <c r="I72" s="139">
        <v>622.79999999999995</v>
      </c>
      <c r="K72" s="152">
        <f t="shared" si="3"/>
        <v>622.79999999999995</v>
      </c>
      <c r="M72" s="70">
        <f t="shared" si="4"/>
        <v>548.59057135071305</v>
      </c>
      <c r="O72" s="70">
        <f t="shared" ref="O72:O120" si="5">M72</f>
        <v>548.59057135071305</v>
      </c>
    </row>
    <row r="73" spans="1:15">
      <c r="A73" s="138" t="s">
        <v>86</v>
      </c>
      <c r="B73" s="139" t="s">
        <v>8</v>
      </c>
      <c r="C73" s="139" t="s">
        <v>8</v>
      </c>
      <c r="D73" s="139" t="s">
        <v>8</v>
      </c>
      <c r="E73" s="139">
        <v>53.4</v>
      </c>
      <c r="G73" s="139" t="s">
        <v>8</v>
      </c>
      <c r="H73" s="139" t="s">
        <v>8</v>
      </c>
      <c r="I73" s="139" t="s">
        <v>8</v>
      </c>
      <c r="K73" s="152" t="str">
        <f t="shared" si="3"/>
        <v>0</v>
      </c>
      <c r="M73" s="70"/>
      <c r="O73" s="70"/>
    </row>
    <row r="74" spans="1:15">
      <c r="A74" s="137" t="s">
        <v>314</v>
      </c>
      <c r="B74" s="140">
        <v>562.1</v>
      </c>
      <c r="C74" s="140">
        <v>592</v>
      </c>
      <c r="D74" s="140">
        <v>550.6</v>
      </c>
      <c r="E74" s="140">
        <v>550.5</v>
      </c>
      <c r="G74" s="140">
        <v>599.20000000000005</v>
      </c>
      <c r="H74" s="140">
        <v>600.4</v>
      </c>
      <c r="I74" s="140">
        <v>622.79999999999995</v>
      </c>
      <c r="K74" s="152">
        <f t="shared" si="3"/>
        <v>622.79999999999995</v>
      </c>
      <c r="M74" s="70">
        <f t="shared" si="4"/>
        <v>593.13657325292695</v>
      </c>
      <c r="O74" s="70">
        <f t="shared" si="5"/>
        <v>593.13657325292695</v>
      </c>
    </row>
    <row r="75" spans="1:15">
      <c r="A75" s="138"/>
      <c r="B75" s="138"/>
      <c r="C75" s="138"/>
      <c r="D75" s="138"/>
      <c r="E75" s="138"/>
      <c r="G75" s="138"/>
      <c r="H75" s="138"/>
      <c r="I75" s="138"/>
      <c r="K75" s="152">
        <f t="shared" si="3"/>
        <v>0</v>
      </c>
      <c r="M75" s="70"/>
      <c r="O75" s="70"/>
    </row>
    <row r="76" spans="1:15">
      <c r="A76" s="138" t="s">
        <v>88</v>
      </c>
      <c r="B76" s="139">
        <v>147</v>
      </c>
      <c r="C76" s="139">
        <v>154.1</v>
      </c>
      <c r="D76" s="139">
        <v>134.5</v>
      </c>
      <c r="E76" s="139">
        <v>133.69999999999999</v>
      </c>
      <c r="G76" s="139">
        <v>139.9</v>
      </c>
      <c r="H76" s="139">
        <v>154.80000000000001</v>
      </c>
      <c r="I76" s="139">
        <v>145.69999999999999</v>
      </c>
      <c r="K76" s="152">
        <f t="shared" si="3"/>
        <v>145.69999999999999</v>
      </c>
      <c r="M76" s="70">
        <f t="shared" si="4"/>
        <v>137.90381169857699</v>
      </c>
      <c r="O76" s="70">
        <f t="shared" si="5"/>
        <v>137.90381169857699</v>
      </c>
    </row>
    <row r="77" spans="1:15">
      <c r="A77" s="138" t="s">
        <v>89</v>
      </c>
      <c r="B77" s="139">
        <v>50.6</v>
      </c>
      <c r="C77" s="139">
        <v>53.5</v>
      </c>
      <c r="D77" s="139">
        <v>56.4</v>
      </c>
      <c r="E77" s="139">
        <v>66.400000000000006</v>
      </c>
      <c r="G77" s="139">
        <v>81.3</v>
      </c>
      <c r="H77" s="139">
        <v>75.8</v>
      </c>
      <c r="I77" s="139">
        <v>79.8</v>
      </c>
      <c r="K77" s="152">
        <f t="shared" si="3"/>
        <v>79.8</v>
      </c>
      <c r="M77" s="70">
        <f t="shared" si="4"/>
        <v>92.435199059791401</v>
      </c>
      <c r="O77" s="70">
        <f t="shared" si="5"/>
        <v>92.435199059791401</v>
      </c>
    </row>
    <row r="78" spans="1:15">
      <c r="A78" s="138" t="s">
        <v>90</v>
      </c>
      <c r="B78" s="139" t="s">
        <v>8</v>
      </c>
      <c r="C78" s="139" t="s">
        <v>8</v>
      </c>
      <c r="D78" s="139" t="s">
        <v>8</v>
      </c>
      <c r="E78" s="139">
        <v>0.4</v>
      </c>
      <c r="G78" s="139">
        <v>0.2</v>
      </c>
      <c r="H78" s="139" t="s">
        <v>8</v>
      </c>
      <c r="I78" s="139" t="s">
        <v>8</v>
      </c>
      <c r="K78" s="152" t="str">
        <f t="shared" si="3"/>
        <v>0</v>
      </c>
      <c r="M78" s="70">
        <f t="shared" si="4"/>
        <v>0.2</v>
      </c>
      <c r="O78" s="70">
        <f t="shared" si="5"/>
        <v>0.2</v>
      </c>
    </row>
    <row r="79" spans="1:15">
      <c r="A79" s="137" t="s">
        <v>315</v>
      </c>
      <c r="B79" s="140">
        <v>915</v>
      </c>
      <c r="C79" s="140">
        <v>955.5</v>
      </c>
      <c r="D79" s="140">
        <v>942</v>
      </c>
      <c r="E79" s="140">
        <v>933.9</v>
      </c>
      <c r="G79" s="140">
        <v>976.1</v>
      </c>
      <c r="H79" s="140">
        <v>957.9</v>
      </c>
      <c r="I79" s="140">
        <v>1051</v>
      </c>
      <c r="K79" s="152">
        <f t="shared" si="3"/>
        <v>1051</v>
      </c>
      <c r="M79" s="70">
        <f t="shared" si="4"/>
        <v>992.13164638052501</v>
      </c>
      <c r="O79" s="70">
        <f t="shared" si="5"/>
        <v>992.13164638052501</v>
      </c>
    </row>
    <row r="80" spans="1:15">
      <c r="A80" s="138"/>
      <c r="B80" s="138"/>
      <c r="C80" s="138"/>
      <c r="D80" s="138"/>
      <c r="E80" s="138"/>
      <c r="G80" s="138"/>
      <c r="H80" s="138"/>
      <c r="I80" s="138"/>
      <c r="K80" s="152">
        <f t="shared" si="3"/>
        <v>0</v>
      </c>
      <c r="M80" s="70"/>
      <c r="O80" s="70"/>
    </row>
    <row r="81" spans="1:15">
      <c r="A81" s="138" t="s">
        <v>91</v>
      </c>
      <c r="B81" s="139" t="s">
        <v>8</v>
      </c>
      <c r="C81" s="139" t="s">
        <v>8</v>
      </c>
      <c r="D81" s="139" t="s">
        <v>8</v>
      </c>
      <c r="E81" s="139">
        <v>1671.6</v>
      </c>
      <c r="G81" s="139" t="s">
        <v>8</v>
      </c>
      <c r="H81" s="139" t="s">
        <v>8</v>
      </c>
      <c r="I81" s="139" t="s">
        <v>8</v>
      </c>
      <c r="K81" s="152" t="str">
        <f t="shared" si="3"/>
        <v>0</v>
      </c>
      <c r="M81" s="70"/>
      <c r="O81" s="70"/>
    </row>
    <row r="82" spans="1:15">
      <c r="A82" s="138" t="s">
        <v>92</v>
      </c>
      <c r="B82" s="139" t="s">
        <v>8</v>
      </c>
      <c r="C82" s="139" t="s">
        <v>8</v>
      </c>
      <c r="D82" s="139" t="s">
        <v>8</v>
      </c>
      <c r="E82" s="139">
        <v>-922.4</v>
      </c>
      <c r="G82" s="139" t="s">
        <v>8</v>
      </c>
      <c r="H82" s="139" t="s">
        <v>8</v>
      </c>
      <c r="I82" s="139" t="s">
        <v>8</v>
      </c>
      <c r="K82" s="152" t="str">
        <f t="shared" si="3"/>
        <v>0</v>
      </c>
      <c r="M82" s="70"/>
      <c r="O82" s="70"/>
    </row>
    <row r="83" spans="1:15">
      <c r="A83" s="137" t="s">
        <v>316</v>
      </c>
      <c r="B83" s="140">
        <v>724.3</v>
      </c>
      <c r="C83" s="140">
        <v>755.7</v>
      </c>
      <c r="D83" s="140">
        <v>717.8</v>
      </c>
      <c r="E83" s="140">
        <v>749.2</v>
      </c>
      <c r="G83" s="140">
        <v>770.2</v>
      </c>
      <c r="H83" s="140">
        <v>748.7</v>
      </c>
      <c r="I83" s="140">
        <v>762.2</v>
      </c>
      <c r="K83" s="152">
        <f t="shared" si="3"/>
        <v>762.2</v>
      </c>
      <c r="M83" s="70">
        <f t="shared" si="4"/>
        <v>773.21575387399605</v>
      </c>
      <c r="O83" s="70">
        <f t="shared" si="5"/>
        <v>773.21575387399605</v>
      </c>
    </row>
    <row r="84" spans="1:15">
      <c r="A84" s="138"/>
      <c r="B84" s="138"/>
      <c r="C84" s="138"/>
      <c r="D84" s="138"/>
      <c r="E84" s="138"/>
      <c r="G84" s="138"/>
      <c r="H84" s="138"/>
      <c r="I84" s="138"/>
      <c r="K84" s="152">
        <f t="shared" si="3"/>
        <v>0</v>
      </c>
      <c r="M84" s="70"/>
      <c r="O84" s="70"/>
    </row>
    <row r="85" spans="1:15">
      <c r="A85" s="138" t="s">
        <v>94</v>
      </c>
      <c r="B85" s="139" t="s">
        <v>8</v>
      </c>
      <c r="C85" s="139" t="s">
        <v>8</v>
      </c>
      <c r="D85" s="139" t="s">
        <v>8</v>
      </c>
      <c r="E85" s="139">
        <v>21.7</v>
      </c>
      <c r="G85" s="139" t="s">
        <v>8</v>
      </c>
      <c r="H85" s="139" t="s">
        <v>8</v>
      </c>
      <c r="I85" s="139" t="s">
        <v>8</v>
      </c>
      <c r="K85" s="152" t="str">
        <f t="shared" si="3"/>
        <v>0</v>
      </c>
      <c r="M85" s="70"/>
      <c r="O85" s="70"/>
    </row>
    <row r="86" spans="1:15">
      <c r="A86" s="138" t="s">
        <v>95</v>
      </c>
      <c r="B86" s="139">
        <v>252.9</v>
      </c>
      <c r="C86" s="139">
        <v>258.5</v>
      </c>
      <c r="D86" s="139">
        <v>238</v>
      </c>
      <c r="E86" s="139">
        <v>231.4</v>
      </c>
      <c r="G86" s="139">
        <v>254.4</v>
      </c>
      <c r="H86" s="139">
        <v>240</v>
      </c>
      <c r="I86" s="139">
        <v>242.6</v>
      </c>
      <c r="K86" s="152">
        <f t="shared" si="3"/>
        <v>242.6</v>
      </c>
      <c r="M86" s="70">
        <f t="shared" si="4"/>
        <v>231.840402392605</v>
      </c>
      <c r="O86" s="70">
        <f t="shared" si="5"/>
        <v>231.840402392605</v>
      </c>
    </row>
    <row r="87" spans="1:15">
      <c r="A87" s="138" t="s">
        <v>96</v>
      </c>
      <c r="B87" s="139">
        <v>83.5</v>
      </c>
      <c r="C87" s="139">
        <v>77.900000000000006</v>
      </c>
      <c r="D87" s="139">
        <v>69.7</v>
      </c>
      <c r="E87" s="139">
        <v>63.8</v>
      </c>
      <c r="G87" s="139">
        <v>64.099999999999994</v>
      </c>
      <c r="H87" s="139">
        <v>58.5</v>
      </c>
      <c r="I87" s="139">
        <v>59.1</v>
      </c>
      <c r="K87" s="152">
        <f t="shared" si="3"/>
        <v>59.1</v>
      </c>
      <c r="M87" s="70">
        <f t="shared" si="4"/>
        <v>52.413066576240503</v>
      </c>
      <c r="O87" s="70">
        <f t="shared" si="5"/>
        <v>52.413066576240503</v>
      </c>
    </row>
    <row r="88" spans="1:15">
      <c r="A88" s="138" t="s">
        <v>97</v>
      </c>
      <c r="B88" s="139">
        <v>280.5</v>
      </c>
      <c r="C88" s="139">
        <v>281.8</v>
      </c>
      <c r="D88" s="139">
        <v>292.10000000000002</v>
      </c>
      <c r="E88" s="139">
        <v>350.8</v>
      </c>
      <c r="G88" s="139">
        <v>371.1</v>
      </c>
      <c r="H88" s="139">
        <v>373.9</v>
      </c>
      <c r="I88" s="139">
        <v>376.9</v>
      </c>
      <c r="K88" s="152">
        <f t="shared" si="3"/>
        <v>376.9</v>
      </c>
      <c r="M88" s="70">
        <f t="shared" si="4"/>
        <v>435.40493417413398</v>
      </c>
      <c r="O88" s="70">
        <f t="shared" si="5"/>
        <v>435.40493417413398</v>
      </c>
    </row>
    <row r="89" spans="1:15">
      <c r="A89" s="138" t="s">
        <v>99</v>
      </c>
      <c r="B89" s="139">
        <v>82.9</v>
      </c>
      <c r="C89" s="139">
        <v>87</v>
      </c>
      <c r="D89" s="139">
        <v>84</v>
      </c>
      <c r="E89" s="139">
        <v>55.4</v>
      </c>
      <c r="G89" s="139">
        <v>78.900000000000006</v>
      </c>
      <c r="H89" s="139">
        <v>81.2</v>
      </c>
      <c r="I89" s="139">
        <v>72.099999999999994</v>
      </c>
      <c r="K89" s="152">
        <f t="shared" si="3"/>
        <v>72.099999999999994</v>
      </c>
      <c r="M89" s="70">
        <f t="shared" si="4"/>
        <v>55.453734238603303</v>
      </c>
      <c r="O89" s="70">
        <f t="shared" si="5"/>
        <v>55.453734238603303</v>
      </c>
    </row>
    <row r="90" spans="1:15">
      <c r="A90" s="137" t="s">
        <v>100</v>
      </c>
      <c r="B90" s="142">
        <v>2339.1</v>
      </c>
      <c r="C90" s="142">
        <v>2416.4</v>
      </c>
      <c r="D90" s="142">
        <v>2343.6</v>
      </c>
      <c r="E90" s="142">
        <v>2406.1999999999998</v>
      </c>
      <c r="G90" s="142">
        <v>2514.8000000000002</v>
      </c>
      <c r="H90" s="142">
        <v>2460.1999999999998</v>
      </c>
      <c r="I90" s="142">
        <v>2563.9</v>
      </c>
      <c r="K90" s="152">
        <f t="shared" si="3"/>
        <v>2563.9</v>
      </c>
      <c r="M90" s="70">
        <f t="shared" si="4"/>
        <v>2544.5595166205499</v>
      </c>
      <c r="O90" s="70">
        <f t="shared" si="5"/>
        <v>2544.5595166205499</v>
      </c>
    </row>
    <row r="91" spans="1:15">
      <c r="A91" s="138"/>
      <c r="B91" s="138"/>
      <c r="C91" s="138"/>
      <c r="D91" s="138"/>
      <c r="E91" s="138"/>
      <c r="G91" s="138"/>
      <c r="H91" s="138"/>
      <c r="I91" s="138"/>
      <c r="K91" s="152">
        <f t="shared" si="3"/>
        <v>0</v>
      </c>
      <c r="M91" s="70"/>
      <c r="O91" s="70"/>
    </row>
    <row r="92" spans="1:15">
      <c r="A92" s="137" t="s">
        <v>317</v>
      </c>
      <c r="B92" s="138"/>
      <c r="C92" s="138"/>
      <c r="D92" s="138"/>
      <c r="E92" s="138"/>
      <c r="G92" s="138"/>
      <c r="H92" s="138"/>
      <c r="I92" s="138"/>
      <c r="K92" s="152">
        <f t="shared" si="3"/>
        <v>0</v>
      </c>
      <c r="M92" s="70"/>
      <c r="O92" s="70"/>
    </row>
    <row r="93" spans="1:15">
      <c r="A93" s="138" t="s">
        <v>101</v>
      </c>
      <c r="B93" s="139">
        <v>123.8</v>
      </c>
      <c r="C93" s="139">
        <v>153.6</v>
      </c>
      <c r="D93" s="139">
        <v>133.6</v>
      </c>
      <c r="E93" s="139">
        <v>159.5</v>
      </c>
      <c r="G93" s="139">
        <v>148.69999999999999</v>
      </c>
      <c r="H93" s="139">
        <v>147.30000000000001</v>
      </c>
      <c r="I93" s="139">
        <v>152.19999999999999</v>
      </c>
      <c r="K93" s="152">
        <f t="shared" si="3"/>
        <v>152.19999999999999</v>
      </c>
      <c r="M93" s="70">
        <f t="shared" si="4"/>
        <v>167.07659947414501</v>
      </c>
      <c r="O93" s="70">
        <f t="shared" si="5"/>
        <v>167.07659947414501</v>
      </c>
    </row>
    <row r="94" spans="1:15">
      <c r="A94" s="138" t="s">
        <v>102</v>
      </c>
      <c r="B94" s="139">
        <v>479.8</v>
      </c>
      <c r="C94" s="139">
        <v>511</v>
      </c>
      <c r="D94" s="139">
        <v>497.3</v>
      </c>
      <c r="E94" s="139">
        <v>448.7</v>
      </c>
      <c r="G94" s="139">
        <v>497.9</v>
      </c>
      <c r="H94" s="139">
        <v>483.5</v>
      </c>
      <c r="I94" s="139">
        <v>546.1</v>
      </c>
      <c r="K94" s="152">
        <f t="shared" si="3"/>
        <v>546.1</v>
      </c>
      <c r="M94" s="70">
        <f t="shared" si="4"/>
        <v>471.83619027949902</v>
      </c>
      <c r="O94" s="70">
        <f t="shared" si="5"/>
        <v>471.83619027949902</v>
      </c>
    </row>
    <row r="95" spans="1:15">
      <c r="A95" s="138" t="s">
        <v>103</v>
      </c>
      <c r="B95" s="139">
        <v>39.9</v>
      </c>
      <c r="C95" s="139">
        <v>41.8</v>
      </c>
      <c r="D95" s="139">
        <v>18.600000000000001</v>
      </c>
      <c r="E95" s="139">
        <v>25.4</v>
      </c>
      <c r="G95" s="139">
        <v>23</v>
      </c>
      <c r="H95" s="139">
        <v>37.5</v>
      </c>
      <c r="I95" s="139">
        <v>32.6</v>
      </c>
      <c r="K95" s="152">
        <f t="shared" si="3"/>
        <v>32.6</v>
      </c>
      <c r="M95" s="70">
        <f t="shared" si="4"/>
        <v>25.0834261469106</v>
      </c>
      <c r="O95" s="70">
        <f t="shared" si="5"/>
        <v>25.0834261469106</v>
      </c>
    </row>
    <row r="96" spans="1:15">
      <c r="A96" s="138" t="s">
        <v>104</v>
      </c>
      <c r="B96" s="139">
        <v>31.2</v>
      </c>
      <c r="C96" s="139">
        <v>25.7</v>
      </c>
      <c r="D96" s="139">
        <v>24.2</v>
      </c>
      <c r="E96" s="139">
        <v>7.1</v>
      </c>
      <c r="G96" s="139">
        <v>30.6</v>
      </c>
      <c r="H96" s="139">
        <v>30.8</v>
      </c>
      <c r="I96" s="139">
        <v>29.4</v>
      </c>
      <c r="K96" s="152">
        <f t="shared" si="3"/>
        <v>29.4</v>
      </c>
      <c r="M96" s="70">
        <f t="shared" si="4"/>
        <v>9.7457294028722607</v>
      </c>
      <c r="O96" s="70">
        <f t="shared" si="5"/>
        <v>9.7457294028722607</v>
      </c>
    </row>
    <row r="97" spans="1:15">
      <c r="A97" s="138" t="s">
        <v>105</v>
      </c>
      <c r="B97" s="139" t="s">
        <v>8</v>
      </c>
      <c r="C97" s="139" t="s">
        <v>8</v>
      </c>
      <c r="D97" s="139" t="s">
        <v>8</v>
      </c>
      <c r="E97" s="139">
        <v>21.6</v>
      </c>
      <c r="G97" s="139" t="s">
        <v>8</v>
      </c>
      <c r="H97" s="139" t="s">
        <v>8</v>
      </c>
      <c r="I97" s="139" t="s">
        <v>8</v>
      </c>
      <c r="K97" s="152" t="str">
        <f t="shared" si="3"/>
        <v>0</v>
      </c>
      <c r="M97" s="70"/>
      <c r="O97" s="70"/>
    </row>
    <row r="98" spans="1:15">
      <c r="A98" s="138" t="s">
        <v>106</v>
      </c>
      <c r="B98" s="139" t="s">
        <v>8</v>
      </c>
      <c r="C98" s="139" t="s">
        <v>8</v>
      </c>
      <c r="D98" s="139" t="s">
        <v>8</v>
      </c>
      <c r="E98" s="139">
        <v>14.7</v>
      </c>
      <c r="G98" s="139" t="s">
        <v>8</v>
      </c>
      <c r="H98" s="139" t="s">
        <v>8</v>
      </c>
      <c r="I98" s="139" t="s">
        <v>8</v>
      </c>
      <c r="K98" s="152" t="str">
        <f t="shared" si="3"/>
        <v>0</v>
      </c>
      <c r="M98" s="70"/>
      <c r="O98" s="70"/>
    </row>
    <row r="99" spans="1:15">
      <c r="A99" s="138" t="s">
        <v>108</v>
      </c>
      <c r="B99" s="139">
        <v>0.4</v>
      </c>
      <c r="C99" s="139">
        <v>0.2</v>
      </c>
      <c r="D99" s="139">
        <v>0.1</v>
      </c>
      <c r="E99" s="139">
        <v>25.1</v>
      </c>
      <c r="G99" s="139" t="s">
        <v>8</v>
      </c>
      <c r="H99" s="139">
        <v>0.5</v>
      </c>
      <c r="I99" s="139">
        <v>0.1</v>
      </c>
      <c r="K99" s="152">
        <f t="shared" si="3"/>
        <v>0.1</v>
      </c>
      <c r="M99" s="70">
        <f t="shared" si="4"/>
        <v>1.16744186046512</v>
      </c>
      <c r="O99" s="70">
        <f t="shared" si="5"/>
        <v>1.16744186046512</v>
      </c>
    </row>
    <row r="100" spans="1:15">
      <c r="A100" s="137" t="s">
        <v>318</v>
      </c>
      <c r="B100" s="140">
        <v>675.1</v>
      </c>
      <c r="C100" s="140">
        <v>732.3</v>
      </c>
      <c r="D100" s="140">
        <v>673.8</v>
      </c>
      <c r="E100" s="140">
        <v>702.1</v>
      </c>
      <c r="G100" s="140">
        <v>700.2</v>
      </c>
      <c r="H100" s="140">
        <v>699.6</v>
      </c>
      <c r="I100" s="140">
        <v>760.4</v>
      </c>
      <c r="K100" s="152">
        <f t="shared" si="3"/>
        <v>760.4</v>
      </c>
      <c r="M100" s="70">
        <f t="shared" si="4"/>
        <v>726.56027976382995</v>
      </c>
      <c r="O100" s="70">
        <f t="shared" si="5"/>
        <v>726.56027976382995</v>
      </c>
    </row>
    <row r="101" spans="1:15">
      <c r="A101" s="138"/>
      <c r="B101" s="138"/>
      <c r="C101" s="138"/>
      <c r="D101" s="138"/>
      <c r="E101" s="138"/>
      <c r="G101" s="138"/>
      <c r="H101" s="138"/>
      <c r="I101" s="138"/>
      <c r="K101" s="152">
        <f t="shared" si="3"/>
        <v>0</v>
      </c>
      <c r="M101" s="70"/>
      <c r="O101" s="70"/>
    </row>
    <row r="102" spans="1:15">
      <c r="A102" s="138" t="s">
        <v>110</v>
      </c>
      <c r="B102" s="139">
        <v>331.6</v>
      </c>
      <c r="C102" s="139">
        <v>330.8</v>
      </c>
      <c r="D102" s="139">
        <v>358.6</v>
      </c>
      <c r="E102" s="139">
        <v>261.5</v>
      </c>
      <c r="G102" s="139">
        <v>378.3</v>
      </c>
      <c r="H102" s="139">
        <v>337.5</v>
      </c>
      <c r="I102" s="139">
        <v>363.2</v>
      </c>
      <c r="K102" s="152">
        <f t="shared" si="3"/>
        <v>363.2</v>
      </c>
      <c r="M102" s="70">
        <f t="shared" si="4"/>
        <v>293.34217024041601</v>
      </c>
      <c r="O102" s="70">
        <f t="shared" si="5"/>
        <v>293.34217024041601</v>
      </c>
    </row>
    <row r="103" spans="1:15">
      <c r="A103" s="138" t="s">
        <v>111</v>
      </c>
      <c r="B103" s="139" t="s">
        <v>8</v>
      </c>
      <c r="C103" s="139" t="s">
        <v>8</v>
      </c>
      <c r="D103" s="139" t="s">
        <v>8</v>
      </c>
      <c r="E103" s="139">
        <v>73.8</v>
      </c>
      <c r="G103" s="139" t="s">
        <v>8</v>
      </c>
      <c r="H103" s="139" t="s">
        <v>8</v>
      </c>
      <c r="I103" s="139" t="s">
        <v>8</v>
      </c>
      <c r="K103" s="152" t="str">
        <f t="shared" si="3"/>
        <v>0</v>
      </c>
      <c r="M103" s="70"/>
      <c r="O103" s="70"/>
    </row>
    <row r="104" spans="1:15">
      <c r="A104" s="138" t="s">
        <v>113</v>
      </c>
      <c r="B104" s="139">
        <v>483.1</v>
      </c>
      <c r="C104" s="139">
        <v>482.2</v>
      </c>
      <c r="D104" s="139">
        <v>466.2</v>
      </c>
      <c r="E104" s="139">
        <v>685</v>
      </c>
      <c r="G104" s="139">
        <v>676.8</v>
      </c>
      <c r="H104" s="139">
        <v>679.1</v>
      </c>
      <c r="I104" s="139">
        <v>659.7</v>
      </c>
      <c r="K104" s="152">
        <f t="shared" si="3"/>
        <v>659.7</v>
      </c>
      <c r="M104" s="70">
        <f t="shared" si="4"/>
        <v>869.79195212221396</v>
      </c>
      <c r="O104" s="70">
        <f t="shared" si="5"/>
        <v>869.79195212221396</v>
      </c>
    </row>
    <row r="105" spans="1:15">
      <c r="A105" s="138" t="s">
        <v>114</v>
      </c>
      <c r="B105" s="139">
        <v>33.1</v>
      </c>
      <c r="C105" s="139">
        <v>36.700000000000003</v>
      </c>
      <c r="D105" s="139">
        <v>39.1</v>
      </c>
      <c r="E105" s="139">
        <v>23</v>
      </c>
      <c r="G105" s="139">
        <v>33.6</v>
      </c>
      <c r="H105" s="139">
        <v>28.7</v>
      </c>
      <c r="I105" s="139">
        <v>31.8</v>
      </c>
      <c r="K105" s="152">
        <f t="shared" si="3"/>
        <v>31.8</v>
      </c>
      <c r="M105" s="70">
        <f t="shared" si="4"/>
        <v>21.878190548395199</v>
      </c>
      <c r="O105" s="70">
        <f t="shared" si="5"/>
        <v>21.878190548395199</v>
      </c>
    </row>
    <row r="106" spans="1:15">
      <c r="A106" s="138" t="s">
        <v>319</v>
      </c>
      <c r="B106" s="139">
        <v>178.6</v>
      </c>
      <c r="C106" s="139">
        <v>172.1</v>
      </c>
      <c r="D106" s="139">
        <v>180.9</v>
      </c>
      <c r="E106" s="139">
        <v>178.4</v>
      </c>
      <c r="G106" s="139">
        <v>182.2</v>
      </c>
      <c r="H106" s="139">
        <v>179.9</v>
      </c>
      <c r="I106" s="139">
        <v>185.4</v>
      </c>
      <c r="K106" s="152">
        <f t="shared" si="3"/>
        <v>185.4</v>
      </c>
      <c r="M106" s="70">
        <f t="shared" si="4"/>
        <v>183.42535211267599</v>
      </c>
      <c r="O106" s="70">
        <f t="shared" si="5"/>
        <v>183.42535211267599</v>
      </c>
    </row>
    <row r="107" spans="1:15">
      <c r="A107" s="137" t="s">
        <v>115</v>
      </c>
      <c r="B107" s="140">
        <v>1701.5</v>
      </c>
      <c r="C107" s="140">
        <v>1754.1</v>
      </c>
      <c r="D107" s="140">
        <v>1718.6</v>
      </c>
      <c r="E107" s="140">
        <v>1923.8</v>
      </c>
      <c r="G107" s="140">
        <v>1971.1</v>
      </c>
      <c r="H107" s="140">
        <v>1924.8</v>
      </c>
      <c r="I107" s="140">
        <v>2000.5</v>
      </c>
      <c r="K107" s="152">
        <f t="shared" si="3"/>
        <v>2000.5</v>
      </c>
      <c r="M107" s="70">
        <f t="shared" si="4"/>
        <v>2130.8339100215999</v>
      </c>
      <c r="O107" s="70">
        <f t="shared" si="5"/>
        <v>2130.8339100215999</v>
      </c>
    </row>
    <row r="108" spans="1:15">
      <c r="A108" s="138"/>
      <c r="B108" s="138"/>
      <c r="C108" s="138"/>
      <c r="D108" s="138"/>
      <c r="E108" s="138"/>
      <c r="G108" s="138"/>
      <c r="H108" s="138"/>
      <c r="I108" s="138"/>
      <c r="K108" s="152">
        <f t="shared" si="3"/>
        <v>0</v>
      </c>
      <c r="M108" s="70"/>
      <c r="O108" s="70"/>
    </row>
    <row r="109" spans="1:15">
      <c r="A109" s="138" t="s">
        <v>116</v>
      </c>
      <c r="B109" s="139">
        <v>46.6</v>
      </c>
      <c r="C109" s="139">
        <v>46.7</v>
      </c>
      <c r="D109" s="139">
        <v>46.8</v>
      </c>
      <c r="E109" s="139">
        <v>46.9</v>
      </c>
      <c r="G109" s="139">
        <v>47.3</v>
      </c>
      <c r="H109" s="139">
        <v>47.6</v>
      </c>
      <c r="I109" s="139">
        <v>47.8</v>
      </c>
      <c r="K109" s="152">
        <f t="shared" si="3"/>
        <v>47.8</v>
      </c>
      <c r="M109" s="70">
        <f t="shared" si="4"/>
        <v>47.719286987522302</v>
      </c>
      <c r="O109" s="70">
        <f t="shared" si="5"/>
        <v>47.719286987522302</v>
      </c>
    </row>
    <row r="110" spans="1:15">
      <c r="A110" s="138" t="s">
        <v>117</v>
      </c>
      <c r="B110" s="139">
        <v>549.9</v>
      </c>
      <c r="C110" s="139">
        <v>553.4</v>
      </c>
      <c r="D110" s="139">
        <v>557.4</v>
      </c>
      <c r="E110" s="139">
        <v>559.5</v>
      </c>
      <c r="G110" s="139">
        <v>570.1</v>
      </c>
      <c r="H110" s="139">
        <v>570.1</v>
      </c>
      <c r="I110" s="139">
        <v>568.29999999999995</v>
      </c>
      <c r="K110" s="152">
        <f t="shared" si="3"/>
        <v>568.29999999999995</v>
      </c>
      <c r="M110" s="70">
        <f t="shared" si="4"/>
        <v>574.06584992343005</v>
      </c>
      <c r="O110" s="70">
        <f t="shared" si="5"/>
        <v>574.06584992343005</v>
      </c>
    </row>
    <row r="111" spans="1:15">
      <c r="A111" s="138" t="s">
        <v>118</v>
      </c>
      <c r="B111" s="139">
        <v>549.29999999999995</v>
      </c>
      <c r="C111" s="139">
        <v>552.5</v>
      </c>
      <c r="D111" s="139">
        <v>578.4</v>
      </c>
      <c r="E111" s="139">
        <v>589.5</v>
      </c>
      <c r="G111" s="139">
        <v>601.70000000000005</v>
      </c>
      <c r="H111" s="139">
        <v>627.29999999999995</v>
      </c>
      <c r="I111" s="139">
        <v>636</v>
      </c>
      <c r="K111" s="152">
        <f t="shared" si="3"/>
        <v>636</v>
      </c>
      <c r="M111" s="70">
        <f t="shared" si="4"/>
        <v>645.85187469709695</v>
      </c>
      <c r="O111" s="70">
        <f t="shared" si="5"/>
        <v>645.85187469709695</v>
      </c>
    </row>
    <row r="112" spans="1:15">
      <c r="A112" s="138" t="s">
        <v>320</v>
      </c>
      <c r="B112" s="139" t="s">
        <v>8</v>
      </c>
      <c r="C112" s="139" t="s">
        <v>8</v>
      </c>
      <c r="D112" s="139" t="s">
        <v>8</v>
      </c>
      <c r="E112" s="139" t="s">
        <v>8</v>
      </c>
      <c r="G112" s="139" t="s">
        <v>8</v>
      </c>
      <c r="H112" s="139" t="s">
        <v>8</v>
      </c>
      <c r="I112" s="139" t="s">
        <v>8</v>
      </c>
      <c r="K112" s="152" t="str">
        <f t="shared" si="3"/>
        <v>0</v>
      </c>
      <c r="M112" s="70"/>
      <c r="O112" s="70"/>
    </row>
    <row r="113" spans="1:15">
      <c r="A113" s="138" t="s">
        <v>119</v>
      </c>
      <c r="B113" s="139">
        <v>-580.29999999999995</v>
      </c>
      <c r="C113" s="139">
        <v>-558</v>
      </c>
      <c r="D113" s="139">
        <v>-623.79999999999995</v>
      </c>
      <c r="E113" s="139">
        <v>-787.9</v>
      </c>
      <c r="G113" s="139">
        <v>-754.2</v>
      </c>
      <c r="H113" s="139">
        <v>-785.1</v>
      </c>
      <c r="I113" s="139">
        <v>-763.6</v>
      </c>
      <c r="K113" s="152">
        <f t="shared" si="3"/>
        <v>-763.6</v>
      </c>
      <c r="M113" s="70">
        <f t="shared" si="4"/>
        <v>-948.73459346405195</v>
      </c>
      <c r="O113" s="70">
        <f t="shared" si="5"/>
        <v>-948.73459346405195</v>
      </c>
    </row>
    <row r="114" spans="1:15">
      <c r="A114" s="137" t="s">
        <v>321</v>
      </c>
      <c r="B114" s="140">
        <v>565.5</v>
      </c>
      <c r="C114" s="140">
        <v>594.6</v>
      </c>
      <c r="D114" s="140">
        <v>558.79999999999995</v>
      </c>
      <c r="E114" s="140">
        <v>408</v>
      </c>
      <c r="G114" s="140">
        <v>464.9</v>
      </c>
      <c r="H114" s="140">
        <v>459.9</v>
      </c>
      <c r="I114" s="140">
        <v>488.5</v>
      </c>
      <c r="K114" s="152">
        <f t="shared" si="3"/>
        <v>488.5</v>
      </c>
      <c r="M114" s="70">
        <f t="shared" si="4"/>
        <v>361.48159292867598</v>
      </c>
      <c r="O114" s="70">
        <f t="shared" si="5"/>
        <v>361.48159292867598</v>
      </c>
    </row>
    <row r="115" spans="1:15">
      <c r="A115" s="138"/>
      <c r="B115" s="138"/>
      <c r="C115" s="138"/>
      <c r="D115" s="138"/>
      <c r="E115" s="138"/>
      <c r="G115" s="138"/>
      <c r="H115" s="138"/>
      <c r="I115" s="138"/>
      <c r="K115" s="152">
        <f t="shared" si="3"/>
        <v>0</v>
      </c>
      <c r="M115" s="70"/>
      <c r="O115" s="70"/>
    </row>
    <row r="116" spans="1:15">
      <c r="A116" s="138" t="s">
        <v>121</v>
      </c>
      <c r="B116" s="139">
        <v>72.099999999999994</v>
      </c>
      <c r="C116" s="139">
        <v>67.7</v>
      </c>
      <c r="D116" s="139">
        <v>66.2</v>
      </c>
      <c r="E116" s="139">
        <v>74.400000000000006</v>
      </c>
      <c r="G116" s="139">
        <v>78.8</v>
      </c>
      <c r="H116" s="139">
        <v>75.5</v>
      </c>
      <c r="I116" s="139">
        <v>74.900000000000006</v>
      </c>
      <c r="K116" s="152">
        <f t="shared" si="3"/>
        <v>74.900000000000006</v>
      </c>
      <c r="M116" s="70">
        <f t="shared" si="4"/>
        <v>81.086447931526394</v>
      </c>
      <c r="O116" s="70">
        <f t="shared" si="5"/>
        <v>81.086447931526394</v>
      </c>
    </row>
    <row r="117" spans="1:15">
      <c r="A117" s="138"/>
      <c r="B117" s="138"/>
      <c r="C117" s="138"/>
      <c r="D117" s="138"/>
      <c r="E117" s="138"/>
      <c r="G117" s="138"/>
      <c r="H117" s="138"/>
      <c r="I117" s="138"/>
      <c r="K117" s="152">
        <f t="shared" si="3"/>
        <v>0</v>
      </c>
      <c r="M117" s="70"/>
      <c r="O117" s="70"/>
    </row>
    <row r="118" spans="1:15">
      <c r="A118" s="137" t="s">
        <v>122</v>
      </c>
      <c r="B118" s="146">
        <v>637.6</v>
      </c>
      <c r="C118" s="146">
        <v>662.3</v>
      </c>
      <c r="D118" s="146">
        <v>625</v>
      </c>
      <c r="E118" s="146">
        <v>482.4</v>
      </c>
      <c r="G118" s="146">
        <v>543.70000000000005</v>
      </c>
      <c r="H118" s="146">
        <v>535.4</v>
      </c>
      <c r="I118" s="146">
        <v>563.4</v>
      </c>
      <c r="K118" s="152">
        <f t="shared" si="3"/>
        <v>563.4</v>
      </c>
      <c r="M118" s="70">
        <f t="shared" si="4"/>
        <v>438.855148922029</v>
      </c>
      <c r="O118" s="70">
        <f t="shared" si="5"/>
        <v>438.855148922029</v>
      </c>
    </row>
    <row r="119" spans="1:15">
      <c r="A119" s="138"/>
      <c r="B119" s="138"/>
      <c r="C119" s="138"/>
      <c r="D119" s="138"/>
      <c r="E119" s="138"/>
      <c r="G119" s="138"/>
      <c r="H119" s="138"/>
      <c r="I119" s="138"/>
      <c r="K119" s="152">
        <f t="shared" si="3"/>
        <v>0</v>
      </c>
      <c r="M119" s="70"/>
      <c r="O119" s="70"/>
    </row>
    <row r="120" spans="1:15">
      <c r="A120" s="137" t="s">
        <v>123</v>
      </c>
      <c r="B120" s="147">
        <v>2339.1</v>
      </c>
      <c r="C120" s="147">
        <v>2416.4</v>
      </c>
      <c r="D120" s="147">
        <v>2343.6</v>
      </c>
      <c r="E120" s="147">
        <v>2406.1999999999998</v>
      </c>
      <c r="G120" s="147">
        <v>2514.8000000000002</v>
      </c>
      <c r="H120" s="147">
        <v>2460.1999999999998</v>
      </c>
      <c r="I120" s="147">
        <v>2563.9</v>
      </c>
      <c r="K120" s="152">
        <f t="shared" si="3"/>
        <v>2563.9</v>
      </c>
      <c r="M120" s="70">
        <f t="shared" si="4"/>
        <v>2544.5595166205499</v>
      </c>
      <c r="O120" s="70">
        <f t="shared" si="5"/>
        <v>2544.5595166205499</v>
      </c>
    </row>
    <row r="121" spans="1:15">
      <c r="I121" s="153">
        <f>I90-I120</f>
        <v>0</v>
      </c>
      <c r="K121" s="153">
        <f>K90-K120</f>
        <v>0</v>
      </c>
      <c r="M121" s="153">
        <f>M90-M120</f>
        <v>0</v>
      </c>
      <c r="O121" s="70">
        <f>M121</f>
        <v>0</v>
      </c>
    </row>
    <row r="122" spans="1:15">
      <c r="A122" s="136" t="s">
        <v>322</v>
      </c>
      <c r="B122" s="136"/>
      <c r="C122" s="136"/>
      <c r="D122" s="136"/>
      <c r="E122" s="136"/>
      <c r="G122" s="136"/>
      <c r="H122" s="136"/>
      <c r="I122" s="136"/>
      <c r="K122" s="136"/>
      <c r="M122" s="136"/>
      <c r="O122" s="136"/>
    </row>
    <row r="123" spans="1:15">
      <c r="A123" s="137" t="s">
        <v>282</v>
      </c>
      <c r="B123" s="138"/>
      <c r="C123" s="138"/>
      <c r="D123" s="138"/>
      <c r="E123" s="138"/>
      <c r="G123" s="138"/>
      <c r="H123" s="138"/>
      <c r="I123" s="138"/>
      <c r="K123" s="152"/>
      <c r="M123" s="70"/>
      <c r="O123" s="70"/>
    </row>
    <row r="124" spans="1:15">
      <c r="A124" s="137" t="s">
        <v>40</v>
      </c>
      <c r="B124" s="141">
        <v>20</v>
      </c>
      <c r="C124" s="141">
        <v>7.9</v>
      </c>
      <c r="D124" s="141">
        <v>30.8</v>
      </c>
      <c r="E124" s="141">
        <v>15.8</v>
      </c>
      <c r="G124" s="141">
        <v>17</v>
      </c>
      <c r="H124" s="141">
        <v>30.5</v>
      </c>
      <c r="I124" s="141">
        <v>13.5</v>
      </c>
      <c r="K124" s="152">
        <f t="shared" ref="K124:K132" si="6">SUM(G124:I124)</f>
        <v>61</v>
      </c>
      <c r="M124" s="70">
        <f t="shared" ref="M124:M132" si="7">(E124*K124)/(B124+C124+D124)</f>
        <v>16.419080068143099</v>
      </c>
      <c r="O124" s="70">
        <f t="shared" ref="O124:O132" si="8">K124+M124</f>
        <v>77.419080068143103</v>
      </c>
    </row>
    <row r="125" spans="1:15">
      <c r="A125" s="138" t="s">
        <v>18</v>
      </c>
      <c r="B125" s="139">
        <v>38.799999999999997</v>
      </c>
      <c r="C125" s="139">
        <v>41.2</v>
      </c>
      <c r="D125" s="139">
        <v>40.5</v>
      </c>
      <c r="E125" s="139">
        <v>15.1</v>
      </c>
      <c r="G125" s="139">
        <v>42.2</v>
      </c>
      <c r="H125" s="139">
        <v>41.7</v>
      </c>
      <c r="I125" s="139">
        <v>42.1</v>
      </c>
      <c r="K125" s="152">
        <f t="shared" si="6"/>
        <v>126</v>
      </c>
      <c r="M125" s="70">
        <f t="shared" si="7"/>
        <v>15.789211618257299</v>
      </c>
      <c r="O125" s="70">
        <f t="shared" si="8"/>
        <v>141.78921161825701</v>
      </c>
    </row>
    <row r="126" spans="1:15">
      <c r="A126" s="138" t="s">
        <v>151</v>
      </c>
      <c r="B126" s="139" t="s">
        <v>8</v>
      </c>
      <c r="C126" s="139" t="s">
        <v>8</v>
      </c>
      <c r="D126" s="139" t="s">
        <v>8</v>
      </c>
      <c r="E126" s="139">
        <v>10.9</v>
      </c>
      <c r="G126" s="139" t="s">
        <v>8</v>
      </c>
      <c r="H126" s="139" t="s">
        <v>8</v>
      </c>
      <c r="I126" s="139" t="s">
        <v>8</v>
      </c>
      <c r="K126" s="152">
        <f t="shared" si="6"/>
        <v>0</v>
      </c>
      <c r="M126" s="70">
        <v>0</v>
      </c>
      <c r="O126" s="70">
        <f t="shared" si="8"/>
        <v>0</v>
      </c>
    </row>
    <row r="127" spans="1:15">
      <c r="A127" s="137" t="s">
        <v>152</v>
      </c>
      <c r="B127" s="140">
        <v>38.799999999999997</v>
      </c>
      <c r="C127" s="140">
        <v>41.2</v>
      </c>
      <c r="D127" s="140">
        <v>40.5</v>
      </c>
      <c r="E127" s="140">
        <v>26</v>
      </c>
      <c r="G127" s="140">
        <v>42.2</v>
      </c>
      <c r="H127" s="140">
        <v>41.7</v>
      </c>
      <c r="I127" s="140">
        <v>42.1</v>
      </c>
      <c r="K127" s="152">
        <f>SUM(G127:I127)</f>
        <v>126</v>
      </c>
      <c r="M127" s="70">
        <f>(E127*K127)/(B127+C127+D127)</f>
        <v>27.186721991701202</v>
      </c>
      <c r="O127" s="70">
        <f>K127+M127</f>
        <v>153.18672199170101</v>
      </c>
    </row>
    <row r="128" spans="1:15">
      <c r="A128" s="138"/>
      <c r="B128" s="138"/>
      <c r="C128" s="138"/>
      <c r="D128" s="138"/>
      <c r="E128" s="138"/>
      <c r="G128" s="138"/>
      <c r="H128" s="138"/>
      <c r="I128" s="138"/>
      <c r="K128" s="152">
        <f t="shared" si="6"/>
        <v>0</v>
      </c>
      <c r="M128" s="70" t="e">
        <f t="shared" si="7"/>
        <v>#DIV/0!</v>
      </c>
      <c r="O128" s="70" t="e">
        <f t="shared" si="8"/>
        <v>#DIV/0!</v>
      </c>
    </row>
    <row r="129" spans="1:15">
      <c r="A129" s="138" t="s">
        <v>153</v>
      </c>
      <c r="B129" s="139" t="s">
        <v>8</v>
      </c>
      <c r="C129" s="139" t="s">
        <v>8</v>
      </c>
      <c r="D129" s="139" t="s">
        <v>8</v>
      </c>
      <c r="E129" s="139">
        <v>15.9</v>
      </c>
      <c r="G129" s="139" t="s">
        <v>8</v>
      </c>
      <c r="H129" s="139" t="s">
        <v>8</v>
      </c>
      <c r="I129" s="139" t="s">
        <v>8</v>
      </c>
      <c r="K129" s="152">
        <f t="shared" si="6"/>
        <v>0</v>
      </c>
      <c r="M129" s="70" t="e">
        <f>(E129*K129)/(B129+C129+D129)</f>
        <v>#VALUE!</v>
      </c>
      <c r="O129" s="70" t="e">
        <f t="shared" si="8"/>
        <v>#VALUE!</v>
      </c>
    </row>
    <row r="130" spans="1:15">
      <c r="A130" s="138" t="s">
        <v>154</v>
      </c>
      <c r="B130" s="139">
        <v>0.4</v>
      </c>
      <c r="C130" s="139">
        <v>-0.9</v>
      </c>
      <c r="D130" s="139">
        <v>-0.7</v>
      </c>
      <c r="E130" s="139">
        <v>0</v>
      </c>
      <c r="G130" s="139">
        <v>-0.2</v>
      </c>
      <c r="H130" s="139">
        <v>-0.2</v>
      </c>
      <c r="I130" s="139">
        <v>-7.3</v>
      </c>
      <c r="K130" s="152">
        <f t="shared" si="6"/>
        <v>-7.7</v>
      </c>
      <c r="M130" s="70">
        <f t="shared" si="7"/>
        <v>0</v>
      </c>
      <c r="O130" s="70">
        <f t="shared" si="8"/>
        <v>-7.7</v>
      </c>
    </row>
    <row r="131" spans="1:15">
      <c r="A131" s="138" t="s">
        <v>155</v>
      </c>
      <c r="B131" s="139">
        <v>-4.4000000000000004</v>
      </c>
      <c r="C131" s="139">
        <v>0</v>
      </c>
      <c r="D131" s="139">
        <v>0</v>
      </c>
      <c r="E131" s="139">
        <v>-0.4</v>
      </c>
      <c r="G131" s="139">
        <v>-2.1</v>
      </c>
      <c r="H131" s="139">
        <v>0</v>
      </c>
      <c r="I131" s="139">
        <v>-0.7</v>
      </c>
      <c r="K131" s="152">
        <f t="shared" si="6"/>
        <v>-2.8</v>
      </c>
      <c r="M131" s="70">
        <f t="shared" si="7"/>
        <v>-0.25454545454545502</v>
      </c>
      <c r="O131" s="70">
        <f t="shared" si="8"/>
        <v>-3.0545454545454498</v>
      </c>
    </row>
    <row r="132" spans="1:15">
      <c r="A132" s="138" t="s">
        <v>156</v>
      </c>
      <c r="B132" s="139">
        <v>-0.4</v>
      </c>
      <c r="C132" s="139">
        <v>0</v>
      </c>
      <c r="D132" s="139">
        <v>-8</v>
      </c>
      <c r="E132" s="139">
        <v>4.3</v>
      </c>
      <c r="G132" s="139" t="s">
        <v>8</v>
      </c>
      <c r="H132" s="139">
        <v>-0.9</v>
      </c>
      <c r="I132" s="139">
        <v>7</v>
      </c>
      <c r="K132" s="152">
        <f t="shared" si="6"/>
        <v>6.1</v>
      </c>
      <c r="M132" s="70">
        <f t="shared" si="7"/>
        <v>-3.1226190476190498</v>
      </c>
      <c r="O132" s="70">
        <f t="shared" si="8"/>
        <v>2.9773809523809498</v>
      </c>
    </row>
    <row r="133" spans="1:15">
      <c r="A133" s="138" t="s">
        <v>157</v>
      </c>
      <c r="B133" s="139">
        <v>0.6</v>
      </c>
      <c r="C133" s="139">
        <v>0.8</v>
      </c>
      <c r="D133" s="139">
        <v>3.9</v>
      </c>
      <c r="E133" s="139">
        <v>0.9</v>
      </c>
      <c r="G133" s="139">
        <v>1.4</v>
      </c>
      <c r="H133" s="139">
        <v>3.7</v>
      </c>
      <c r="I133" s="139">
        <v>2</v>
      </c>
      <c r="K133" s="152">
        <f t="shared" ref="K133:K166" si="9">SUM(G133:I133)</f>
        <v>7.1</v>
      </c>
      <c r="M133" s="70">
        <f t="shared" ref="M133:M167" si="10">(E133*K133)/(B133+C133+D133)</f>
        <v>1.20566037735849</v>
      </c>
      <c r="O133" s="70">
        <f t="shared" ref="O133:O167" si="11">K133+M133</f>
        <v>8.3056603773584907</v>
      </c>
    </row>
    <row r="134" spans="1:15">
      <c r="A134" s="138" t="s">
        <v>158</v>
      </c>
      <c r="B134" s="139">
        <v>1.2</v>
      </c>
      <c r="C134" s="139">
        <v>0</v>
      </c>
      <c r="D134" s="139">
        <v>0.2</v>
      </c>
      <c r="E134" s="139">
        <v>0</v>
      </c>
      <c r="G134" s="139" t="s">
        <v>8</v>
      </c>
      <c r="H134" s="139" t="s">
        <v>8</v>
      </c>
      <c r="I134" s="139" t="s">
        <v>8</v>
      </c>
      <c r="K134" s="152">
        <f t="shared" si="9"/>
        <v>0</v>
      </c>
      <c r="M134" s="70">
        <f t="shared" si="10"/>
        <v>0</v>
      </c>
      <c r="O134" s="70">
        <f t="shared" si="11"/>
        <v>0</v>
      </c>
    </row>
    <row r="135" spans="1:15">
      <c r="A135" s="138" t="s">
        <v>159</v>
      </c>
      <c r="B135" s="139">
        <v>4.5</v>
      </c>
      <c r="C135" s="139">
        <v>6.1</v>
      </c>
      <c r="D135" s="139">
        <v>-4.3</v>
      </c>
      <c r="E135" s="139">
        <v>8.4</v>
      </c>
      <c r="G135" s="139">
        <v>-14.6</v>
      </c>
      <c r="H135" s="139">
        <v>10.9</v>
      </c>
      <c r="I135" s="139">
        <v>-8.1999999999999993</v>
      </c>
      <c r="K135" s="152">
        <f t="shared" si="9"/>
        <v>-11.9</v>
      </c>
      <c r="M135" s="70">
        <f t="shared" si="10"/>
        <v>-15.866666666666699</v>
      </c>
      <c r="O135" s="70">
        <f t="shared" si="11"/>
        <v>-27.766666666666701</v>
      </c>
    </row>
    <row r="136" spans="1:15">
      <c r="A136" s="138" t="s">
        <v>160</v>
      </c>
      <c r="B136" s="139">
        <v>-21.7</v>
      </c>
      <c r="C136" s="139">
        <v>-33.700000000000003</v>
      </c>
      <c r="D136" s="139">
        <v>29.7</v>
      </c>
      <c r="E136" s="139">
        <v>-25.2</v>
      </c>
      <c r="G136" s="139">
        <v>-32.5</v>
      </c>
      <c r="H136" s="139">
        <v>-35.799999999999997</v>
      </c>
      <c r="I136" s="139">
        <v>-24.4</v>
      </c>
      <c r="K136" s="152">
        <f t="shared" si="9"/>
        <v>-92.7</v>
      </c>
      <c r="M136" s="70">
        <f t="shared" si="10"/>
        <v>-90.896498054474705</v>
      </c>
      <c r="O136" s="70">
        <f t="shared" si="11"/>
        <v>-183.59649805447501</v>
      </c>
    </row>
    <row r="137" spans="1:15">
      <c r="A137" s="138" t="s">
        <v>161</v>
      </c>
      <c r="B137" s="139">
        <v>-27.3</v>
      </c>
      <c r="C137" s="139">
        <v>55</v>
      </c>
      <c r="D137" s="139">
        <v>10.5</v>
      </c>
      <c r="E137" s="139">
        <v>11.2</v>
      </c>
      <c r="G137" s="139">
        <v>-15.4</v>
      </c>
      <c r="H137" s="139">
        <v>6</v>
      </c>
      <c r="I137" s="139">
        <v>62.9</v>
      </c>
      <c r="K137" s="152">
        <f t="shared" si="9"/>
        <v>53.5</v>
      </c>
      <c r="M137" s="70">
        <f t="shared" si="10"/>
        <v>15.6858638743455</v>
      </c>
      <c r="O137" s="70">
        <f t="shared" si="11"/>
        <v>69.1858638743455</v>
      </c>
    </row>
    <row r="138" spans="1:15">
      <c r="A138" s="138" t="s">
        <v>162</v>
      </c>
      <c r="B138" s="139">
        <v>-17.399999999999999</v>
      </c>
      <c r="C138" s="139">
        <v>-1.4</v>
      </c>
      <c r="D138" s="139">
        <v>-1.9</v>
      </c>
      <c r="E138" s="139">
        <v>20.100000000000001</v>
      </c>
      <c r="G138" s="139">
        <v>-12.2</v>
      </c>
      <c r="H138" s="139">
        <v>-9.1999999999999993</v>
      </c>
      <c r="I138" s="139">
        <v>12.1</v>
      </c>
      <c r="K138" s="152">
        <f t="shared" si="9"/>
        <v>-9.3000000000000007</v>
      </c>
      <c r="M138" s="70">
        <f t="shared" si="10"/>
        <v>9.0304347826086993</v>
      </c>
      <c r="O138" s="70">
        <f t="shared" si="11"/>
        <v>-0.26956521739130301</v>
      </c>
    </row>
    <row r="139" spans="1:15">
      <c r="A139" s="137" t="s">
        <v>323</v>
      </c>
      <c r="B139" s="140">
        <v>-5.7</v>
      </c>
      <c r="C139" s="140">
        <v>75</v>
      </c>
      <c r="D139" s="140">
        <v>100.7</v>
      </c>
      <c r="E139" s="140">
        <v>77</v>
      </c>
      <c r="G139" s="140">
        <v>-16.399999999999999</v>
      </c>
      <c r="H139" s="140">
        <v>46.7</v>
      </c>
      <c r="I139" s="140">
        <v>99</v>
      </c>
      <c r="K139" s="152">
        <f t="shared" si="9"/>
        <v>129.30000000000001</v>
      </c>
      <c r="M139" s="70">
        <f t="shared" si="10"/>
        <v>58.565294117647099</v>
      </c>
      <c r="O139" s="70">
        <f t="shared" si="11"/>
        <v>187.86529411764701</v>
      </c>
    </row>
    <row r="140" spans="1:15">
      <c r="A140" s="138"/>
      <c r="B140" s="138"/>
      <c r="C140" s="138"/>
      <c r="D140" s="138"/>
      <c r="E140" s="138"/>
      <c r="G140" s="138"/>
      <c r="H140" s="138"/>
      <c r="I140" s="138"/>
      <c r="K140" s="152"/>
      <c r="M140" s="70"/>
      <c r="O140" s="70"/>
    </row>
    <row r="141" spans="1:15">
      <c r="A141" s="138" t="s">
        <v>163</v>
      </c>
      <c r="B141" s="139">
        <v>-29.4</v>
      </c>
      <c r="C141" s="139">
        <v>-42.2</v>
      </c>
      <c r="D141" s="139">
        <v>-47.1</v>
      </c>
      <c r="E141" s="139">
        <v>-77.5</v>
      </c>
      <c r="G141" s="139">
        <v>-34.299999999999997</v>
      </c>
      <c r="H141" s="139">
        <v>-38.700000000000003</v>
      </c>
      <c r="I141" s="139">
        <v>-47.6</v>
      </c>
      <c r="K141" s="152">
        <f t="shared" si="9"/>
        <v>-120.6</v>
      </c>
      <c r="M141" s="70">
        <f t="shared" si="10"/>
        <v>-78.740522325189602</v>
      </c>
      <c r="O141" s="70">
        <f t="shared" si="11"/>
        <v>-199.34052232518999</v>
      </c>
    </row>
    <row r="142" spans="1:15">
      <c r="A142" s="138" t="s">
        <v>164</v>
      </c>
      <c r="B142" s="139">
        <v>0.7</v>
      </c>
      <c r="C142" s="139">
        <v>0.5</v>
      </c>
      <c r="D142" s="139">
        <v>11.6</v>
      </c>
      <c r="E142" s="139">
        <v>1.6</v>
      </c>
      <c r="G142" s="139">
        <v>0.4</v>
      </c>
      <c r="H142" s="139">
        <v>0.1</v>
      </c>
      <c r="I142" s="139">
        <v>11.6</v>
      </c>
      <c r="K142" s="152">
        <f t="shared" si="9"/>
        <v>12.1</v>
      </c>
      <c r="M142" s="70">
        <f t="shared" si="10"/>
        <v>1.5125</v>
      </c>
      <c r="O142" s="70">
        <f t="shared" si="11"/>
        <v>13.612500000000001</v>
      </c>
    </row>
    <row r="143" spans="1:15">
      <c r="A143" s="138" t="s">
        <v>165</v>
      </c>
      <c r="B143" s="139">
        <v>-1.2</v>
      </c>
      <c r="C143" s="139">
        <v>-0.2</v>
      </c>
      <c r="D143" s="139">
        <v>-1.6</v>
      </c>
      <c r="E143" s="139">
        <v>0</v>
      </c>
      <c r="G143" s="139">
        <v>-16.399999999999999</v>
      </c>
      <c r="H143" s="139">
        <v>0</v>
      </c>
      <c r="I143" s="139">
        <v>-0.7</v>
      </c>
      <c r="K143" s="152">
        <f t="shared" si="9"/>
        <v>-17.100000000000001</v>
      </c>
      <c r="M143" s="70">
        <f t="shared" si="10"/>
        <v>0</v>
      </c>
      <c r="O143" s="70">
        <f t="shared" si="11"/>
        <v>-17.100000000000001</v>
      </c>
    </row>
    <row r="144" spans="1:15">
      <c r="A144" s="138" t="s">
        <v>166</v>
      </c>
      <c r="B144" s="139" t="s">
        <v>8</v>
      </c>
      <c r="C144" s="139" t="s">
        <v>8</v>
      </c>
      <c r="D144" s="139" t="s">
        <v>8</v>
      </c>
      <c r="E144" s="139" t="s">
        <v>8</v>
      </c>
      <c r="G144" s="139" t="s">
        <v>8</v>
      </c>
      <c r="H144" s="139" t="s">
        <v>8</v>
      </c>
      <c r="I144" s="139" t="s">
        <v>8</v>
      </c>
      <c r="K144" s="152">
        <f t="shared" si="9"/>
        <v>0</v>
      </c>
      <c r="M144" s="70" t="e">
        <f t="shared" si="10"/>
        <v>#VALUE!</v>
      </c>
      <c r="O144" s="70" t="e">
        <f t="shared" si="11"/>
        <v>#VALUE!</v>
      </c>
    </row>
    <row r="145" spans="1:15">
      <c r="A145" s="138" t="s">
        <v>167</v>
      </c>
      <c r="B145" s="139">
        <v>11</v>
      </c>
      <c r="C145" s="139">
        <v>1.2</v>
      </c>
      <c r="D145" s="139">
        <v>-0.1</v>
      </c>
      <c r="E145" s="139">
        <v>0.3</v>
      </c>
      <c r="G145" s="139">
        <v>11.5</v>
      </c>
      <c r="H145" s="139">
        <v>0.3</v>
      </c>
      <c r="I145" s="139">
        <v>3.2</v>
      </c>
      <c r="K145" s="152">
        <f t="shared" si="9"/>
        <v>15</v>
      </c>
      <c r="M145" s="70">
        <f t="shared" si="10"/>
        <v>0.37190082644628097</v>
      </c>
      <c r="O145" s="70">
        <f t="shared" si="11"/>
        <v>15.3719008264463</v>
      </c>
    </row>
    <row r="146" spans="1:15">
      <c r="A146" s="138" t="s">
        <v>168</v>
      </c>
      <c r="B146" s="139" t="s">
        <v>8</v>
      </c>
      <c r="C146" s="139" t="s">
        <v>8</v>
      </c>
      <c r="D146" s="139" t="s">
        <v>8</v>
      </c>
      <c r="E146" s="139" t="s">
        <v>8</v>
      </c>
      <c r="G146" s="139" t="s">
        <v>8</v>
      </c>
      <c r="H146" s="139" t="s">
        <v>8</v>
      </c>
      <c r="I146" s="139" t="s">
        <v>8</v>
      </c>
      <c r="K146" s="152">
        <f t="shared" si="9"/>
        <v>0</v>
      </c>
      <c r="M146" s="70" t="e">
        <f t="shared" si="10"/>
        <v>#VALUE!</v>
      </c>
      <c r="O146" s="70" t="e">
        <f t="shared" si="11"/>
        <v>#VALUE!</v>
      </c>
    </row>
    <row r="147" spans="1:15">
      <c r="A147" s="138" t="s">
        <v>169</v>
      </c>
      <c r="B147" s="139" t="s">
        <v>8</v>
      </c>
      <c r="C147" s="139">
        <v>-1.5</v>
      </c>
      <c r="D147" s="139">
        <v>1.6</v>
      </c>
      <c r="E147" s="139">
        <v>0.5</v>
      </c>
      <c r="G147" s="139">
        <v>0.2</v>
      </c>
      <c r="H147" s="139">
        <v>-1.4</v>
      </c>
      <c r="I147" s="139">
        <v>12.2</v>
      </c>
      <c r="K147" s="152">
        <f t="shared" si="9"/>
        <v>11</v>
      </c>
      <c r="M147" s="70" t="e">
        <f t="shared" si="10"/>
        <v>#VALUE!</v>
      </c>
      <c r="O147" s="70" t="e">
        <f t="shared" si="11"/>
        <v>#VALUE!</v>
      </c>
    </row>
    <row r="148" spans="1:15">
      <c r="A148" s="137" t="s">
        <v>324</v>
      </c>
      <c r="B148" s="140">
        <v>-18.899999999999999</v>
      </c>
      <c r="C148" s="140">
        <v>-42.2</v>
      </c>
      <c r="D148" s="140">
        <v>-35.6</v>
      </c>
      <c r="E148" s="140">
        <v>-75.099999999999994</v>
      </c>
      <c r="G148" s="140">
        <v>-38.6</v>
      </c>
      <c r="H148" s="140">
        <v>-39.700000000000003</v>
      </c>
      <c r="I148" s="140">
        <v>-21.3</v>
      </c>
      <c r="K148" s="152">
        <f t="shared" si="9"/>
        <v>-99.6</v>
      </c>
      <c r="M148" s="70">
        <f t="shared" si="10"/>
        <v>-77.352223371251299</v>
      </c>
      <c r="O148" s="70">
        <f t="shared" si="11"/>
        <v>-176.95222337125099</v>
      </c>
    </row>
    <row r="149" spans="1:15">
      <c r="A149" s="138"/>
      <c r="B149" s="138"/>
      <c r="C149" s="138"/>
      <c r="D149" s="138"/>
      <c r="E149" s="138"/>
      <c r="G149" s="138"/>
      <c r="H149" s="138"/>
      <c r="I149" s="138"/>
      <c r="K149" s="152">
        <f t="shared" si="9"/>
        <v>0</v>
      </c>
      <c r="M149" s="70" t="e">
        <f t="shared" si="10"/>
        <v>#DIV/0!</v>
      </c>
      <c r="O149" s="70" t="e">
        <f t="shared" si="11"/>
        <v>#DIV/0!</v>
      </c>
    </row>
    <row r="150" spans="1:15">
      <c r="A150" s="138" t="s">
        <v>170</v>
      </c>
      <c r="B150" s="139">
        <v>2.8</v>
      </c>
      <c r="C150" s="139" t="s">
        <v>8</v>
      </c>
      <c r="D150" s="139" t="s">
        <v>8</v>
      </c>
      <c r="E150" s="139" t="s">
        <v>8</v>
      </c>
      <c r="G150" s="139" t="s">
        <v>8</v>
      </c>
      <c r="H150" s="139" t="s">
        <v>8</v>
      </c>
      <c r="I150" s="139" t="s">
        <v>8</v>
      </c>
      <c r="K150" s="152">
        <f t="shared" si="9"/>
        <v>0</v>
      </c>
      <c r="M150" s="70" t="e">
        <f t="shared" si="10"/>
        <v>#VALUE!</v>
      </c>
      <c r="O150" s="70" t="e">
        <f t="shared" si="11"/>
        <v>#VALUE!</v>
      </c>
    </row>
    <row r="151" spans="1:15">
      <c r="A151" s="138" t="s">
        <v>171</v>
      </c>
      <c r="B151" s="139">
        <v>100</v>
      </c>
      <c r="C151" s="139" t="s">
        <v>8</v>
      </c>
      <c r="D151" s="139" t="s">
        <v>8</v>
      </c>
      <c r="E151" s="139" t="s">
        <v>8</v>
      </c>
      <c r="G151" s="139">
        <v>43.9</v>
      </c>
      <c r="H151" s="139" t="s">
        <v>8</v>
      </c>
      <c r="I151" s="139" t="s">
        <v>8</v>
      </c>
      <c r="K151" s="152">
        <f t="shared" si="9"/>
        <v>43.9</v>
      </c>
      <c r="M151" s="70" t="e">
        <f t="shared" si="10"/>
        <v>#VALUE!</v>
      </c>
      <c r="O151" s="70" t="e">
        <f t="shared" si="11"/>
        <v>#VALUE!</v>
      </c>
    </row>
    <row r="152" spans="1:15">
      <c r="A152" s="137" t="s">
        <v>172</v>
      </c>
      <c r="B152" s="140">
        <v>102.8</v>
      </c>
      <c r="C152" s="140">
        <v>3.7</v>
      </c>
      <c r="D152" s="140">
        <v>8.1999999999999993</v>
      </c>
      <c r="E152" s="140">
        <v>2.9</v>
      </c>
      <c r="G152" s="140">
        <v>43.9</v>
      </c>
      <c r="H152" s="140">
        <v>-21.9</v>
      </c>
      <c r="I152" s="140">
        <v>20.3</v>
      </c>
      <c r="K152" s="152">
        <f t="shared" si="9"/>
        <v>42.3</v>
      </c>
      <c r="M152" s="70">
        <f t="shared" si="10"/>
        <v>1.0694856146469001</v>
      </c>
      <c r="O152" s="70">
        <f t="shared" si="11"/>
        <v>43.369485614646898</v>
      </c>
    </row>
    <row r="153" spans="1:15">
      <c r="A153" s="138" t="s">
        <v>173</v>
      </c>
      <c r="B153" s="139" t="s">
        <v>8</v>
      </c>
      <c r="C153" s="139" t="s">
        <v>8</v>
      </c>
      <c r="D153" s="139" t="s">
        <v>8</v>
      </c>
      <c r="E153" s="139" t="s">
        <v>8</v>
      </c>
      <c r="G153" s="139">
        <v>-3.7</v>
      </c>
      <c r="H153" s="139" t="s">
        <v>8</v>
      </c>
      <c r="I153" s="139" t="s">
        <v>8</v>
      </c>
      <c r="K153" s="152">
        <f t="shared" si="9"/>
        <v>-3.7</v>
      </c>
      <c r="M153" s="70" t="e">
        <f t="shared" si="10"/>
        <v>#VALUE!</v>
      </c>
      <c r="O153" s="70" t="e">
        <f t="shared" si="11"/>
        <v>#VALUE!</v>
      </c>
    </row>
    <row r="154" spans="1:15">
      <c r="A154" s="138" t="s">
        <v>174</v>
      </c>
      <c r="B154" s="139">
        <v>-106</v>
      </c>
      <c r="C154" s="139" t="s">
        <v>8</v>
      </c>
      <c r="D154" s="139" t="s">
        <v>8</v>
      </c>
      <c r="E154" s="139" t="s">
        <v>8</v>
      </c>
      <c r="G154" s="139">
        <v>-6.9</v>
      </c>
      <c r="H154" s="139" t="s">
        <v>8</v>
      </c>
      <c r="I154" s="139" t="s">
        <v>8</v>
      </c>
      <c r="K154" s="152">
        <f t="shared" si="9"/>
        <v>-6.9</v>
      </c>
      <c r="M154" s="70" t="e">
        <f t="shared" si="10"/>
        <v>#VALUE!</v>
      </c>
      <c r="O154" s="70" t="e">
        <f t="shared" si="11"/>
        <v>#VALUE!</v>
      </c>
    </row>
    <row r="155" spans="1:15">
      <c r="A155" s="137" t="s">
        <v>175</v>
      </c>
      <c r="B155" s="140">
        <v>-106</v>
      </c>
      <c r="C155" s="140">
        <v>-24.9</v>
      </c>
      <c r="D155" s="140">
        <v>-6.7</v>
      </c>
      <c r="E155" s="140">
        <v>-16.100000000000001</v>
      </c>
      <c r="G155" s="140">
        <v>-10.6</v>
      </c>
      <c r="H155" s="140">
        <v>-3.7</v>
      </c>
      <c r="I155" s="140">
        <v>-7.9</v>
      </c>
      <c r="K155" s="152">
        <f t="shared" si="9"/>
        <v>-22.2</v>
      </c>
      <c r="M155" s="70">
        <f t="shared" si="10"/>
        <v>-2.59752906976744</v>
      </c>
      <c r="O155" s="70">
        <f t="shared" si="11"/>
        <v>-24.7975290697674</v>
      </c>
    </row>
    <row r="156" spans="1:15">
      <c r="A156" s="138"/>
      <c r="B156" s="138"/>
      <c r="C156" s="138"/>
      <c r="D156" s="138"/>
      <c r="E156" s="138"/>
      <c r="G156" s="138"/>
      <c r="H156" s="138"/>
      <c r="I156" s="138"/>
      <c r="K156" s="152"/>
      <c r="M156" s="70"/>
      <c r="O156" s="70"/>
    </row>
    <row r="157" spans="1:15">
      <c r="A157" s="138" t="s">
        <v>176</v>
      </c>
      <c r="B157" s="139">
        <v>2.6</v>
      </c>
      <c r="C157" s="139">
        <v>1.9</v>
      </c>
      <c r="D157" s="139">
        <v>0.6</v>
      </c>
      <c r="E157" s="139">
        <v>0.8</v>
      </c>
      <c r="G157" s="139" t="s">
        <v>8</v>
      </c>
      <c r="H157" s="139">
        <v>0.1</v>
      </c>
      <c r="I157" s="139">
        <v>0.2</v>
      </c>
      <c r="K157" s="152">
        <f t="shared" si="9"/>
        <v>0.3</v>
      </c>
      <c r="M157" s="70">
        <f t="shared" si="10"/>
        <v>4.7058823529411799E-2</v>
      </c>
      <c r="O157" s="70">
        <f t="shared" si="11"/>
        <v>0.34705882352941197</v>
      </c>
    </row>
    <row r="158" spans="1:15">
      <c r="A158" s="138"/>
      <c r="B158" s="138"/>
      <c r="C158" s="138"/>
      <c r="D158" s="138"/>
      <c r="E158" s="138"/>
      <c r="G158" s="138"/>
      <c r="H158" s="138"/>
      <c r="I158" s="138"/>
      <c r="K158" s="152"/>
      <c r="M158" s="70"/>
      <c r="O158" s="70"/>
    </row>
    <row r="159" spans="1:15">
      <c r="A159" s="138" t="s">
        <v>178</v>
      </c>
      <c r="B159" s="139">
        <v>-4.7</v>
      </c>
      <c r="C159" s="139">
        <v>-4.5999999999999996</v>
      </c>
      <c r="D159" s="139">
        <v>-4.7</v>
      </c>
      <c r="E159" s="139">
        <v>-4.7</v>
      </c>
      <c r="G159" s="139">
        <v>-4.7</v>
      </c>
      <c r="H159" s="139">
        <v>-4.7</v>
      </c>
      <c r="I159" s="139">
        <v>-4.8</v>
      </c>
      <c r="K159" s="152">
        <f t="shared" si="9"/>
        <v>-14.2</v>
      </c>
      <c r="M159" s="70">
        <f t="shared" si="10"/>
        <v>-4.7671428571428596</v>
      </c>
      <c r="O159" s="70">
        <f t="shared" si="11"/>
        <v>-18.9671428571429</v>
      </c>
    </row>
    <row r="160" spans="1:15">
      <c r="A160" s="137" t="s">
        <v>179</v>
      </c>
      <c r="B160" s="140">
        <v>-4.7</v>
      </c>
      <c r="C160" s="140">
        <v>-4.5999999999999996</v>
      </c>
      <c r="D160" s="140">
        <v>-4.7</v>
      </c>
      <c r="E160" s="140">
        <v>-4.7</v>
      </c>
      <c r="G160" s="140">
        <v>-4.7</v>
      </c>
      <c r="H160" s="140">
        <v>-4.7</v>
      </c>
      <c r="I160" s="140">
        <v>-4.8</v>
      </c>
      <c r="K160" s="152">
        <f t="shared" si="9"/>
        <v>-14.2</v>
      </c>
      <c r="M160" s="70">
        <f t="shared" si="10"/>
        <v>-4.7671428571428596</v>
      </c>
      <c r="O160" s="70">
        <f t="shared" si="11"/>
        <v>-18.9671428571429</v>
      </c>
    </row>
    <row r="161" spans="1:15">
      <c r="A161" s="138"/>
      <c r="B161" s="138"/>
      <c r="C161" s="138"/>
      <c r="D161" s="138"/>
      <c r="E161" s="138"/>
      <c r="G161" s="138"/>
      <c r="H161" s="138"/>
      <c r="I161" s="138"/>
      <c r="K161" s="152"/>
      <c r="M161" s="70"/>
      <c r="O161" s="70"/>
    </row>
    <row r="162" spans="1:15">
      <c r="A162" s="138" t="s">
        <v>180</v>
      </c>
      <c r="B162" s="139" t="s">
        <v>8</v>
      </c>
      <c r="C162" s="139" t="s">
        <v>8</v>
      </c>
      <c r="D162" s="139" t="s">
        <v>8</v>
      </c>
      <c r="E162" s="139" t="s">
        <v>8</v>
      </c>
      <c r="G162" s="139" t="s">
        <v>8</v>
      </c>
      <c r="H162" s="139" t="s">
        <v>8</v>
      </c>
      <c r="I162" s="139" t="s">
        <v>8</v>
      </c>
      <c r="K162" s="152">
        <f t="shared" si="9"/>
        <v>0</v>
      </c>
      <c r="M162" s="70" t="e">
        <f t="shared" si="10"/>
        <v>#VALUE!</v>
      </c>
      <c r="O162" s="70" t="e">
        <f t="shared" si="11"/>
        <v>#VALUE!</v>
      </c>
    </row>
    <row r="163" spans="1:15">
      <c r="A163" s="138" t="s">
        <v>181</v>
      </c>
      <c r="B163" s="139">
        <v>-1.9</v>
      </c>
      <c r="C163" s="139">
        <v>-10.8</v>
      </c>
      <c r="D163" s="139">
        <v>-4.8</v>
      </c>
      <c r="E163" s="139">
        <v>-0.8</v>
      </c>
      <c r="G163" s="139">
        <v>-6.4</v>
      </c>
      <c r="H163" s="139">
        <v>-1.3</v>
      </c>
      <c r="I163" s="139">
        <v>-11.2</v>
      </c>
      <c r="K163" s="152">
        <f t="shared" si="9"/>
        <v>-18.899999999999999</v>
      </c>
      <c r="M163" s="70">
        <f t="shared" si="10"/>
        <v>-0.86399999999999999</v>
      </c>
      <c r="O163" s="70">
        <f t="shared" si="11"/>
        <v>-19.763999999999999</v>
      </c>
    </row>
    <row r="164" spans="1:15">
      <c r="A164" s="137" t="s">
        <v>325</v>
      </c>
      <c r="B164" s="140">
        <v>-7.2</v>
      </c>
      <c r="C164" s="140">
        <v>-34.700000000000003</v>
      </c>
      <c r="D164" s="140">
        <v>-7.4</v>
      </c>
      <c r="E164" s="140">
        <v>-17.899999999999999</v>
      </c>
      <c r="G164" s="140">
        <v>22.2</v>
      </c>
      <c r="H164" s="140">
        <v>-31.5</v>
      </c>
      <c r="I164" s="140">
        <v>-3.4</v>
      </c>
      <c r="K164" s="152">
        <f t="shared" si="9"/>
        <v>-12.7</v>
      </c>
      <c r="M164" s="70">
        <f t="shared" si="10"/>
        <v>-4.6111561866125799</v>
      </c>
      <c r="O164" s="70">
        <f t="shared" si="11"/>
        <v>-17.3111561866126</v>
      </c>
    </row>
    <row r="165" spans="1:15">
      <c r="A165" s="138"/>
      <c r="B165" s="138"/>
      <c r="C165" s="138"/>
      <c r="D165" s="138"/>
      <c r="E165" s="138"/>
      <c r="G165" s="138"/>
      <c r="H165" s="138"/>
      <c r="I165" s="138"/>
      <c r="K165" s="152"/>
      <c r="M165" s="70"/>
      <c r="O165" s="70"/>
    </row>
    <row r="166" spans="1:15">
      <c r="A166" s="138" t="s">
        <v>183</v>
      </c>
      <c r="B166" s="139">
        <v>4.0999999999999996</v>
      </c>
      <c r="C166" s="139">
        <v>2.5</v>
      </c>
      <c r="D166" s="139">
        <v>-13.1</v>
      </c>
      <c r="E166" s="139">
        <v>-1.6</v>
      </c>
      <c r="G166" s="139">
        <v>5.4</v>
      </c>
      <c r="H166" s="139">
        <v>-4.0999999999999996</v>
      </c>
      <c r="I166" s="139">
        <v>1.5</v>
      </c>
      <c r="K166" s="152">
        <f t="shared" si="9"/>
        <v>2.8</v>
      </c>
      <c r="M166" s="70">
        <f t="shared" si="10"/>
        <v>0.68923076923076898</v>
      </c>
      <c r="O166" s="70">
        <f t="shared" si="11"/>
        <v>3.4892307692307698</v>
      </c>
    </row>
    <row r="167" spans="1:15">
      <c r="A167" s="137" t="s">
        <v>326</v>
      </c>
      <c r="B167" s="142">
        <v>-27.7</v>
      </c>
      <c r="C167" s="142">
        <v>0.6</v>
      </c>
      <c r="D167" s="142">
        <v>44.6</v>
      </c>
      <c r="E167" s="142">
        <v>-17.600000000000001</v>
      </c>
      <c r="G167" s="142">
        <v>-27.4</v>
      </c>
      <c r="H167" s="142">
        <v>-28.6</v>
      </c>
      <c r="I167" s="142">
        <v>75.8</v>
      </c>
      <c r="K167" s="152">
        <f>SUM(G167:I167)</f>
        <v>19.8</v>
      </c>
      <c r="M167" s="70">
        <f t="shared" si="10"/>
        <v>-19.913142857142901</v>
      </c>
      <c r="O167" s="70">
        <f t="shared" si="11"/>
        <v>-0.11314285714285401</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P205"/>
  <sheetViews>
    <sheetView workbookViewId="0">
      <selection activeCell="G25" sqref="G25"/>
    </sheetView>
  </sheetViews>
  <sheetFormatPr defaultRowHeight="15"/>
  <cols>
    <col min="1" max="1" width="9.7109375" bestFit="1" customWidth="1"/>
    <col min="4" max="4" width="9.7109375" bestFit="1" customWidth="1"/>
    <col min="10" max="10" width="24.7109375" bestFit="1" customWidth="1"/>
    <col min="11" max="12" width="10.140625" bestFit="1" customWidth="1"/>
    <col min="13" max="13" width="10.28515625" bestFit="1" customWidth="1"/>
    <col min="14" max="16" width="10.140625" bestFit="1" customWidth="1"/>
  </cols>
  <sheetData>
    <row r="1" spans="1:16">
      <c r="A1" t="s">
        <v>392</v>
      </c>
      <c r="B1" t="s">
        <v>393</v>
      </c>
    </row>
    <row r="2" spans="1:16">
      <c r="A2" s="326">
        <v>41246</v>
      </c>
      <c r="B2">
        <v>28.76</v>
      </c>
    </row>
    <row r="3" spans="1:16">
      <c r="A3" s="326">
        <v>41214</v>
      </c>
      <c r="B3">
        <v>27.46</v>
      </c>
    </row>
    <row r="4" spans="1:16">
      <c r="A4" s="326">
        <v>41183</v>
      </c>
      <c r="B4">
        <v>26.21</v>
      </c>
      <c r="D4">
        <v>2007</v>
      </c>
      <c r="E4">
        <v>2008</v>
      </c>
      <c r="F4">
        <v>2009</v>
      </c>
      <c r="G4">
        <v>2010</v>
      </c>
      <c r="H4">
        <v>2011</v>
      </c>
      <c r="J4" s="1022" t="s">
        <v>475</v>
      </c>
      <c r="K4" s="1022"/>
      <c r="L4" s="1022"/>
      <c r="M4" s="1022"/>
      <c r="N4" s="1022"/>
      <c r="O4" s="1022"/>
      <c r="P4" s="1022"/>
    </row>
    <row r="5" spans="1:16" ht="15" customHeight="1">
      <c r="A5" s="326">
        <v>41156</v>
      </c>
      <c r="B5">
        <v>25.59</v>
      </c>
      <c r="D5" s="327">
        <f>AVERAGE(B62:B73)</f>
        <v>31.479166666666668</v>
      </c>
      <c r="E5" s="327">
        <f>AVERAGE(B50:B61)</f>
        <v>31.89</v>
      </c>
      <c r="F5" s="327">
        <f>AVERAGE(B38:B49)</f>
        <v>24.627500000000001</v>
      </c>
      <c r="G5" s="327">
        <f>AVERAGE(B26:B37)</f>
        <v>22.828333333333337</v>
      </c>
      <c r="H5" s="327">
        <f>AVERAGE(B14:B25)</f>
        <v>27.863333333333333</v>
      </c>
      <c r="J5" s="1019" t="s">
        <v>372</v>
      </c>
      <c r="K5" s="1020">
        <v>39082</v>
      </c>
      <c r="L5" s="1020">
        <v>39447</v>
      </c>
      <c r="M5" s="1020">
        <v>39813</v>
      </c>
      <c r="N5" s="1020">
        <v>40178</v>
      </c>
      <c r="O5" s="1020">
        <v>40543</v>
      </c>
      <c r="P5" s="1020">
        <v>40908</v>
      </c>
    </row>
    <row r="6" spans="1:16">
      <c r="A6" s="326">
        <v>41122</v>
      </c>
      <c r="B6">
        <v>22.18</v>
      </c>
      <c r="J6" s="1021" t="s">
        <v>476</v>
      </c>
      <c r="K6" s="1020">
        <v>39140</v>
      </c>
      <c r="L6" s="1020">
        <v>39505</v>
      </c>
      <c r="M6" s="1020">
        <v>39874</v>
      </c>
      <c r="N6" s="1020">
        <v>40234</v>
      </c>
      <c r="O6" s="1020">
        <v>40602</v>
      </c>
      <c r="P6" s="1020">
        <v>40967</v>
      </c>
    </row>
    <row r="7" spans="1:16">
      <c r="A7" s="326">
        <v>41092</v>
      </c>
      <c r="B7">
        <v>23.11</v>
      </c>
      <c r="J7" s="1023" t="s">
        <v>477</v>
      </c>
      <c r="K7" s="1024"/>
      <c r="L7" s="1024"/>
      <c r="M7" s="1024"/>
      <c r="N7" s="1024"/>
      <c r="O7" s="1024"/>
      <c r="P7" s="1025"/>
    </row>
    <row r="8" spans="1:16">
      <c r="A8" s="326">
        <v>41061</v>
      </c>
      <c r="B8">
        <v>23</v>
      </c>
      <c r="J8" s="1026" t="s">
        <v>478</v>
      </c>
      <c r="K8" s="1027">
        <v>59.52</v>
      </c>
      <c r="L8" s="1027">
        <v>68.680000000000007</v>
      </c>
      <c r="M8" s="1027">
        <v>22.5</v>
      </c>
      <c r="N8" s="1027">
        <v>25.34</v>
      </c>
      <c r="O8" s="1027">
        <v>30.87</v>
      </c>
      <c r="P8" s="1028">
        <v>25.27</v>
      </c>
    </row>
    <row r="9" spans="1:16">
      <c r="A9" s="326">
        <v>41030</v>
      </c>
      <c r="B9">
        <v>22.59</v>
      </c>
      <c r="J9" s="1026" t="s">
        <v>479</v>
      </c>
      <c r="K9" s="1029">
        <v>48.502532000000002</v>
      </c>
      <c r="L9" s="1029">
        <v>48.056235999999998</v>
      </c>
      <c r="M9" s="1029">
        <v>45.467782</v>
      </c>
      <c r="N9" s="1029">
        <v>47.872425999999997</v>
      </c>
      <c r="O9" s="1029">
        <v>46.540415000000003</v>
      </c>
      <c r="P9" s="1030">
        <v>46.873021999999999</v>
      </c>
    </row>
    <row r="10" spans="1:16">
      <c r="A10" s="326">
        <v>41001</v>
      </c>
      <c r="B10">
        <v>25.1</v>
      </c>
      <c r="J10" s="1026"/>
      <c r="K10" s="1031"/>
      <c r="L10" s="1031"/>
      <c r="M10" s="1031"/>
      <c r="N10" s="1031"/>
      <c r="O10" s="1031"/>
      <c r="P10" s="1032"/>
    </row>
    <row r="11" spans="1:16">
      <c r="A11" s="326">
        <v>40969</v>
      </c>
      <c r="B11">
        <v>23.58</v>
      </c>
      <c r="J11" s="1033" t="s">
        <v>275</v>
      </c>
      <c r="K11" s="1034">
        <v>2886.8707039999999</v>
      </c>
      <c r="L11" s="1034">
        <v>3300.5022880000001</v>
      </c>
      <c r="M11" s="1034">
        <v>1023.025095</v>
      </c>
      <c r="N11" s="1034">
        <v>1213.087274</v>
      </c>
      <c r="O11" s="1034">
        <v>1436.7026109999999</v>
      </c>
      <c r="P11" s="1035">
        <v>1184.4812649999999</v>
      </c>
    </row>
    <row r="12" spans="1:16">
      <c r="A12" s="326">
        <v>40940</v>
      </c>
      <c r="B12">
        <v>24.95</v>
      </c>
      <c r="J12" s="1026" t="s">
        <v>480</v>
      </c>
      <c r="K12" s="1029">
        <v>137.19999999999999</v>
      </c>
      <c r="L12" s="1029">
        <v>196.4</v>
      </c>
      <c r="M12" s="1029">
        <v>250.9</v>
      </c>
      <c r="N12" s="1029">
        <v>143</v>
      </c>
      <c r="O12" s="1029">
        <v>183</v>
      </c>
      <c r="P12" s="1030">
        <v>182.9</v>
      </c>
    </row>
    <row r="13" spans="1:16">
      <c r="A13" s="326">
        <v>40911</v>
      </c>
      <c r="B13">
        <v>27.85</v>
      </c>
      <c r="J13" s="1026" t="s">
        <v>481</v>
      </c>
      <c r="K13" s="1029">
        <v>170.2</v>
      </c>
      <c r="L13" s="1029">
        <v>112.6</v>
      </c>
      <c r="M13" s="1029">
        <v>188.6</v>
      </c>
      <c r="N13" s="1029">
        <v>195.6</v>
      </c>
      <c r="O13" s="1029">
        <v>389.2</v>
      </c>
      <c r="P13" s="1030">
        <v>389.4</v>
      </c>
    </row>
    <row r="14" spans="1:16">
      <c r="A14" s="326">
        <v>40878</v>
      </c>
      <c r="B14">
        <v>26.46</v>
      </c>
      <c r="J14" s="1026" t="s">
        <v>482</v>
      </c>
      <c r="K14" s="1029" t="s">
        <v>8</v>
      </c>
      <c r="L14" s="1029" t="s">
        <v>8</v>
      </c>
      <c r="M14" s="1029" t="s">
        <v>8</v>
      </c>
      <c r="N14" s="1029" t="s">
        <v>8</v>
      </c>
      <c r="O14" s="1029" t="s">
        <v>8</v>
      </c>
      <c r="P14" s="1030" t="s">
        <v>8</v>
      </c>
    </row>
    <row r="15" spans="1:16">
      <c r="A15" s="326">
        <v>40848</v>
      </c>
      <c r="B15">
        <v>24.24</v>
      </c>
      <c r="J15" s="1026" t="s">
        <v>483</v>
      </c>
      <c r="K15" s="1029">
        <v>51.8</v>
      </c>
      <c r="L15" s="1029">
        <v>68.2</v>
      </c>
      <c r="M15" s="1029">
        <v>91.3</v>
      </c>
      <c r="N15" s="1029">
        <v>60.9</v>
      </c>
      <c r="O15" s="1029">
        <v>66.900000000000006</v>
      </c>
      <c r="P15" s="1030">
        <v>74.400000000000006</v>
      </c>
    </row>
    <row r="16" spans="1:16">
      <c r="A16" s="326">
        <v>40819</v>
      </c>
      <c r="B16">
        <v>27.26</v>
      </c>
      <c r="J16" s="1033" t="s">
        <v>484</v>
      </c>
      <c r="K16" s="140">
        <v>2971.6707040000001</v>
      </c>
      <c r="L16" s="140">
        <v>3284.9022880000002</v>
      </c>
      <c r="M16" s="140">
        <v>1052.025095</v>
      </c>
      <c r="N16" s="140">
        <v>1326.587274</v>
      </c>
      <c r="O16" s="140">
        <v>1709.8026110000001</v>
      </c>
      <c r="P16" s="1036">
        <v>1465.381265</v>
      </c>
    </row>
    <row r="17" spans="1:16">
      <c r="A17" s="326">
        <v>40787</v>
      </c>
      <c r="B17">
        <v>22.87</v>
      </c>
      <c r="J17" s="1026"/>
      <c r="K17" s="1031"/>
      <c r="L17" s="1031"/>
      <c r="M17" s="1031"/>
      <c r="N17" s="1031"/>
      <c r="O17" s="1031"/>
      <c r="P17" s="1032"/>
    </row>
    <row r="18" spans="1:16">
      <c r="A18" s="326">
        <v>40756</v>
      </c>
      <c r="B18">
        <v>25.21</v>
      </c>
      <c r="J18" s="1026" t="s">
        <v>485</v>
      </c>
      <c r="K18" s="1029">
        <v>753.8</v>
      </c>
      <c r="L18" s="1029">
        <v>1046.3</v>
      </c>
      <c r="M18" s="1029">
        <v>214</v>
      </c>
      <c r="N18" s="1029">
        <v>534.9</v>
      </c>
      <c r="O18" s="1029">
        <v>516.20000000000005</v>
      </c>
      <c r="P18" s="1030">
        <v>408</v>
      </c>
    </row>
    <row r="19" spans="1:16">
      <c r="A19" s="326">
        <v>40725</v>
      </c>
      <c r="B19">
        <v>29.27</v>
      </c>
      <c r="J19" s="1026" t="s">
        <v>482</v>
      </c>
      <c r="K19" s="1029" t="s">
        <v>8</v>
      </c>
      <c r="L19" s="1029" t="s">
        <v>8</v>
      </c>
      <c r="M19" s="1029" t="s">
        <v>8</v>
      </c>
      <c r="N19" s="1029" t="s">
        <v>8</v>
      </c>
      <c r="O19" s="1029" t="s">
        <v>8</v>
      </c>
      <c r="P19" s="1030" t="s">
        <v>8</v>
      </c>
    </row>
    <row r="20" spans="1:16">
      <c r="A20" s="326">
        <v>40695</v>
      </c>
      <c r="B20">
        <v>29.16</v>
      </c>
      <c r="J20" s="1026" t="s">
        <v>483</v>
      </c>
      <c r="K20" s="1029">
        <v>51.8</v>
      </c>
      <c r="L20" s="1029">
        <v>68.2</v>
      </c>
      <c r="M20" s="1029">
        <v>91.3</v>
      </c>
      <c r="N20" s="1029">
        <v>60.9</v>
      </c>
      <c r="O20" s="1029">
        <v>66.900000000000006</v>
      </c>
      <c r="P20" s="1030">
        <v>74.400000000000006</v>
      </c>
    </row>
    <row r="21" spans="1:16">
      <c r="A21" s="326">
        <v>40665</v>
      </c>
      <c r="B21">
        <v>29.08</v>
      </c>
      <c r="J21" s="1026" t="s">
        <v>481</v>
      </c>
      <c r="K21" s="1029">
        <v>170.2</v>
      </c>
      <c r="L21" s="1029">
        <v>112.6</v>
      </c>
      <c r="M21" s="1029">
        <v>188.6</v>
      </c>
      <c r="N21" s="1029">
        <v>195.6</v>
      </c>
      <c r="O21" s="1029">
        <v>389.2</v>
      </c>
      <c r="P21" s="1030">
        <v>389.4</v>
      </c>
    </row>
    <row r="22" spans="1:16">
      <c r="A22" s="326">
        <v>40634</v>
      </c>
      <c r="B22">
        <v>32.159999999999997</v>
      </c>
      <c r="J22" s="1037" t="s">
        <v>486</v>
      </c>
      <c r="K22" s="1038">
        <v>975.8</v>
      </c>
      <c r="L22" s="1038">
        <v>1227.0999999999999</v>
      </c>
      <c r="M22" s="1038">
        <v>493.9</v>
      </c>
      <c r="N22" s="1038">
        <v>791.4</v>
      </c>
      <c r="O22" s="1038">
        <v>972.3</v>
      </c>
      <c r="P22" s="1039">
        <v>871.8</v>
      </c>
    </row>
    <row r="23" spans="1:16">
      <c r="A23" s="326">
        <v>40603</v>
      </c>
      <c r="B23">
        <v>32.26</v>
      </c>
    </row>
    <row r="24" spans="1:16">
      <c r="A24" s="326">
        <v>40575</v>
      </c>
      <c r="B24">
        <v>30.08</v>
      </c>
    </row>
    <row r="25" spans="1:16">
      <c r="A25" s="326">
        <v>40546</v>
      </c>
      <c r="B25">
        <v>26.31</v>
      </c>
    </row>
    <row r="26" spans="1:16">
      <c r="A26" s="326">
        <v>40513</v>
      </c>
      <c r="B26">
        <v>26.1</v>
      </c>
    </row>
    <row r="27" spans="1:16">
      <c r="A27" s="326">
        <v>40483</v>
      </c>
      <c r="B27">
        <v>23.83</v>
      </c>
    </row>
    <row r="28" spans="1:16">
      <c r="A28" s="326">
        <v>40452</v>
      </c>
      <c r="B28">
        <v>22.82</v>
      </c>
    </row>
    <row r="29" spans="1:16">
      <c r="A29" s="326">
        <v>40422</v>
      </c>
      <c r="B29">
        <v>22.24</v>
      </c>
    </row>
    <row r="30" spans="1:16">
      <c r="A30" s="326">
        <v>40392</v>
      </c>
      <c r="B30">
        <v>18.25</v>
      </c>
    </row>
    <row r="31" spans="1:16">
      <c r="A31" s="326">
        <v>40360</v>
      </c>
      <c r="B31">
        <v>21.18</v>
      </c>
    </row>
    <row r="32" spans="1:16">
      <c r="A32" s="326">
        <v>40330</v>
      </c>
      <c r="B32">
        <v>18.309999999999999</v>
      </c>
    </row>
    <row r="33" spans="1:2">
      <c r="A33" s="326">
        <v>40301</v>
      </c>
      <c r="B33">
        <v>21.81</v>
      </c>
    </row>
    <row r="34" spans="1:2">
      <c r="A34" s="326">
        <v>40269</v>
      </c>
      <c r="B34">
        <v>25.52</v>
      </c>
    </row>
    <row r="35" spans="1:2">
      <c r="A35" s="326">
        <v>40238</v>
      </c>
      <c r="B35">
        <v>27.05</v>
      </c>
    </row>
    <row r="36" spans="1:2">
      <c r="A36" s="326">
        <v>40210</v>
      </c>
      <c r="B36">
        <v>24.42</v>
      </c>
    </row>
    <row r="37" spans="1:2">
      <c r="A37" s="326">
        <v>40182</v>
      </c>
      <c r="B37">
        <v>22.41</v>
      </c>
    </row>
    <row r="38" spans="1:2">
      <c r="A38" s="326">
        <v>40148</v>
      </c>
      <c r="B38">
        <v>23.23</v>
      </c>
    </row>
    <row r="39" spans="1:2">
      <c r="A39" s="326">
        <v>40119</v>
      </c>
      <c r="B39">
        <v>21.45</v>
      </c>
    </row>
    <row r="40" spans="1:2">
      <c r="A40" s="326">
        <v>40087</v>
      </c>
      <c r="B40">
        <v>22.55</v>
      </c>
    </row>
    <row r="41" spans="1:2">
      <c r="A41" s="326">
        <v>40057</v>
      </c>
      <c r="B41">
        <v>25.57</v>
      </c>
    </row>
    <row r="42" spans="1:2">
      <c r="A42" s="326">
        <v>40028</v>
      </c>
      <c r="B42">
        <v>25.04</v>
      </c>
    </row>
    <row r="43" spans="1:2">
      <c r="A43" s="326">
        <v>39995</v>
      </c>
      <c r="B43">
        <v>25.8</v>
      </c>
    </row>
    <row r="44" spans="1:2">
      <c r="A44" s="326">
        <v>39965</v>
      </c>
      <c r="B44">
        <v>27.5</v>
      </c>
    </row>
    <row r="45" spans="1:2">
      <c r="A45" s="326">
        <v>39934</v>
      </c>
      <c r="B45">
        <v>25.18</v>
      </c>
    </row>
    <row r="46" spans="1:2">
      <c r="A46" s="326">
        <v>39904</v>
      </c>
      <c r="B46">
        <v>26.76</v>
      </c>
    </row>
    <row r="47" spans="1:2">
      <c r="A47" s="326">
        <v>39874</v>
      </c>
      <c r="B47">
        <v>24.97</v>
      </c>
    </row>
    <row r="48" spans="1:2">
      <c r="A48" s="326">
        <v>39846</v>
      </c>
      <c r="B48">
        <v>22.53</v>
      </c>
    </row>
    <row r="49" spans="1:2">
      <c r="A49" s="326">
        <v>39815</v>
      </c>
      <c r="B49">
        <v>24.95</v>
      </c>
    </row>
    <row r="50" spans="1:2">
      <c r="A50" s="326">
        <v>39783</v>
      </c>
      <c r="B50">
        <v>25.28</v>
      </c>
    </row>
    <row r="51" spans="1:2">
      <c r="A51" s="326">
        <v>39755</v>
      </c>
      <c r="B51">
        <v>20.47</v>
      </c>
    </row>
    <row r="52" spans="1:2">
      <c r="A52" s="326">
        <v>39722</v>
      </c>
      <c r="B52">
        <v>25.04</v>
      </c>
    </row>
    <row r="53" spans="1:2">
      <c r="A53" s="326">
        <v>39693</v>
      </c>
      <c r="B53">
        <v>31.51</v>
      </c>
    </row>
    <row r="54" spans="1:2">
      <c r="A54" s="326">
        <v>39661</v>
      </c>
      <c r="B54">
        <v>36.03</v>
      </c>
    </row>
    <row r="55" spans="1:2">
      <c r="A55" s="326">
        <v>39630</v>
      </c>
      <c r="B55">
        <v>35.61</v>
      </c>
    </row>
    <row r="56" spans="1:2">
      <c r="A56" s="326">
        <v>39601</v>
      </c>
      <c r="B56">
        <v>33.729999999999997</v>
      </c>
    </row>
    <row r="57" spans="1:2">
      <c r="A57" s="326">
        <v>39569</v>
      </c>
      <c r="B57">
        <v>37.369999999999997</v>
      </c>
    </row>
    <row r="58" spans="1:2">
      <c r="A58" s="326">
        <v>39539</v>
      </c>
      <c r="B58">
        <v>37.46</v>
      </c>
    </row>
    <row r="59" spans="1:2">
      <c r="A59" s="326">
        <v>39510</v>
      </c>
      <c r="B59">
        <v>34.590000000000003</v>
      </c>
    </row>
    <row r="60" spans="1:2">
      <c r="A60" s="326">
        <v>39479</v>
      </c>
      <c r="B60">
        <v>34.46</v>
      </c>
    </row>
    <row r="61" spans="1:2">
      <c r="A61" s="326">
        <v>39449</v>
      </c>
      <c r="B61">
        <v>31.13</v>
      </c>
    </row>
    <row r="62" spans="1:2">
      <c r="A62" s="326">
        <v>39419</v>
      </c>
      <c r="B62">
        <v>30.71</v>
      </c>
    </row>
    <row r="63" spans="1:2">
      <c r="A63" s="326">
        <v>39387</v>
      </c>
      <c r="B63">
        <v>32.89</v>
      </c>
    </row>
    <row r="64" spans="1:2">
      <c r="A64" s="326">
        <v>39356</v>
      </c>
      <c r="B64">
        <v>32.15</v>
      </c>
    </row>
    <row r="65" spans="1:2">
      <c r="A65" s="326">
        <v>39329</v>
      </c>
      <c r="B65">
        <v>28.68</v>
      </c>
    </row>
    <row r="66" spans="1:2">
      <c r="A66" s="326">
        <v>39295</v>
      </c>
      <c r="B66">
        <v>29.44</v>
      </c>
    </row>
    <row r="67" spans="1:2">
      <c r="A67" s="326">
        <v>39265</v>
      </c>
      <c r="B67">
        <v>31.38</v>
      </c>
    </row>
    <row r="68" spans="1:2">
      <c r="A68" s="326">
        <v>39234</v>
      </c>
      <c r="B68">
        <v>31.71</v>
      </c>
    </row>
    <row r="69" spans="1:2">
      <c r="A69" s="326">
        <v>39203</v>
      </c>
      <c r="B69">
        <v>33.78</v>
      </c>
    </row>
    <row r="70" spans="1:2">
      <c r="A70" s="326">
        <v>39174</v>
      </c>
      <c r="B70">
        <v>32.49</v>
      </c>
    </row>
    <row r="71" spans="1:2">
      <c r="A71" s="326">
        <v>39142</v>
      </c>
      <c r="B71">
        <v>32.46</v>
      </c>
    </row>
    <row r="72" spans="1:2">
      <c r="A72" s="326">
        <v>39114</v>
      </c>
      <c r="B72">
        <v>30.29</v>
      </c>
    </row>
    <row r="73" spans="1:2">
      <c r="A73" s="326">
        <v>39085</v>
      </c>
      <c r="B73">
        <v>31.77</v>
      </c>
    </row>
    <row r="74" spans="1:2">
      <c r="A74" s="326">
        <v>39052</v>
      </c>
      <c r="B74">
        <v>32.67</v>
      </c>
    </row>
    <row r="75" spans="1:2">
      <c r="A75" s="326">
        <v>39022</v>
      </c>
      <c r="B75">
        <v>28.69</v>
      </c>
    </row>
    <row r="76" spans="1:2">
      <c r="A76" s="326">
        <v>38992</v>
      </c>
      <c r="B76">
        <v>26.8</v>
      </c>
    </row>
    <row r="77" spans="1:2">
      <c r="A77" s="326">
        <v>38961</v>
      </c>
      <c r="B77">
        <v>27.09</v>
      </c>
    </row>
    <row r="78" spans="1:2">
      <c r="A78" s="326">
        <v>38930</v>
      </c>
      <c r="B78">
        <v>29.08</v>
      </c>
    </row>
    <row r="79" spans="1:2">
      <c r="A79" s="326">
        <v>38901</v>
      </c>
      <c r="B79">
        <v>28.12</v>
      </c>
    </row>
    <row r="80" spans="1:2">
      <c r="A80" s="326">
        <v>38869</v>
      </c>
      <c r="B80">
        <v>28.77</v>
      </c>
    </row>
    <row r="81" spans="1:2">
      <c r="A81" s="326">
        <v>38838</v>
      </c>
      <c r="B81">
        <v>28.02</v>
      </c>
    </row>
    <row r="82" spans="1:2">
      <c r="A82" s="326">
        <v>38810</v>
      </c>
      <c r="B82">
        <v>25.87</v>
      </c>
    </row>
    <row r="83" spans="1:2">
      <c r="A83" s="326">
        <v>38777</v>
      </c>
      <c r="B83">
        <v>25.85</v>
      </c>
    </row>
    <row r="84" spans="1:2">
      <c r="A84" s="326">
        <v>38749</v>
      </c>
      <c r="B84">
        <v>24.94</v>
      </c>
    </row>
    <row r="85" spans="1:2">
      <c r="A85" s="326">
        <v>38720</v>
      </c>
      <c r="B85">
        <v>27.08</v>
      </c>
    </row>
    <row r="86" spans="1:2">
      <c r="A86" s="326">
        <v>38687</v>
      </c>
      <c r="B86">
        <v>24.39</v>
      </c>
    </row>
    <row r="87" spans="1:2">
      <c r="A87" s="326">
        <v>38657</v>
      </c>
      <c r="B87">
        <v>23.5</v>
      </c>
    </row>
    <row r="88" spans="1:2">
      <c r="A88" s="326">
        <v>38628</v>
      </c>
      <c r="B88">
        <v>19.98</v>
      </c>
    </row>
    <row r="89" spans="1:2">
      <c r="A89" s="326">
        <v>38596</v>
      </c>
      <c r="B89">
        <v>20.89</v>
      </c>
    </row>
    <row r="90" spans="1:2">
      <c r="A90" s="326">
        <v>38565</v>
      </c>
      <c r="B90">
        <v>20.45</v>
      </c>
    </row>
    <row r="91" spans="1:2">
      <c r="A91" s="326">
        <v>38534</v>
      </c>
      <c r="B91">
        <v>18.399999999999999</v>
      </c>
    </row>
    <row r="92" spans="1:2">
      <c r="A92" s="326">
        <v>38504</v>
      </c>
      <c r="B92">
        <v>18.309999999999999</v>
      </c>
    </row>
    <row r="93" spans="1:2">
      <c r="A93" s="326">
        <v>38474</v>
      </c>
      <c r="B93">
        <v>15.87</v>
      </c>
    </row>
    <row r="94" spans="1:2">
      <c r="A94" s="326">
        <v>38443</v>
      </c>
      <c r="B94">
        <v>16.39</v>
      </c>
    </row>
    <row r="95" spans="1:2">
      <c r="A95" s="326">
        <v>38412</v>
      </c>
      <c r="B95">
        <v>17.579999999999998</v>
      </c>
    </row>
    <row r="96" spans="1:2">
      <c r="A96" s="326">
        <v>38384</v>
      </c>
      <c r="B96">
        <v>17.61</v>
      </c>
    </row>
    <row r="97" spans="1:2">
      <c r="A97" s="326">
        <v>38355</v>
      </c>
      <c r="B97">
        <v>17.98</v>
      </c>
    </row>
    <row r="98" spans="1:2">
      <c r="A98" s="326">
        <v>38322</v>
      </c>
      <c r="B98">
        <v>20.059999999999999</v>
      </c>
    </row>
    <row r="99" spans="1:2">
      <c r="A99" s="326">
        <v>38292</v>
      </c>
      <c r="B99">
        <v>19.600000000000001</v>
      </c>
    </row>
    <row r="100" spans="1:2">
      <c r="A100" s="326">
        <v>38261</v>
      </c>
      <c r="B100">
        <v>16.29</v>
      </c>
    </row>
    <row r="101" spans="1:2">
      <c r="A101" s="326">
        <v>38231</v>
      </c>
      <c r="B101">
        <v>15.31</v>
      </c>
    </row>
    <row r="102" spans="1:2">
      <c r="A102" s="326">
        <v>38201</v>
      </c>
      <c r="B102">
        <v>14.61</v>
      </c>
    </row>
    <row r="103" spans="1:2">
      <c r="A103" s="326">
        <v>38169</v>
      </c>
      <c r="B103">
        <v>16.399999999999999</v>
      </c>
    </row>
    <row r="104" spans="1:2">
      <c r="A104" s="326">
        <v>38139</v>
      </c>
      <c r="B104">
        <v>17.36</v>
      </c>
    </row>
    <row r="105" spans="1:2">
      <c r="A105" s="326">
        <v>38110</v>
      </c>
      <c r="B105">
        <v>15.68</v>
      </c>
    </row>
    <row r="106" spans="1:2">
      <c r="A106" s="326">
        <v>38078</v>
      </c>
      <c r="B106">
        <v>14.04</v>
      </c>
    </row>
    <row r="107" spans="1:2">
      <c r="A107" s="326">
        <v>38047</v>
      </c>
      <c r="B107">
        <v>13.97</v>
      </c>
    </row>
    <row r="108" spans="1:2">
      <c r="A108" s="326">
        <v>38019</v>
      </c>
      <c r="B108">
        <v>13.41</v>
      </c>
    </row>
    <row r="109" spans="1:2">
      <c r="A109" s="326">
        <v>37988</v>
      </c>
      <c r="B109">
        <v>12</v>
      </c>
    </row>
    <row r="110" spans="1:2">
      <c r="A110" s="326">
        <v>37956</v>
      </c>
      <c r="B110">
        <v>11.44</v>
      </c>
    </row>
    <row r="111" spans="1:2">
      <c r="A111" s="326">
        <v>37928</v>
      </c>
      <c r="B111">
        <v>11.23</v>
      </c>
    </row>
    <row r="112" spans="1:2">
      <c r="A112" s="326">
        <v>37895</v>
      </c>
      <c r="B112">
        <v>10.130000000000001</v>
      </c>
    </row>
    <row r="113" spans="1:2">
      <c r="A113" s="326">
        <v>37866</v>
      </c>
      <c r="B113">
        <v>8.77</v>
      </c>
    </row>
    <row r="114" spans="1:2">
      <c r="A114" s="326">
        <v>37834</v>
      </c>
      <c r="B114">
        <v>8.26</v>
      </c>
    </row>
    <row r="115" spans="1:2">
      <c r="A115" s="326">
        <v>37803</v>
      </c>
      <c r="B115">
        <v>8.2899999999999991</v>
      </c>
    </row>
    <row r="116" spans="1:2">
      <c r="A116" s="326">
        <v>37774</v>
      </c>
      <c r="B116">
        <v>7.35</v>
      </c>
    </row>
    <row r="117" spans="1:2">
      <c r="A117" s="326">
        <v>37742</v>
      </c>
      <c r="B117">
        <v>7.99</v>
      </c>
    </row>
    <row r="118" spans="1:2">
      <c r="A118" s="326">
        <v>37712</v>
      </c>
      <c r="B118">
        <v>6.42</v>
      </c>
    </row>
    <row r="119" spans="1:2">
      <c r="A119" s="326">
        <v>37683</v>
      </c>
      <c r="B119">
        <v>6.98</v>
      </c>
    </row>
    <row r="120" spans="1:2">
      <c r="A120" s="326">
        <v>37655</v>
      </c>
      <c r="B120">
        <v>7.14</v>
      </c>
    </row>
    <row r="121" spans="1:2">
      <c r="A121" s="326">
        <v>37623</v>
      </c>
      <c r="B121">
        <v>7.84</v>
      </c>
    </row>
    <row r="122" spans="1:2">
      <c r="A122" s="326">
        <v>37592</v>
      </c>
      <c r="B122">
        <v>9.2899999999999991</v>
      </c>
    </row>
    <row r="123" spans="1:2">
      <c r="A123" s="326">
        <v>37561</v>
      </c>
      <c r="B123">
        <v>9.48</v>
      </c>
    </row>
    <row r="124" spans="1:2">
      <c r="A124" s="326">
        <v>37530</v>
      </c>
      <c r="B124">
        <v>10.63</v>
      </c>
    </row>
    <row r="125" spans="1:2">
      <c r="A125" s="326">
        <v>37502</v>
      </c>
      <c r="B125">
        <v>11.25</v>
      </c>
    </row>
    <row r="126" spans="1:2">
      <c r="A126" s="326">
        <v>37469</v>
      </c>
      <c r="B126">
        <v>12.1</v>
      </c>
    </row>
    <row r="127" spans="1:2">
      <c r="A127" s="326">
        <v>37438</v>
      </c>
      <c r="B127">
        <v>11.4</v>
      </c>
    </row>
    <row r="128" spans="1:2">
      <c r="A128" s="326">
        <v>37410</v>
      </c>
      <c r="B128">
        <v>12.04</v>
      </c>
    </row>
    <row r="129" spans="1:2">
      <c r="A129" s="326">
        <v>37377</v>
      </c>
      <c r="B129">
        <v>13.55</v>
      </c>
    </row>
    <row r="130" spans="1:2">
      <c r="A130" s="326">
        <v>37347</v>
      </c>
      <c r="B130">
        <v>13.79</v>
      </c>
    </row>
    <row r="131" spans="1:2">
      <c r="A131" s="326">
        <v>37316</v>
      </c>
      <c r="B131">
        <v>12.58</v>
      </c>
    </row>
    <row r="132" spans="1:2">
      <c r="A132" s="326">
        <v>37291</v>
      </c>
      <c r="B132">
        <v>11.64</v>
      </c>
    </row>
    <row r="133" spans="1:2">
      <c r="A133" s="326">
        <v>37258</v>
      </c>
      <c r="B133">
        <v>11.21</v>
      </c>
    </row>
    <row r="134" spans="1:2">
      <c r="A134" s="326">
        <v>37228</v>
      </c>
      <c r="B134">
        <v>11.06</v>
      </c>
    </row>
    <row r="135" spans="1:2">
      <c r="A135" s="326">
        <v>37196</v>
      </c>
      <c r="B135">
        <v>10.32</v>
      </c>
    </row>
    <row r="136" spans="1:2">
      <c r="A136" s="326">
        <v>37165</v>
      </c>
      <c r="B136">
        <v>9.64</v>
      </c>
    </row>
    <row r="137" spans="1:2">
      <c r="A137" s="326">
        <v>37138</v>
      </c>
      <c r="B137">
        <v>9.06</v>
      </c>
    </row>
    <row r="138" spans="1:2">
      <c r="A138" s="326">
        <v>37104</v>
      </c>
      <c r="B138">
        <v>11.04</v>
      </c>
    </row>
    <row r="139" spans="1:2">
      <c r="A139" s="326">
        <v>37074</v>
      </c>
      <c r="B139">
        <v>11.03</v>
      </c>
    </row>
    <row r="140" spans="1:2">
      <c r="A140" s="326">
        <v>37043</v>
      </c>
      <c r="B140">
        <v>11.15</v>
      </c>
    </row>
    <row r="141" spans="1:2">
      <c r="A141" s="326">
        <v>37012</v>
      </c>
      <c r="B141">
        <v>11.75</v>
      </c>
    </row>
    <row r="142" spans="1:2">
      <c r="A142" s="326">
        <v>36983</v>
      </c>
      <c r="B142">
        <v>10.62</v>
      </c>
    </row>
    <row r="143" spans="1:2">
      <c r="A143" s="326">
        <v>36951</v>
      </c>
      <c r="B143">
        <v>10.84</v>
      </c>
    </row>
    <row r="144" spans="1:2">
      <c r="A144" s="326">
        <v>36923</v>
      </c>
      <c r="B144">
        <v>9.91</v>
      </c>
    </row>
    <row r="145" spans="1:2">
      <c r="A145" s="326">
        <v>36893</v>
      </c>
      <c r="B145">
        <v>10.38</v>
      </c>
    </row>
    <row r="146" spans="1:2">
      <c r="A146" s="326">
        <v>36861</v>
      </c>
      <c r="B146">
        <v>9.91</v>
      </c>
    </row>
    <row r="147" spans="1:2">
      <c r="A147" s="326">
        <v>36831</v>
      </c>
      <c r="B147">
        <v>7.54</v>
      </c>
    </row>
    <row r="148" spans="1:2">
      <c r="A148" s="326">
        <v>36801</v>
      </c>
      <c r="B148">
        <v>7.9</v>
      </c>
    </row>
    <row r="149" spans="1:2">
      <c r="A149" s="326">
        <v>36770</v>
      </c>
      <c r="B149">
        <v>7.72</v>
      </c>
    </row>
    <row r="150" spans="1:2">
      <c r="A150" s="326">
        <v>36739</v>
      </c>
      <c r="B150">
        <v>7.75</v>
      </c>
    </row>
    <row r="151" spans="1:2">
      <c r="A151" s="326">
        <v>36710</v>
      </c>
      <c r="B151">
        <v>5.96</v>
      </c>
    </row>
    <row r="152" spans="1:2">
      <c r="A152" s="326">
        <v>36678</v>
      </c>
      <c r="B152">
        <v>7.02</v>
      </c>
    </row>
    <row r="153" spans="1:2">
      <c r="A153" s="326">
        <v>36647</v>
      </c>
      <c r="B153">
        <v>7.55</v>
      </c>
    </row>
    <row r="154" spans="1:2">
      <c r="A154" s="326">
        <v>36619</v>
      </c>
      <c r="B154">
        <v>8.1199999999999992</v>
      </c>
    </row>
    <row r="155" spans="1:2">
      <c r="A155" s="326">
        <v>36586</v>
      </c>
      <c r="B155">
        <v>8.43</v>
      </c>
    </row>
    <row r="156" spans="1:2">
      <c r="A156" s="326">
        <v>36557</v>
      </c>
      <c r="B156">
        <v>8.8699999999999992</v>
      </c>
    </row>
    <row r="157" spans="1:2">
      <c r="A157" s="326">
        <v>36528</v>
      </c>
      <c r="B157">
        <v>9.65</v>
      </c>
    </row>
    <row r="158" spans="1:2">
      <c r="A158" s="326">
        <v>36495</v>
      </c>
      <c r="B158">
        <v>10.89</v>
      </c>
    </row>
    <row r="159" spans="1:2">
      <c r="A159" s="326">
        <v>36465</v>
      </c>
      <c r="B159">
        <v>9.4</v>
      </c>
    </row>
    <row r="160" spans="1:2">
      <c r="A160" s="326">
        <v>36434</v>
      </c>
      <c r="B160">
        <v>9.4700000000000006</v>
      </c>
    </row>
    <row r="161" spans="1:2">
      <c r="A161" s="326">
        <v>36404</v>
      </c>
      <c r="B161">
        <v>11.44</v>
      </c>
    </row>
    <row r="162" spans="1:2">
      <c r="A162" s="326">
        <v>36374</v>
      </c>
      <c r="B162">
        <v>11.75</v>
      </c>
    </row>
    <row r="163" spans="1:2">
      <c r="A163" s="326">
        <v>36342</v>
      </c>
      <c r="B163">
        <v>13.39</v>
      </c>
    </row>
    <row r="164" spans="1:2">
      <c r="A164" s="326">
        <v>36312</v>
      </c>
      <c r="B164">
        <v>13.17</v>
      </c>
    </row>
    <row r="165" spans="1:2">
      <c r="A165" s="326">
        <v>36283</v>
      </c>
      <c r="B165">
        <v>14.03</v>
      </c>
    </row>
    <row r="166" spans="1:2">
      <c r="A166" s="326">
        <v>36251</v>
      </c>
      <c r="B166">
        <v>12.97</v>
      </c>
    </row>
    <row r="167" spans="1:2">
      <c r="A167" s="326">
        <v>36220</v>
      </c>
      <c r="B167">
        <v>11.55</v>
      </c>
    </row>
    <row r="168" spans="1:2">
      <c r="A168" s="326">
        <v>36192</v>
      </c>
      <c r="B168">
        <v>12.04</v>
      </c>
    </row>
    <row r="169" spans="1:2">
      <c r="A169" s="326">
        <v>36164</v>
      </c>
      <c r="B169">
        <v>14.17</v>
      </c>
    </row>
    <row r="170" spans="1:2">
      <c r="A170" s="326">
        <v>36130</v>
      </c>
      <c r="B170">
        <v>15.64</v>
      </c>
    </row>
    <row r="171" spans="1:2">
      <c r="A171" s="326">
        <v>36101</v>
      </c>
      <c r="B171">
        <v>14.72</v>
      </c>
    </row>
    <row r="172" spans="1:2">
      <c r="A172" s="326">
        <v>36069</v>
      </c>
      <c r="B172">
        <v>14.57</v>
      </c>
    </row>
    <row r="173" spans="1:2">
      <c r="A173" s="326">
        <v>36039</v>
      </c>
      <c r="B173">
        <v>17.149999999999999</v>
      </c>
    </row>
    <row r="174" spans="1:2">
      <c r="A174" s="326">
        <v>36010</v>
      </c>
      <c r="B174">
        <v>15.37</v>
      </c>
    </row>
    <row r="175" spans="1:2">
      <c r="A175" s="326">
        <v>35977</v>
      </c>
      <c r="B175">
        <v>17.46</v>
      </c>
    </row>
    <row r="176" spans="1:2">
      <c r="A176" s="326">
        <v>35947</v>
      </c>
      <c r="B176">
        <v>18.04</v>
      </c>
    </row>
    <row r="177" spans="1:2">
      <c r="A177" s="326">
        <v>35916</v>
      </c>
      <c r="B177">
        <v>18.93</v>
      </c>
    </row>
    <row r="178" spans="1:2">
      <c r="A178" s="326">
        <v>35886</v>
      </c>
      <c r="B178">
        <v>19.13</v>
      </c>
    </row>
    <row r="179" spans="1:2">
      <c r="A179" s="326">
        <v>35856</v>
      </c>
      <c r="B179">
        <v>18.64</v>
      </c>
    </row>
    <row r="180" spans="1:2">
      <c r="A180" s="326">
        <v>35828</v>
      </c>
      <c r="B180">
        <v>18.88</v>
      </c>
    </row>
    <row r="181" spans="1:2">
      <c r="A181" s="326">
        <v>35797</v>
      </c>
      <c r="B181">
        <v>19.809999999999999</v>
      </c>
    </row>
    <row r="182" spans="1:2">
      <c r="A182" s="326">
        <v>35765</v>
      </c>
      <c r="B182">
        <v>19.649999999999999</v>
      </c>
    </row>
    <row r="183" spans="1:2">
      <c r="A183" s="326">
        <v>35737</v>
      </c>
      <c r="B183">
        <v>17.88</v>
      </c>
    </row>
    <row r="184" spans="1:2">
      <c r="A184" s="326">
        <v>35704</v>
      </c>
      <c r="B184">
        <v>17.61</v>
      </c>
    </row>
    <row r="185" spans="1:2">
      <c r="A185" s="326">
        <v>35675</v>
      </c>
      <c r="B185">
        <v>19.53</v>
      </c>
    </row>
    <row r="186" spans="1:2">
      <c r="A186" s="326">
        <v>35643</v>
      </c>
      <c r="B186">
        <v>17.309999999999999</v>
      </c>
    </row>
    <row r="187" spans="1:2">
      <c r="A187" s="326">
        <v>35612</v>
      </c>
      <c r="B187">
        <v>16.97</v>
      </c>
    </row>
    <row r="188" spans="1:2">
      <c r="A188" s="326">
        <v>35583</v>
      </c>
      <c r="B188">
        <v>14.63</v>
      </c>
    </row>
    <row r="189" spans="1:2">
      <c r="A189" s="326">
        <v>35551</v>
      </c>
      <c r="B189">
        <v>15.24</v>
      </c>
    </row>
    <row r="190" spans="1:2">
      <c r="A190" s="326">
        <v>35521</v>
      </c>
      <c r="B190">
        <v>15.48</v>
      </c>
    </row>
    <row r="191" spans="1:2">
      <c r="A191" s="326">
        <v>35492</v>
      </c>
      <c r="B191">
        <v>12.31</v>
      </c>
    </row>
    <row r="192" spans="1:2">
      <c r="A192" s="326">
        <v>35464</v>
      </c>
      <c r="B192">
        <v>12.56</v>
      </c>
    </row>
    <row r="193" spans="1:2">
      <c r="A193" s="326">
        <v>35432</v>
      </c>
      <c r="B193">
        <v>13.77</v>
      </c>
    </row>
    <row r="194" spans="1:2">
      <c r="A194" s="326">
        <v>35401</v>
      </c>
      <c r="B194">
        <v>13.17</v>
      </c>
    </row>
    <row r="195" spans="1:2">
      <c r="A195" s="326">
        <v>35370</v>
      </c>
      <c r="B195">
        <v>12.43</v>
      </c>
    </row>
    <row r="196" spans="1:2">
      <c r="A196" s="326">
        <v>35339</v>
      </c>
      <c r="B196">
        <v>13.9</v>
      </c>
    </row>
    <row r="197" spans="1:2">
      <c r="A197" s="326">
        <v>35311</v>
      </c>
      <c r="B197">
        <v>15.6</v>
      </c>
    </row>
    <row r="198" spans="1:2">
      <c r="A198" s="326">
        <v>35278</v>
      </c>
      <c r="B198">
        <v>13.77</v>
      </c>
    </row>
    <row r="199" spans="1:2">
      <c r="A199" s="326">
        <v>35247</v>
      </c>
      <c r="B199">
        <v>13.87</v>
      </c>
    </row>
    <row r="200" spans="1:2">
      <c r="A200" s="326">
        <v>35219</v>
      </c>
      <c r="B200">
        <v>14.18</v>
      </c>
    </row>
    <row r="201" spans="1:2">
      <c r="A201" s="326">
        <v>35186</v>
      </c>
      <c r="B201">
        <v>14.72</v>
      </c>
    </row>
    <row r="202" spans="1:2">
      <c r="A202" s="326">
        <v>35156</v>
      </c>
      <c r="B202">
        <v>13.57</v>
      </c>
    </row>
    <row r="203" spans="1:2">
      <c r="A203" s="326">
        <v>35125</v>
      </c>
      <c r="B203">
        <v>13.02</v>
      </c>
    </row>
    <row r="204" spans="1:2">
      <c r="A204" s="326">
        <v>35096</v>
      </c>
      <c r="B204">
        <v>11.38</v>
      </c>
    </row>
    <row r="205" spans="1:2">
      <c r="A205" s="326">
        <v>35067</v>
      </c>
      <c r="B205">
        <v>12.17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5:M66"/>
  <sheetViews>
    <sheetView showGridLines="0" topLeftCell="A13" workbookViewId="0">
      <selection activeCell="G41" sqref="G41"/>
    </sheetView>
  </sheetViews>
  <sheetFormatPr defaultRowHeight="15"/>
  <cols>
    <col min="2" max="2" width="28.85546875" customWidth="1"/>
    <col min="3" max="7" width="10.5703125" bestFit="1" customWidth="1"/>
  </cols>
  <sheetData>
    <row r="5" spans="2:7">
      <c r="C5" s="32"/>
      <c r="D5" s="32"/>
      <c r="E5" s="32"/>
      <c r="F5" s="32"/>
      <c r="G5" s="32"/>
    </row>
    <row r="6" spans="2:7">
      <c r="B6" s="32"/>
      <c r="C6" s="154"/>
      <c r="D6" s="154"/>
      <c r="E6" s="154"/>
      <c r="F6" s="154"/>
      <c r="G6" s="154"/>
    </row>
    <row r="7" spans="2:7">
      <c r="D7" s="154"/>
      <c r="E7" s="154"/>
      <c r="F7" s="154"/>
      <c r="G7" s="154"/>
    </row>
    <row r="8" spans="2:7">
      <c r="B8" s="32"/>
      <c r="C8" s="154"/>
      <c r="D8" s="154"/>
      <c r="E8" s="154"/>
      <c r="F8" s="154"/>
      <c r="G8" s="154"/>
    </row>
    <row r="9" spans="2:7">
      <c r="D9" s="154"/>
      <c r="E9" s="154"/>
      <c r="F9" s="154"/>
      <c r="G9" s="154"/>
    </row>
    <row r="13" spans="2:7">
      <c r="B13" s="1063" t="s">
        <v>921</v>
      </c>
      <c r="C13" s="1064"/>
    </row>
    <row r="14" spans="2:7">
      <c r="B14" t="s">
        <v>922</v>
      </c>
      <c r="C14">
        <f>'Operating Model'!E69</f>
        <v>166.3</v>
      </c>
    </row>
    <row r="15" spans="2:7">
      <c r="B15" t="s">
        <v>926</v>
      </c>
      <c r="C15" s="633">
        <f>AVERAGE('Operating Model'!C73,'Operating Model'!D73,'Operating Model'!F73,'Operating Model'!G73)</f>
        <v>0.36667115569561737</v>
      </c>
    </row>
    <row r="16" spans="2:7">
      <c r="B16" t="s">
        <v>927</v>
      </c>
      <c r="C16" s="634">
        <f>C14*C15</f>
        <v>60.977413192181174</v>
      </c>
    </row>
    <row r="18" spans="2:8">
      <c r="B18" t="s">
        <v>923</v>
      </c>
      <c r="C18">
        <f>'Operating Model'!E72</f>
        <v>-61.1</v>
      </c>
    </row>
    <row r="20" spans="2:8">
      <c r="B20" t="s">
        <v>924</v>
      </c>
      <c r="C20" s="635">
        <f>'Operating Model'!E82+('Valuation ---&gt;'!C18)-C16</f>
        <v>78.12258680781882</v>
      </c>
    </row>
    <row r="21" spans="2:8">
      <c r="B21" s="38" t="s">
        <v>925</v>
      </c>
      <c r="C21" s="636">
        <f>C20/'Operating Model'!E22</f>
        <v>2.4919485425141569E-2</v>
      </c>
    </row>
    <row r="25" spans="2:8">
      <c r="D25" s="1007">
        <v>2008</v>
      </c>
      <c r="E25" s="1065" t="s">
        <v>928</v>
      </c>
      <c r="F25" s="1007">
        <v>2010</v>
      </c>
      <c r="G25" s="1007">
        <v>2011</v>
      </c>
      <c r="H25" s="1007">
        <v>2012</v>
      </c>
    </row>
    <row r="26" spans="2:8" ht="30">
      <c r="C26" s="1066" t="s">
        <v>395</v>
      </c>
      <c r="D26" s="154">
        <f>'Operating Model'!D47</f>
        <v>7.3083609925715179E-2</v>
      </c>
      <c r="E26" s="154">
        <f>'Operating Model'!E47</f>
        <v>5.8086124401913873E-2</v>
      </c>
      <c r="F26" s="154">
        <f>'Operating Model'!F47</f>
        <v>5.3788242831971811E-2</v>
      </c>
      <c r="G26" s="154">
        <f>'Operating Model'!G47</f>
        <v>4.4498777506112468E-2</v>
      </c>
      <c r="H26" s="154">
        <f>'Operating Model'!H47</f>
        <v>3.9152644960581864E-2</v>
      </c>
    </row>
    <row r="27" spans="2:8">
      <c r="C27" s="637" t="s">
        <v>872</v>
      </c>
      <c r="D27" s="154">
        <f>'Operating Model'!D83</f>
        <v>5.7942152678994788E-2</v>
      </c>
      <c r="E27" s="154">
        <f>C21</f>
        <v>2.4919485425141569E-2</v>
      </c>
      <c r="F27" s="154">
        <f>'Operating Model'!F83</f>
        <v>1.8292487586096428E-2</v>
      </c>
      <c r="G27" s="154">
        <f>'Operating Model'!G83</f>
        <v>1.9173851499163556E-2</v>
      </c>
      <c r="H27" s="154">
        <f>'Operating Model'!H83</f>
        <v>1.9757539278700657E-2</v>
      </c>
    </row>
    <row r="36" spans="2:8">
      <c r="D36" s="1007">
        <v>2007</v>
      </c>
      <c r="E36" s="1007">
        <v>2008</v>
      </c>
      <c r="F36" s="1007">
        <v>2009</v>
      </c>
      <c r="G36" s="1007">
        <v>2010</v>
      </c>
      <c r="H36" s="1007">
        <v>2011</v>
      </c>
    </row>
    <row r="37" spans="2:8">
      <c r="C37" s="637" t="s">
        <v>920</v>
      </c>
      <c r="D37">
        <f>'Operating Model'!C211</f>
        <v>162.30000000000001</v>
      </c>
      <c r="E37">
        <f>'Operating Model'!D211</f>
        <v>623.29999999999995</v>
      </c>
      <c r="F37">
        <f>'Operating Model'!E211</f>
        <v>390.4</v>
      </c>
      <c r="G37">
        <f>'Operating Model'!F211</f>
        <v>485.4</v>
      </c>
      <c r="H37">
        <f>'Operating Model'!G211</f>
        <v>685</v>
      </c>
    </row>
    <row r="38" spans="2:8">
      <c r="B38" s="650"/>
      <c r="D38" s="68"/>
      <c r="E38" s="68"/>
      <c r="F38" s="68"/>
      <c r="G38" s="68"/>
    </row>
    <row r="50" spans="1:13">
      <c r="C50" s="32"/>
      <c r="D50" s="32"/>
      <c r="E50" s="32"/>
      <c r="F50" s="32"/>
      <c r="G50" s="32"/>
    </row>
    <row r="51" spans="1:13">
      <c r="B51" s="32"/>
    </row>
    <row r="52" spans="1:13">
      <c r="B52" s="630"/>
      <c r="D52" s="68"/>
      <c r="E52" s="68"/>
      <c r="F52" s="68"/>
      <c r="G52" s="68"/>
    </row>
    <row r="53" spans="1:13">
      <c r="B53" s="32"/>
      <c r="G53" s="634"/>
      <c r="I53" s="60"/>
      <c r="J53" s="60"/>
      <c r="K53" s="60"/>
      <c r="L53" s="60"/>
      <c r="M53" s="60"/>
    </row>
    <row r="54" spans="1:13">
      <c r="B54" s="630"/>
      <c r="D54" s="68"/>
      <c r="E54" s="68"/>
      <c r="F54" s="68"/>
      <c r="G54" s="68"/>
    </row>
    <row r="62" spans="1:13">
      <c r="C62" s="1070"/>
      <c r="D62" s="1071"/>
      <c r="E62" s="1071"/>
      <c r="F62" s="1071"/>
      <c r="G62" s="1071"/>
      <c r="H62" s="930" t="s">
        <v>1124</v>
      </c>
      <c r="I62" s="1071"/>
      <c r="J62" s="1071"/>
      <c r="K62" s="1071"/>
      <c r="L62" s="1071"/>
      <c r="M62" s="1072"/>
    </row>
    <row r="63" spans="1:13">
      <c r="C63" s="1067">
        <v>2007</v>
      </c>
      <c r="D63" s="1046">
        <v>2008</v>
      </c>
      <c r="E63" s="1046">
        <v>2009</v>
      </c>
      <c r="F63" s="1046">
        <v>2010</v>
      </c>
      <c r="G63" s="1046">
        <v>2011</v>
      </c>
      <c r="H63" s="1068">
        <v>2012</v>
      </c>
      <c r="I63" s="1068">
        <v>2013</v>
      </c>
      <c r="J63" s="1068">
        <v>2014</v>
      </c>
      <c r="K63" s="1068">
        <v>2015</v>
      </c>
      <c r="L63" s="1068">
        <v>2016</v>
      </c>
      <c r="M63" s="1069">
        <v>2017</v>
      </c>
    </row>
    <row r="64" spans="1:13">
      <c r="A64" s="32" t="s">
        <v>113</v>
      </c>
      <c r="C64" s="104">
        <v>162.30000000000001</v>
      </c>
      <c r="D64" s="36">
        <v>623.29999999999995</v>
      </c>
      <c r="E64" s="36">
        <v>390.4</v>
      </c>
      <c r="F64" s="36">
        <v>485.4</v>
      </c>
      <c r="G64" s="36">
        <v>685</v>
      </c>
      <c r="H64" s="471">
        <f>H65+H66</f>
        <v>617.5</v>
      </c>
      <c r="I64" s="471">
        <f>I65+I66</f>
        <v>555.79999999999995</v>
      </c>
      <c r="J64" s="471">
        <f t="shared" ref="J64:M64" si="0">J65+J66</f>
        <v>481.8</v>
      </c>
      <c r="K64" s="471">
        <f t="shared" si="0"/>
        <v>407.1</v>
      </c>
      <c r="L64" s="471">
        <f t="shared" si="0"/>
        <v>332.1</v>
      </c>
      <c r="M64" s="931">
        <f t="shared" si="0"/>
        <v>281</v>
      </c>
    </row>
    <row r="65" spans="1:13">
      <c r="A65" s="32" t="s">
        <v>1123</v>
      </c>
      <c r="C65" s="104"/>
      <c r="D65" s="36">
        <v>585.29999999999995</v>
      </c>
      <c r="E65" s="36">
        <v>356.9</v>
      </c>
      <c r="F65" s="36">
        <v>418</v>
      </c>
      <c r="G65" s="36">
        <v>627</v>
      </c>
      <c r="H65" s="36">
        <v>567.5</v>
      </c>
      <c r="I65" s="36">
        <v>505.8</v>
      </c>
      <c r="J65" s="36">
        <v>431.8</v>
      </c>
      <c r="K65" s="36">
        <v>357.1</v>
      </c>
      <c r="L65" s="36">
        <v>282.10000000000002</v>
      </c>
      <c r="M65" s="91">
        <v>231</v>
      </c>
    </row>
    <row r="66" spans="1:13">
      <c r="A66" s="32" t="s">
        <v>1204</v>
      </c>
      <c r="C66" s="932"/>
      <c r="D66" s="38">
        <f>D64-D65</f>
        <v>38</v>
      </c>
      <c r="E66" s="38">
        <f t="shared" ref="E66:G66" si="1">E64-E65</f>
        <v>33.5</v>
      </c>
      <c r="F66" s="38">
        <f t="shared" si="1"/>
        <v>67.399999999999977</v>
      </c>
      <c r="G66" s="38">
        <f t="shared" si="1"/>
        <v>58</v>
      </c>
      <c r="H66" s="38">
        <v>50</v>
      </c>
      <c r="I66" s="38">
        <v>50</v>
      </c>
      <c r="J66" s="38">
        <v>50</v>
      </c>
      <c r="K66" s="38">
        <v>50</v>
      </c>
      <c r="L66" s="38">
        <v>50</v>
      </c>
      <c r="M66" s="101">
        <v>50</v>
      </c>
    </row>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Q72"/>
  <sheetViews>
    <sheetView showGridLines="0" workbookViewId="0">
      <selection activeCell="J23" sqref="J23"/>
    </sheetView>
  </sheetViews>
  <sheetFormatPr defaultRowHeight="15"/>
  <cols>
    <col min="1" max="1" width="31.42578125" customWidth="1"/>
    <col min="2" max="3" width="6.42578125" customWidth="1"/>
    <col min="4" max="7" width="10" customWidth="1"/>
    <col min="8" max="8" width="14.28515625" customWidth="1"/>
    <col min="9" max="10" width="8.5703125" customWidth="1"/>
    <col min="11" max="12" width="10" customWidth="1"/>
    <col min="13" max="13" width="15.7109375" customWidth="1"/>
    <col min="14" max="14" width="6.28515625" customWidth="1"/>
    <col min="15" max="15" width="8.5703125" customWidth="1"/>
    <col min="16" max="16" width="14.28515625" customWidth="1"/>
  </cols>
  <sheetData>
    <row r="1" spans="1:16" s="775" customFormat="1" ht="23.25" customHeight="1" thickBot="1">
      <c r="A1" s="1040" t="s">
        <v>422</v>
      </c>
      <c r="B1" s="1040"/>
      <c r="C1" s="1040"/>
      <c r="D1" s="1040"/>
      <c r="E1" s="1040"/>
      <c r="F1" s="1040"/>
      <c r="G1" s="1040"/>
      <c r="H1" s="1040"/>
      <c r="I1" s="1040"/>
      <c r="J1" s="1040"/>
      <c r="K1" s="1040"/>
      <c r="L1" s="1040"/>
      <c r="M1" s="1040"/>
      <c r="N1" s="1040"/>
      <c r="O1" s="1040"/>
      <c r="P1" s="1040"/>
    </row>
    <row r="2" spans="1:16" ht="15" customHeight="1">
      <c r="A2" s="837" t="s">
        <v>423</v>
      </c>
      <c r="B2" s="837"/>
      <c r="C2" s="837"/>
      <c r="D2" s="837"/>
      <c r="E2" s="837"/>
      <c r="F2" s="837"/>
      <c r="G2" s="837"/>
      <c r="H2" s="837"/>
      <c r="I2" s="837"/>
      <c r="J2" s="837"/>
      <c r="K2" s="837"/>
      <c r="L2" s="837"/>
      <c r="M2" s="837"/>
      <c r="N2" s="837"/>
      <c r="O2" s="837"/>
      <c r="P2" s="837"/>
    </row>
    <row r="3" spans="1:16" ht="23.25">
      <c r="A3" s="354"/>
      <c r="B3" s="355"/>
      <c r="C3" s="356"/>
      <c r="D3" s="357" t="s">
        <v>424</v>
      </c>
      <c r="E3" s="357" t="s">
        <v>425</v>
      </c>
      <c r="F3" s="357" t="s">
        <v>356</v>
      </c>
      <c r="G3" s="357" t="s">
        <v>357</v>
      </c>
      <c r="H3" s="357" t="s">
        <v>426</v>
      </c>
      <c r="I3" s="357" t="s">
        <v>427</v>
      </c>
      <c r="J3" s="357" t="s">
        <v>428</v>
      </c>
      <c r="K3" s="357" t="s">
        <v>429</v>
      </c>
      <c r="L3" s="357" t="s">
        <v>430</v>
      </c>
      <c r="M3" s="357" t="s">
        <v>431</v>
      </c>
      <c r="N3" s="357" t="s">
        <v>334</v>
      </c>
      <c r="O3" s="357" t="s">
        <v>432</v>
      </c>
      <c r="P3" s="357" t="s">
        <v>433</v>
      </c>
    </row>
    <row r="4" spans="1:16">
      <c r="A4" s="358" t="s">
        <v>1075</v>
      </c>
      <c r="B4" s="359" t="s">
        <v>434</v>
      </c>
      <c r="C4" s="360" t="s">
        <v>435</v>
      </c>
      <c r="D4" s="370">
        <v>29.97</v>
      </c>
      <c r="E4" s="371">
        <v>30.09</v>
      </c>
      <c r="F4" s="371">
        <v>30</v>
      </c>
      <c r="G4" s="371">
        <v>29.93</v>
      </c>
      <c r="H4" s="372">
        <v>10230</v>
      </c>
      <c r="I4" s="371">
        <v>-0.13</v>
      </c>
      <c r="J4" s="373">
        <v>-4.1999999999999997E-3</v>
      </c>
      <c r="K4" s="371">
        <v>30.75</v>
      </c>
      <c r="L4" s="371">
        <v>20.91</v>
      </c>
      <c r="M4" s="372">
        <v>1431404685</v>
      </c>
      <c r="N4" s="371">
        <v>1.59</v>
      </c>
      <c r="O4" s="371">
        <v>18.600000000000001</v>
      </c>
      <c r="P4" s="372">
        <v>47769220</v>
      </c>
    </row>
    <row r="5" spans="1:16" ht="15.75" thickBot="1">
      <c r="A5" s="361"/>
      <c r="B5" s="361"/>
      <c r="C5" s="362"/>
      <c r="D5" s="362"/>
      <c r="E5" s="362"/>
      <c r="F5" s="362"/>
      <c r="G5" s="362"/>
      <c r="H5" s="362"/>
      <c r="I5" s="362"/>
      <c r="J5" s="362"/>
      <c r="K5" s="362"/>
      <c r="L5" s="361"/>
      <c r="M5" s="361"/>
      <c r="N5" s="361"/>
      <c r="O5" s="361"/>
      <c r="P5" s="361"/>
    </row>
    <row r="6" spans="1:16" ht="15" customHeight="1">
      <c r="A6" s="363" t="s">
        <v>436</v>
      </c>
      <c r="B6" s="362"/>
      <c r="C6" s="838" t="s">
        <v>437</v>
      </c>
      <c r="D6" s="839"/>
      <c r="E6" s="840"/>
      <c r="F6" s="362"/>
      <c r="G6" s="838" t="s">
        <v>438</v>
      </c>
      <c r="H6" s="839"/>
      <c r="I6" s="840"/>
      <c r="J6" s="362"/>
      <c r="K6" s="362"/>
      <c r="L6" s="362"/>
      <c r="M6" s="362"/>
      <c r="N6" s="362"/>
      <c r="O6" s="362"/>
      <c r="P6" s="362"/>
    </row>
    <row r="7" spans="1:16" ht="26.25" customHeight="1" thickBot="1">
      <c r="A7" s="1041" t="s">
        <v>439</v>
      </c>
      <c r="B7" s="364"/>
      <c r="C7" s="1042" t="s">
        <v>440</v>
      </c>
      <c r="D7" s="1043"/>
      <c r="E7" s="1044"/>
      <c r="F7" s="365"/>
      <c r="G7" s="1042" t="s">
        <v>441</v>
      </c>
      <c r="H7" s="1043"/>
      <c r="I7" s="1044"/>
      <c r="J7" s="362"/>
      <c r="K7" s="362"/>
      <c r="L7" s="362"/>
      <c r="M7" s="362"/>
      <c r="N7" s="362"/>
      <c r="O7" s="362"/>
      <c r="P7" s="362"/>
    </row>
    <row r="8" spans="1:16">
      <c r="A8" s="361"/>
      <c r="B8" s="361"/>
      <c r="C8" s="361"/>
      <c r="D8" s="361"/>
      <c r="E8" s="361"/>
      <c r="F8" s="361"/>
      <c r="G8" s="361"/>
      <c r="H8" s="361"/>
      <c r="I8" s="361"/>
      <c r="J8" s="361"/>
      <c r="K8" s="361"/>
      <c r="L8" s="361"/>
      <c r="M8" s="361"/>
      <c r="N8" s="361"/>
      <c r="O8" s="361"/>
      <c r="P8" s="361"/>
    </row>
    <row r="9" spans="1:16" ht="15" customHeight="1">
      <c r="A9" s="841" t="s">
        <v>835</v>
      </c>
      <c r="B9" s="841"/>
      <c r="C9" s="841"/>
      <c r="D9" s="841"/>
      <c r="E9" s="841"/>
      <c r="F9" s="841"/>
      <c r="G9" s="841"/>
      <c r="H9" s="841"/>
      <c r="I9" s="841"/>
      <c r="J9" s="841"/>
      <c r="K9" s="841"/>
      <c r="L9" s="841"/>
      <c r="M9" s="841"/>
      <c r="N9" s="841"/>
      <c r="O9" s="841"/>
      <c r="P9" s="841"/>
    </row>
    <row r="10" spans="1:16" ht="15" customHeight="1">
      <c r="A10" s="836" t="s">
        <v>442</v>
      </c>
      <c r="B10" s="836"/>
      <c r="C10" s="836"/>
      <c r="D10" s="836"/>
      <c r="E10" s="836"/>
      <c r="F10" s="836"/>
      <c r="G10" s="836"/>
      <c r="H10" s="836"/>
      <c r="I10" s="836"/>
      <c r="J10" s="836"/>
      <c r="K10" s="836"/>
      <c r="L10" s="836"/>
      <c r="M10" s="836"/>
      <c r="N10" s="836"/>
      <c r="O10" s="836"/>
      <c r="P10" s="836"/>
    </row>
    <row r="11" spans="1:16">
      <c r="A11" s="836"/>
      <c r="B11" s="836"/>
      <c r="C11" s="836"/>
      <c r="D11" s="836"/>
      <c r="E11" s="836"/>
      <c r="F11" s="836"/>
      <c r="G11" s="836"/>
      <c r="H11" s="836"/>
      <c r="I11" s="836"/>
      <c r="J11" s="836"/>
      <c r="K11" s="836"/>
      <c r="L11" s="836"/>
      <c r="M11" s="836"/>
      <c r="N11" s="836"/>
      <c r="O11" s="836"/>
      <c r="P11" s="836"/>
    </row>
    <row r="12" spans="1:16" ht="15" customHeight="1">
      <c r="A12" s="836" t="s">
        <v>836</v>
      </c>
      <c r="B12" s="836"/>
      <c r="C12" s="836"/>
      <c r="D12" s="836"/>
      <c r="E12" s="836"/>
      <c r="F12" s="836"/>
      <c r="G12" s="836"/>
      <c r="H12" s="836"/>
      <c r="I12" s="836"/>
      <c r="J12" s="836"/>
      <c r="K12" s="836"/>
      <c r="L12" s="836"/>
      <c r="M12" s="836"/>
      <c r="N12" s="836"/>
      <c r="O12" s="836"/>
      <c r="P12" s="836"/>
    </row>
    <row r="13" spans="1:16">
      <c r="A13" s="836"/>
      <c r="B13" s="836"/>
      <c r="C13" s="836"/>
      <c r="D13" s="836"/>
      <c r="E13" s="836"/>
      <c r="F13" s="836"/>
      <c r="G13" s="836"/>
      <c r="H13" s="836"/>
      <c r="I13" s="836"/>
      <c r="J13" s="836"/>
      <c r="K13" s="836"/>
      <c r="L13" s="836"/>
      <c r="M13" s="836"/>
      <c r="N13" s="836"/>
      <c r="O13" s="836"/>
      <c r="P13" s="836"/>
    </row>
    <row r="14" spans="1:16" ht="15" customHeight="1">
      <c r="A14" s="836" t="s">
        <v>443</v>
      </c>
      <c r="B14" s="836"/>
      <c r="C14" s="836"/>
      <c r="D14" s="836"/>
      <c r="E14" s="836"/>
      <c r="F14" s="836"/>
      <c r="G14" s="836"/>
      <c r="H14" s="836"/>
      <c r="I14" s="836"/>
      <c r="J14" s="836"/>
      <c r="K14" s="836"/>
      <c r="L14" s="836"/>
      <c r="M14" s="836"/>
      <c r="N14" s="836"/>
      <c r="O14" s="836"/>
      <c r="P14" s="836"/>
    </row>
    <row r="15" spans="1:16">
      <c r="A15" s="836"/>
      <c r="B15" s="836"/>
      <c r="C15" s="836"/>
      <c r="D15" s="836"/>
      <c r="E15" s="836"/>
      <c r="F15" s="836"/>
      <c r="G15" s="836"/>
      <c r="H15" s="836"/>
      <c r="I15" s="836"/>
      <c r="J15" s="836"/>
      <c r="K15" s="836"/>
      <c r="L15" s="836"/>
      <c r="M15" s="836"/>
      <c r="N15" s="836"/>
      <c r="O15" s="836"/>
      <c r="P15" s="836"/>
    </row>
    <row r="16" spans="1:16" ht="45" customHeight="1">
      <c r="A16" s="836" t="s">
        <v>444</v>
      </c>
      <c r="B16" s="836"/>
      <c r="C16" s="836"/>
      <c r="D16" s="836"/>
      <c r="E16" s="836"/>
      <c r="F16" s="836"/>
      <c r="G16" s="836"/>
      <c r="H16" s="836"/>
      <c r="I16" s="836"/>
      <c r="J16" s="836"/>
      <c r="K16" s="836"/>
      <c r="L16" s="836"/>
      <c r="M16" s="836"/>
      <c r="N16" s="836"/>
      <c r="O16" s="836"/>
      <c r="P16" s="836"/>
    </row>
    <row r="17" spans="1:16">
      <c r="A17" s="836"/>
      <c r="B17" s="836"/>
      <c r="C17" s="836"/>
      <c r="D17" s="836"/>
      <c r="E17" s="836"/>
      <c r="F17" s="836"/>
      <c r="G17" s="836"/>
      <c r="H17" s="836"/>
      <c r="I17" s="836"/>
      <c r="J17" s="836"/>
      <c r="K17" s="836"/>
      <c r="L17" s="836"/>
      <c r="M17" s="836"/>
      <c r="N17" s="836"/>
      <c r="O17" s="836"/>
      <c r="P17" s="836"/>
    </row>
    <row r="18" spans="1:16" ht="15" customHeight="1">
      <c r="A18" s="836" t="s">
        <v>445</v>
      </c>
      <c r="B18" s="836"/>
      <c r="C18" s="836"/>
      <c r="D18" s="836"/>
      <c r="E18" s="836"/>
      <c r="F18" s="836"/>
      <c r="G18" s="836"/>
      <c r="H18" s="836"/>
      <c r="I18" s="836"/>
      <c r="J18" s="836"/>
      <c r="K18" s="836"/>
      <c r="L18" s="836"/>
      <c r="M18" s="836"/>
      <c r="N18" s="836"/>
      <c r="O18" s="836"/>
      <c r="P18" s="836"/>
    </row>
    <row r="19" spans="1:16">
      <c r="A19" s="836"/>
      <c r="B19" s="836"/>
      <c r="C19" s="836"/>
      <c r="D19" s="836"/>
      <c r="E19" s="836"/>
      <c r="F19" s="836"/>
      <c r="G19" s="836"/>
      <c r="H19" s="836"/>
      <c r="I19" s="836"/>
      <c r="J19" s="836"/>
      <c r="K19" s="836"/>
      <c r="L19" s="836"/>
      <c r="M19" s="836"/>
      <c r="N19" s="836"/>
      <c r="O19" s="836"/>
      <c r="P19" s="836"/>
    </row>
    <row r="20" spans="1:16">
      <c r="A20" t="s">
        <v>412</v>
      </c>
      <c r="B20" s="378" t="s">
        <v>457</v>
      </c>
      <c r="C20" s="378">
        <v>277.60000000000002</v>
      </c>
    </row>
    <row r="21" spans="1:16" ht="15" customHeight="1">
      <c r="B21" s="378" t="s">
        <v>458</v>
      </c>
      <c r="C21" s="378">
        <v>278.8</v>
      </c>
    </row>
    <row r="22" spans="1:16">
      <c r="B22" s="378" t="s">
        <v>459</v>
      </c>
      <c r="C22" s="378">
        <v>276.39999999999998</v>
      </c>
    </row>
    <row r="23" spans="1:16">
      <c r="B23" s="378" t="s">
        <v>460</v>
      </c>
      <c r="C23" s="378">
        <v>276.8</v>
      </c>
    </row>
    <row r="24" spans="1:16">
      <c r="B24" s="378" t="s">
        <v>461</v>
      </c>
      <c r="C24" s="378">
        <v>294.58</v>
      </c>
    </row>
    <row r="25" spans="1:16" ht="15" customHeight="1">
      <c r="B25" s="378" t="s">
        <v>462</v>
      </c>
      <c r="C25" s="378" t="s">
        <v>463</v>
      </c>
    </row>
    <row r="26" spans="1:16">
      <c r="B26" s="378" t="s">
        <v>464</v>
      </c>
      <c r="C26" s="378" t="s">
        <v>463</v>
      </c>
    </row>
    <row r="27" spans="1:16">
      <c r="B27" s="378"/>
      <c r="C27" s="378"/>
    </row>
    <row r="28" spans="1:16" ht="15" customHeight="1">
      <c r="B28" s="378" t="s">
        <v>465</v>
      </c>
      <c r="C28" s="378" t="s">
        <v>1126</v>
      </c>
    </row>
    <row r="29" spans="1:16" ht="15" customHeight="1">
      <c r="B29" s="378" t="s">
        <v>466</v>
      </c>
      <c r="C29" s="378" t="s">
        <v>474</v>
      </c>
      <c r="E29" t="s">
        <v>403</v>
      </c>
      <c r="F29">
        <f>'GBP Exchange Rate'!B2</f>
        <v>1.5802</v>
      </c>
    </row>
    <row r="30" spans="1:16">
      <c r="B30" s="378" t="s">
        <v>467</v>
      </c>
      <c r="C30" s="379">
        <v>688525</v>
      </c>
    </row>
    <row r="31" spans="1:16" ht="15" customHeight="1">
      <c r="B31" s="378" t="s">
        <v>468</v>
      </c>
      <c r="C31" s="379">
        <v>3461960</v>
      </c>
      <c r="D31" t="s">
        <v>824</v>
      </c>
      <c r="E31" t="s">
        <v>402</v>
      </c>
    </row>
    <row r="32" spans="1:16">
      <c r="B32" s="378" t="s">
        <v>469</v>
      </c>
      <c r="C32" s="49" t="s">
        <v>1135</v>
      </c>
      <c r="D32">
        <f>1000*REPLACE(C32,5,1,)</f>
        <v>3880</v>
      </c>
      <c r="E32">
        <f>D32*F29</f>
        <v>6131.1760000000004</v>
      </c>
    </row>
    <row r="33" spans="1:17" ht="15" customHeight="1">
      <c r="B33" s="378" t="s">
        <v>470</v>
      </c>
      <c r="C33" s="380">
        <v>3783.56</v>
      </c>
    </row>
    <row r="34" spans="1:17">
      <c r="B34" s="378" t="s">
        <v>471</v>
      </c>
      <c r="C34" s="378">
        <v>7.0000000000000007E-2</v>
      </c>
    </row>
    <row r="35" spans="1:17">
      <c r="B35" s="378" t="s">
        <v>472</v>
      </c>
      <c r="C35" s="378" t="s">
        <v>473</v>
      </c>
    </row>
    <row r="36" spans="1:17">
      <c r="B36" s="378"/>
      <c r="C36" s="378"/>
    </row>
    <row r="37" spans="1:17" ht="15" customHeight="1">
      <c r="B37" s="378"/>
      <c r="C37" s="378"/>
    </row>
    <row r="38" spans="1:17" ht="23.25" customHeight="1">
      <c r="A38" s="385"/>
      <c r="B38" s="378"/>
      <c r="C38" s="378"/>
      <c r="D38" s="385"/>
      <c r="E38" s="385"/>
      <c r="F38" s="385"/>
      <c r="G38" s="385"/>
      <c r="H38" s="385"/>
      <c r="I38" s="385"/>
      <c r="J38" s="385"/>
      <c r="K38" s="385"/>
      <c r="L38" s="385"/>
      <c r="M38" s="385"/>
      <c r="N38" s="385"/>
      <c r="O38" s="385"/>
      <c r="P38" s="385"/>
      <c r="Q38" s="392"/>
    </row>
    <row r="39" spans="1:17" ht="15" customHeight="1">
      <c r="A39" s="386"/>
      <c r="B39" s="378"/>
      <c r="C39" s="378"/>
      <c r="D39" s="386"/>
      <c r="E39" s="386"/>
      <c r="F39" s="386"/>
      <c r="G39" s="386"/>
      <c r="H39" s="386"/>
      <c r="I39" s="386"/>
      <c r="J39" s="386"/>
      <c r="K39" s="386"/>
      <c r="L39" s="386"/>
      <c r="M39" s="386"/>
      <c r="N39" s="386"/>
      <c r="O39" s="386"/>
      <c r="P39" s="386"/>
      <c r="Q39" s="392"/>
    </row>
    <row r="40" spans="1:17">
      <c r="A40" s="387"/>
      <c r="B40" s="378"/>
      <c r="C40" s="378"/>
      <c r="D40" s="393"/>
      <c r="E40" s="393"/>
      <c r="F40" s="393"/>
      <c r="G40" s="393"/>
      <c r="H40" s="393"/>
      <c r="I40" s="393"/>
      <c r="J40" s="393"/>
      <c r="K40" s="393"/>
      <c r="L40" s="393"/>
      <c r="M40" s="393"/>
      <c r="N40" s="393"/>
      <c r="O40" s="393"/>
      <c r="P40" s="393"/>
      <c r="Q40" s="392"/>
    </row>
    <row r="41" spans="1:17">
      <c r="A41" s="388"/>
      <c r="B41" s="378"/>
      <c r="C41" s="378"/>
      <c r="D41" s="394"/>
      <c r="E41" s="394"/>
      <c r="F41" s="394"/>
      <c r="G41" s="394"/>
      <c r="H41" s="395"/>
      <c r="I41" s="394"/>
      <c r="J41" s="396"/>
      <c r="K41" s="394"/>
      <c r="L41" s="394"/>
      <c r="M41" s="395"/>
      <c r="N41" s="394"/>
      <c r="O41" s="394"/>
      <c r="P41" s="395"/>
      <c r="Q41" s="392"/>
    </row>
    <row r="42" spans="1:17">
      <c r="A42" s="389"/>
      <c r="B42" s="378"/>
      <c r="C42" s="378"/>
      <c r="D42" s="397"/>
      <c r="E42" s="397"/>
      <c r="F42" s="397"/>
      <c r="G42" s="397"/>
      <c r="H42" s="397"/>
      <c r="I42" s="397"/>
      <c r="J42" s="397"/>
      <c r="K42" s="397"/>
      <c r="L42" s="389"/>
      <c r="M42" s="389"/>
      <c r="N42" s="389"/>
      <c r="O42" s="389"/>
      <c r="P42" s="389"/>
      <c r="Q42" s="392"/>
    </row>
    <row r="43" spans="1:17" ht="15" customHeight="1">
      <c r="A43" s="390"/>
      <c r="B43" s="378"/>
      <c r="C43" s="378"/>
      <c r="D43" s="390"/>
      <c r="E43" s="390"/>
      <c r="F43" s="397"/>
      <c r="G43" s="843"/>
      <c r="H43" s="843"/>
      <c r="I43" s="843"/>
      <c r="J43" s="397"/>
      <c r="K43" s="397"/>
      <c r="L43" s="397"/>
      <c r="M43" s="397"/>
      <c r="N43" s="397"/>
      <c r="O43" s="397"/>
      <c r="P43" s="397"/>
      <c r="Q43" s="392"/>
    </row>
    <row r="44" spans="1:17" ht="26.25" customHeight="1">
      <c r="A44" s="391"/>
      <c r="B44" s="378"/>
      <c r="C44" s="378"/>
      <c r="D44" s="391"/>
      <c r="E44" s="391"/>
      <c r="F44" s="398"/>
      <c r="G44" s="842"/>
      <c r="H44" s="842"/>
      <c r="I44" s="842"/>
      <c r="J44" s="397"/>
      <c r="K44" s="397"/>
      <c r="L44" s="397"/>
      <c r="M44" s="397"/>
      <c r="N44" s="397"/>
      <c r="O44" s="397"/>
      <c r="P44" s="397"/>
      <c r="Q44" s="392"/>
    </row>
    <row r="45" spans="1:17" ht="15.75" thickBot="1">
      <c r="A45" s="389"/>
      <c r="B45" s="382"/>
      <c r="C45" s="382"/>
      <c r="D45" s="389"/>
      <c r="E45" s="389"/>
      <c r="F45" s="389"/>
      <c r="G45" s="389"/>
      <c r="H45" s="389"/>
      <c r="I45" s="389"/>
      <c r="J45" s="389"/>
      <c r="K45" s="389"/>
      <c r="L45" s="389"/>
      <c r="M45" s="389"/>
      <c r="N45" s="389"/>
      <c r="O45" s="389"/>
      <c r="P45" s="389"/>
      <c r="Q45" s="392"/>
    </row>
    <row r="46" spans="1:17" ht="15" customHeight="1">
      <c r="A46" s="366"/>
      <c r="B46" s="381"/>
      <c r="C46" s="381"/>
      <c r="F46" s="386"/>
      <c r="G46" s="386"/>
      <c r="H46" s="386"/>
      <c r="I46" s="386"/>
      <c r="J46" s="386"/>
      <c r="K46" s="386"/>
      <c r="L46" s="386"/>
      <c r="M46" s="386"/>
      <c r="N46" s="386"/>
      <c r="O46" s="386"/>
      <c r="P46" s="386"/>
      <c r="Q46" s="392"/>
    </row>
    <row r="47" spans="1:17" ht="15" customHeight="1">
      <c r="A47" s="367"/>
      <c r="B47" s="383"/>
      <c r="C47" s="384"/>
      <c r="D47" s="386"/>
      <c r="E47" s="386"/>
      <c r="F47" s="367"/>
      <c r="G47" s="367"/>
      <c r="H47" s="367"/>
      <c r="I47" s="367"/>
      <c r="J47" s="367"/>
      <c r="K47" s="367"/>
      <c r="L47" s="367"/>
      <c r="M47" s="367"/>
      <c r="N47" s="367"/>
      <c r="O47" s="367"/>
      <c r="P47" s="367"/>
    </row>
    <row r="48" spans="1:17">
      <c r="A48" s="367"/>
      <c r="B48" s="378"/>
      <c r="C48" s="378"/>
      <c r="D48" s="367"/>
      <c r="E48" s="367"/>
      <c r="F48" s="367"/>
      <c r="G48" s="367"/>
      <c r="H48" s="367"/>
      <c r="I48" s="367"/>
      <c r="J48" s="367"/>
      <c r="K48" s="367"/>
      <c r="L48" s="367"/>
      <c r="M48" s="367"/>
      <c r="N48" s="367"/>
      <c r="O48" s="367"/>
      <c r="P48" s="367"/>
    </row>
    <row r="49" spans="1:16" ht="15" customHeight="1">
      <c r="A49" s="367"/>
      <c r="B49" s="378"/>
      <c r="C49" s="378"/>
      <c r="D49" s="367"/>
      <c r="E49" s="367"/>
      <c r="F49" s="367"/>
      <c r="G49" s="367"/>
      <c r="H49" s="367"/>
      <c r="I49" s="367"/>
      <c r="J49" s="367"/>
      <c r="K49" s="367"/>
      <c r="L49" s="367"/>
      <c r="M49" s="367"/>
      <c r="N49" s="367"/>
      <c r="O49" s="367"/>
      <c r="P49" s="367"/>
    </row>
    <row r="50" spans="1:16">
      <c r="B50" s="378"/>
      <c r="C50" s="378"/>
      <c r="D50" s="367"/>
      <c r="E50" s="367"/>
      <c r="F50" s="367"/>
      <c r="G50" s="367"/>
      <c r="H50" s="367"/>
      <c r="I50" s="367"/>
      <c r="J50" s="367"/>
      <c r="K50" s="367"/>
      <c r="L50" s="367"/>
      <c r="M50" s="367"/>
      <c r="N50" s="367"/>
      <c r="O50" s="367"/>
      <c r="P50" s="367"/>
    </row>
    <row r="51" spans="1:16" ht="15" customHeight="1">
      <c r="A51" s="367"/>
      <c r="B51" s="378"/>
      <c r="C51" s="378"/>
      <c r="D51" s="367"/>
      <c r="E51" s="367"/>
      <c r="F51" s="367"/>
      <c r="G51" s="367"/>
      <c r="H51" s="367"/>
      <c r="I51" s="367"/>
      <c r="J51" s="367"/>
      <c r="K51" s="367"/>
      <c r="L51" s="367"/>
      <c r="M51" s="367"/>
      <c r="N51" s="367"/>
      <c r="O51" s="367"/>
      <c r="P51" s="367"/>
    </row>
    <row r="52" spans="1:16">
      <c r="B52" s="378"/>
      <c r="C52" s="378"/>
      <c r="D52" s="367"/>
      <c r="E52" s="367"/>
      <c r="F52" s="367"/>
      <c r="G52" s="367"/>
      <c r="H52" s="367"/>
      <c r="I52" s="367"/>
      <c r="J52" s="367"/>
      <c r="K52" s="367"/>
      <c r="L52" s="367"/>
      <c r="M52" s="367"/>
      <c r="N52" s="367"/>
      <c r="O52" s="367"/>
      <c r="P52" s="367"/>
    </row>
    <row r="53" spans="1:16" ht="45" customHeight="1">
      <c r="A53" s="367"/>
      <c r="B53" s="378"/>
      <c r="C53" s="378"/>
      <c r="D53" s="367"/>
      <c r="E53" s="367"/>
      <c r="F53" s="367"/>
      <c r="G53" s="367"/>
      <c r="H53" s="367"/>
      <c r="I53" s="367"/>
      <c r="J53" s="367"/>
      <c r="K53" s="367"/>
      <c r="L53" s="367"/>
      <c r="M53" s="367"/>
      <c r="N53" s="367"/>
      <c r="O53" s="367"/>
      <c r="P53" s="367"/>
    </row>
    <row r="54" spans="1:16">
      <c r="A54" s="367"/>
      <c r="B54" s="378"/>
      <c r="C54" s="378"/>
      <c r="D54" s="367"/>
      <c r="E54" s="367"/>
      <c r="F54" s="367"/>
      <c r="G54" s="367"/>
      <c r="H54" s="367"/>
      <c r="I54" s="367"/>
      <c r="J54" s="367"/>
      <c r="K54" s="367"/>
      <c r="L54" s="367"/>
      <c r="M54" s="367"/>
      <c r="N54" s="367"/>
      <c r="O54" s="367"/>
      <c r="P54" s="367"/>
    </row>
    <row r="55" spans="1:16" ht="15" customHeight="1">
      <c r="A55" s="367"/>
      <c r="B55" s="378"/>
      <c r="C55" s="378"/>
      <c r="D55" s="367"/>
      <c r="E55" s="367"/>
      <c r="F55" s="367"/>
      <c r="G55" s="367"/>
      <c r="H55" s="367"/>
      <c r="I55" s="367"/>
      <c r="J55" s="367"/>
      <c r="K55" s="367"/>
      <c r="L55" s="367"/>
      <c r="M55" s="367"/>
      <c r="N55" s="367"/>
      <c r="O55" s="367"/>
      <c r="P55" s="367"/>
    </row>
    <row r="56" spans="1:16">
      <c r="A56" s="367"/>
      <c r="B56" s="378"/>
      <c r="C56" s="378"/>
      <c r="D56" s="367"/>
      <c r="E56" s="367"/>
      <c r="F56" s="367"/>
      <c r="G56" s="367"/>
      <c r="H56" s="367"/>
      <c r="I56" s="367"/>
      <c r="J56" s="367"/>
      <c r="K56" s="367"/>
      <c r="L56" s="367"/>
      <c r="M56" s="367"/>
      <c r="N56" s="367"/>
      <c r="O56" s="367"/>
      <c r="P56" s="367"/>
    </row>
    <row r="57" spans="1:16">
      <c r="B57" s="378"/>
      <c r="C57" s="378"/>
    </row>
    <row r="58" spans="1:16">
      <c r="B58" s="378"/>
      <c r="C58" s="378"/>
    </row>
    <row r="59" spans="1:16">
      <c r="B59" s="378"/>
      <c r="C59" s="378"/>
    </row>
    <row r="60" spans="1:16">
      <c r="B60" s="378"/>
      <c r="C60" s="378"/>
    </row>
    <row r="61" spans="1:16">
      <c r="B61" s="378"/>
      <c r="C61" s="378"/>
      <c r="E61" s="376"/>
    </row>
    <row r="62" spans="1:16">
      <c r="B62" s="378"/>
      <c r="C62" s="378"/>
      <c r="E62" s="376"/>
    </row>
    <row r="63" spans="1:16">
      <c r="B63" s="378"/>
      <c r="C63" s="378"/>
    </row>
    <row r="64" spans="1:16">
      <c r="B64" s="378"/>
      <c r="C64" s="378"/>
    </row>
    <row r="65" spans="2:3">
      <c r="B65" s="378"/>
      <c r="C65" s="378"/>
    </row>
    <row r="66" spans="2:3">
      <c r="B66" s="378"/>
      <c r="C66" s="378"/>
    </row>
    <row r="67" spans="2:3">
      <c r="B67" s="378"/>
      <c r="C67" s="379"/>
    </row>
    <row r="68" spans="2:3">
      <c r="B68" s="378"/>
      <c r="C68" s="379"/>
    </row>
    <row r="69" spans="2:3">
      <c r="B69" s="378"/>
      <c r="C69" s="378"/>
    </row>
    <row r="70" spans="2:3">
      <c r="B70" s="378"/>
      <c r="C70" s="378"/>
    </row>
    <row r="71" spans="2:3">
      <c r="B71" s="378"/>
      <c r="C71" s="378"/>
    </row>
    <row r="72" spans="2:3">
      <c r="B72" s="378"/>
      <c r="C72" s="378"/>
    </row>
  </sheetData>
  <mergeCells count="19">
    <mergeCell ref="G44:I44"/>
    <mergeCell ref="G43:I43"/>
    <mergeCell ref="A15:P15"/>
    <mergeCell ref="A16:P16"/>
    <mergeCell ref="A17:P17"/>
    <mergeCell ref="A18:P18"/>
    <mergeCell ref="A19:P19"/>
    <mergeCell ref="A14:P14"/>
    <mergeCell ref="A1:P1"/>
    <mergeCell ref="A2:P2"/>
    <mergeCell ref="C6:E6"/>
    <mergeCell ref="G6:I6"/>
    <mergeCell ref="C7:E7"/>
    <mergeCell ref="G7:I7"/>
    <mergeCell ref="A9:P9"/>
    <mergeCell ref="A10:P10"/>
    <mergeCell ref="A11:P11"/>
    <mergeCell ref="A12:P12"/>
    <mergeCell ref="A13:P13"/>
  </mergeCells>
  <hyperlinks>
    <hyperlink ref="A2" r:id="rId1" display="http://money.msn.com/"/>
    <hyperlink ref="A4" r:id="rId2" display="http://investing.money.msn.com/investments/stock-price?symbol=BCO"/>
    <hyperlink ref="B4" r:id="rId3" display="http://investing.money.msn.com/investments/equity-charts?symbol=BCO"/>
    <hyperlink ref="C4" r:id="rId4" display="http://money.msn.com/business-news/default.aspx?symbol=BCO"/>
    <hyperlink ref="A6" r:id="rId5" display="http://investing.money.msn.com/investments/find-symbol"/>
    <hyperlink ref="C6" r:id="rId6" display="http://money.msn.com/"/>
    <hyperlink ref="G6" r:id="rId7" display="http://office.microsoft.com/"/>
    <hyperlink ref="A9" r:id="rId8" display="http://g.msn.com/0TO_/enus"/>
  </hyperlinks>
  <pageMargins left="0.7" right="0.7" top="0.75" bottom="0.75" header="0.3" footer="0.3"/>
  <pageSetup orientation="portrait" r:id="rId9"/>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E76"/>
  <sheetViews>
    <sheetView workbookViewId="0">
      <selection activeCell="F29" sqref="F29"/>
    </sheetView>
  </sheetViews>
  <sheetFormatPr defaultRowHeight="15"/>
  <cols>
    <col min="1" max="1" width="14.42578125" customWidth="1"/>
  </cols>
  <sheetData>
    <row r="1" spans="1:5" ht="15.75" thickBot="1"/>
    <row r="2" spans="1:5" ht="63">
      <c r="A2" s="532" t="s">
        <v>392</v>
      </c>
      <c r="B2" s="533" t="s">
        <v>863</v>
      </c>
    </row>
    <row r="3" spans="1:5">
      <c r="A3" s="534">
        <v>41291</v>
      </c>
      <c r="B3" s="535">
        <v>16.84</v>
      </c>
    </row>
    <row r="4" spans="1:5">
      <c r="A4" s="536">
        <v>41275</v>
      </c>
      <c r="B4" s="537">
        <v>16.63</v>
      </c>
    </row>
    <row r="5" spans="1:5">
      <c r="A5" s="534">
        <v>41244</v>
      </c>
      <c r="B5" s="535">
        <v>16.18</v>
      </c>
    </row>
    <row r="6" spans="1:5">
      <c r="A6" s="536">
        <v>41214</v>
      </c>
      <c r="B6" s="537">
        <v>15.86</v>
      </c>
    </row>
    <row r="7" spans="1:5">
      <c r="A7" s="534">
        <v>41183</v>
      </c>
      <c r="B7" s="535">
        <v>16.350000000000001</v>
      </c>
    </row>
    <row r="8" spans="1:5">
      <c r="A8" s="536">
        <v>41153</v>
      </c>
      <c r="B8" s="537">
        <v>16.420000000000002</v>
      </c>
    </row>
    <row r="9" spans="1:5">
      <c r="A9" s="534">
        <v>41122</v>
      </c>
      <c r="B9" s="535">
        <v>15.96</v>
      </c>
      <c r="D9">
        <v>2007</v>
      </c>
      <c r="E9" s="540">
        <f>AVERAGE(B65:B76)</f>
        <v>18.689166666666701</v>
      </c>
    </row>
    <row r="10" spans="1:5">
      <c r="A10" s="536">
        <v>41091</v>
      </c>
      <c r="B10" s="537">
        <v>15.47</v>
      </c>
      <c r="D10">
        <v>2008</v>
      </c>
      <c r="E10" s="540">
        <f>AVERAGE(B53:B64)</f>
        <v>28.3891666666667</v>
      </c>
    </row>
    <row r="11" spans="1:5">
      <c r="A11" s="534">
        <v>41061</v>
      </c>
      <c r="B11" s="535">
        <v>15.05</v>
      </c>
      <c r="D11">
        <v>2009</v>
      </c>
      <c r="E11" s="540">
        <f>AVERAGE(B41:B52)</f>
        <v>83.599166666666704</v>
      </c>
    </row>
    <row r="12" spans="1:5">
      <c r="A12" s="536">
        <v>41030</v>
      </c>
      <c r="B12" s="537">
        <v>15.22</v>
      </c>
      <c r="D12">
        <v>2010</v>
      </c>
      <c r="E12" s="540">
        <f>AVERAGE(B29:B40)</f>
        <v>17.134166666666701</v>
      </c>
    </row>
    <row r="13" spans="1:5">
      <c r="A13" s="534">
        <v>41000</v>
      </c>
      <c r="B13" s="535">
        <v>15.7</v>
      </c>
      <c r="D13">
        <v>2011</v>
      </c>
      <c r="E13" s="540">
        <f>AVERAGE(B17:B28)</f>
        <v>15.143333333333301</v>
      </c>
    </row>
    <row r="14" spans="1:5">
      <c r="A14" s="536">
        <v>40969</v>
      </c>
      <c r="B14" s="537">
        <v>15.69</v>
      </c>
      <c r="D14">
        <v>2012</v>
      </c>
      <c r="E14" s="540">
        <f>AVERAGE(B5:B16)</f>
        <v>15.678333333333301</v>
      </c>
    </row>
    <row r="15" spans="1:5">
      <c r="A15" s="534">
        <v>40940</v>
      </c>
      <c r="B15" s="535">
        <v>15.37</v>
      </c>
    </row>
    <row r="16" spans="1:5">
      <c r="A16" s="536">
        <v>40909</v>
      </c>
      <c r="B16" s="537">
        <v>14.87</v>
      </c>
    </row>
    <row r="17" spans="1:2">
      <c r="A17" s="534">
        <v>40878</v>
      </c>
      <c r="B17" s="535">
        <v>14.3</v>
      </c>
    </row>
    <row r="18" spans="1:2">
      <c r="A18" s="536">
        <v>40848</v>
      </c>
      <c r="B18" s="537">
        <v>14.1</v>
      </c>
    </row>
    <row r="19" spans="1:2">
      <c r="A19" s="534">
        <v>40817</v>
      </c>
      <c r="B19" s="535">
        <v>13.88</v>
      </c>
    </row>
    <row r="20" spans="1:2">
      <c r="A20" s="536">
        <v>40787</v>
      </c>
      <c r="B20" s="537">
        <v>13.5</v>
      </c>
    </row>
    <row r="21" spans="1:2">
      <c r="A21" s="534">
        <v>40756</v>
      </c>
      <c r="B21" s="535">
        <v>13.79</v>
      </c>
    </row>
    <row r="22" spans="1:2">
      <c r="A22" s="536">
        <v>40725</v>
      </c>
      <c r="B22" s="537">
        <v>15.61</v>
      </c>
    </row>
    <row r="23" spans="1:2">
      <c r="A23" s="534">
        <v>40695</v>
      </c>
      <c r="B23" s="535">
        <v>15.35</v>
      </c>
    </row>
    <row r="24" spans="1:2">
      <c r="A24" s="536">
        <v>40664</v>
      </c>
      <c r="B24" s="537">
        <v>16.12</v>
      </c>
    </row>
    <row r="25" spans="1:2">
      <c r="A25" s="534">
        <v>40634</v>
      </c>
      <c r="B25" s="535">
        <v>16.21</v>
      </c>
    </row>
    <row r="26" spans="1:2">
      <c r="A26" s="536">
        <v>40603</v>
      </c>
      <c r="B26" s="537">
        <v>16.04</v>
      </c>
    </row>
    <row r="27" spans="1:2">
      <c r="A27" s="534">
        <v>40575</v>
      </c>
      <c r="B27" s="535">
        <v>16.52</v>
      </c>
    </row>
    <row r="28" spans="1:2">
      <c r="A28" s="536">
        <v>40544</v>
      </c>
      <c r="B28" s="537">
        <v>16.3</v>
      </c>
    </row>
    <row r="29" spans="1:2">
      <c r="A29" s="534">
        <v>40513</v>
      </c>
      <c r="B29" s="535">
        <v>16.05</v>
      </c>
    </row>
    <row r="30" spans="1:2">
      <c r="A30" s="536">
        <v>40483</v>
      </c>
      <c r="B30" s="537">
        <v>15.88</v>
      </c>
    </row>
    <row r="31" spans="1:2">
      <c r="A31" s="534">
        <v>40452</v>
      </c>
      <c r="B31" s="535">
        <v>15.9</v>
      </c>
    </row>
    <row r="32" spans="1:2">
      <c r="A32" s="536">
        <v>40422</v>
      </c>
      <c r="B32" s="537">
        <v>15.61</v>
      </c>
    </row>
    <row r="33" spans="1:2">
      <c r="A33" s="534">
        <v>40391</v>
      </c>
      <c r="B33" s="535">
        <v>15.47</v>
      </c>
    </row>
    <row r="34" spans="1:2">
      <c r="A34" s="536">
        <v>40360</v>
      </c>
      <c r="B34" s="537">
        <v>15.72</v>
      </c>
    </row>
    <row r="35" spans="1:2">
      <c r="A35" s="534">
        <v>40330</v>
      </c>
      <c r="B35" s="535">
        <v>16.149999999999999</v>
      </c>
    </row>
    <row r="36" spans="1:2">
      <c r="A36" s="536">
        <v>40299</v>
      </c>
      <c r="B36" s="537">
        <v>17.3</v>
      </c>
    </row>
    <row r="37" spans="1:2">
      <c r="A37" s="534">
        <v>40269</v>
      </c>
      <c r="B37" s="535">
        <v>19.010000000000002</v>
      </c>
    </row>
    <row r="38" spans="1:2">
      <c r="A38" s="536">
        <v>40238</v>
      </c>
      <c r="B38" s="537">
        <v>18.91</v>
      </c>
    </row>
    <row r="39" spans="1:2">
      <c r="A39" s="534">
        <v>40210</v>
      </c>
      <c r="B39" s="535">
        <v>18.91</v>
      </c>
    </row>
    <row r="40" spans="1:2">
      <c r="A40" s="536">
        <v>40179</v>
      </c>
      <c r="B40" s="537">
        <v>20.7</v>
      </c>
    </row>
    <row r="41" spans="1:2">
      <c r="A41" s="534">
        <v>40148</v>
      </c>
      <c r="B41" s="535">
        <v>21.79</v>
      </c>
    </row>
    <row r="42" spans="1:2">
      <c r="A42" s="536">
        <v>40118</v>
      </c>
      <c r="B42" s="537">
        <v>28.51</v>
      </c>
    </row>
    <row r="43" spans="1:2">
      <c r="A43" s="534">
        <v>40087</v>
      </c>
      <c r="B43" s="535">
        <v>42.12</v>
      </c>
    </row>
    <row r="44" spans="1:2">
      <c r="A44" s="536">
        <v>40057</v>
      </c>
      <c r="B44" s="537">
        <v>83.3</v>
      </c>
    </row>
    <row r="45" spans="1:2">
      <c r="A45" s="534">
        <v>40026</v>
      </c>
      <c r="B45" s="535">
        <v>92.98</v>
      </c>
    </row>
    <row r="46" spans="1:2">
      <c r="A46" s="536">
        <v>39995</v>
      </c>
      <c r="B46" s="537">
        <v>101.83</v>
      </c>
    </row>
    <row r="47" spans="1:2">
      <c r="A47" s="534">
        <v>39965</v>
      </c>
      <c r="B47" s="535">
        <v>123.32</v>
      </c>
    </row>
    <row r="48" spans="1:2">
      <c r="A48" s="536">
        <v>39934</v>
      </c>
      <c r="B48" s="537">
        <v>123.79</v>
      </c>
    </row>
    <row r="49" spans="1:2">
      <c r="A49" s="534">
        <v>39904</v>
      </c>
      <c r="B49" s="535">
        <v>119.8</v>
      </c>
    </row>
    <row r="50" spans="1:2">
      <c r="A50" s="536">
        <v>39873</v>
      </c>
      <c r="B50" s="537">
        <v>110.37</v>
      </c>
    </row>
    <row r="51" spans="1:2">
      <c r="A51" s="534">
        <v>39845</v>
      </c>
      <c r="B51" s="535">
        <v>84.49</v>
      </c>
    </row>
    <row r="52" spans="1:2">
      <c r="A52" s="536">
        <v>39814</v>
      </c>
      <c r="B52" s="537">
        <v>70.89</v>
      </c>
    </row>
    <row r="53" spans="1:2">
      <c r="A53" s="534">
        <v>39783</v>
      </c>
      <c r="B53" s="535">
        <v>58.98</v>
      </c>
    </row>
    <row r="54" spans="1:2">
      <c r="A54" s="536">
        <v>39753</v>
      </c>
      <c r="B54" s="537">
        <v>34.99</v>
      </c>
    </row>
    <row r="55" spans="1:2">
      <c r="A55" s="534">
        <v>39722</v>
      </c>
      <c r="B55" s="535">
        <v>27.22</v>
      </c>
    </row>
    <row r="56" spans="1:2">
      <c r="A56" s="536">
        <v>39692</v>
      </c>
      <c r="B56" s="537">
        <v>26.48</v>
      </c>
    </row>
    <row r="57" spans="1:2">
      <c r="A57" s="534">
        <v>39661</v>
      </c>
      <c r="B57" s="535">
        <v>26.83</v>
      </c>
    </row>
    <row r="58" spans="1:2">
      <c r="A58" s="536">
        <v>39630</v>
      </c>
      <c r="B58" s="537">
        <v>25.37</v>
      </c>
    </row>
    <row r="59" spans="1:2">
      <c r="A59" s="534">
        <v>39600</v>
      </c>
      <c r="B59" s="535">
        <v>26.11</v>
      </c>
    </row>
    <row r="60" spans="1:2">
      <c r="A60" s="536">
        <v>39569</v>
      </c>
      <c r="B60" s="537">
        <v>25.8</v>
      </c>
    </row>
    <row r="61" spans="1:2">
      <c r="A61" s="534">
        <v>39539</v>
      </c>
      <c r="B61" s="535">
        <v>23.88</v>
      </c>
    </row>
    <row r="62" spans="1:2">
      <c r="A62" s="536">
        <v>39508</v>
      </c>
      <c r="B62" s="537">
        <v>21.81</v>
      </c>
    </row>
    <row r="63" spans="1:2">
      <c r="A63" s="534">
        <v>39479</v>
      </c>
      <c r="B63" s="535">
        <v>21.74</v>
      </c>
    </row>
    <row r="64" spans="1:2">
      <c r="A64" s="536">
        <v>39448</v>
      </c>
      <c r="B64" s="537">
        <v>21.46</v>
      </c>
    </row>
    <row r="65" spans="1:2">
      <c r="A65" s="534">
        <v>39417</v>
      </c>
      <c r="B65" s="535">
        <v>22.35</v>
      </c>
    </row>
    <row r="66" spans="1:2">
      <c r="A66" s="536">
        <v>39387</v>
      </c>
      <c r="B66" s="537">
        <v>20.81</v>
      </c>
    </row>
    <row r="67" spans="1:2">
      <c r="A67" s="534">
        <v>39356</v>
      </c>
      <c r="B67" s="535">
        <v>20.68</v>
      </c>
    </row>
    <row r="68" spans="1:2">
      <c r="A68" s="536">
        <v>39326</v>
      </c>
      <c r="B68" s="537">
        <v>19.05</v>
      </c>
    </row>
    <row r="69" spans="1:2">
      <c r="A69" s="534">
        <v>39295</v>
      </c>
      <c r="B69" s="535">
        <v>18.02</v>
      </c>
    </row>
    <row r="70" spans="1:2">
      <c r="A70" s="536">
        <v>39264</v>
      </c>
      <c r="B70" s="537">
        <v>18.36</v>
      </c>
    </row>
    <row r="71" spans="1:2">
      <c r="A71" s="534">
        <v>39234</v>
      </c>
      <c r="B71" s="535">
        <v>17.829999999999998</v>
      </c>
    </row>
    <row r="72" spans="1:2">
      <c r="A72" s="536">
        <v>39203</v>
      </c>
      <c r="B72" s="537">
        <v>17.920000000000002</v>
      </c>
    </row>
    <row r="73" spans="1:2">
      <c r="A73" s="534">
        <v>39173</v>
      </c>
      <c r="B73" s="535">
        <v>17.48</v>
      </c>
    </row>
    <row r="74" spans="1:2">
      <c r="A74" s="536">
        <v>39142</v>
      </c>
      <c r="B74" s="537">
        <v>16.920000000000002</v>
      </c>
    </row>
    <row r="75" spans="1:2">
      <c r="A75" s="534">
        <v>39114</v>
      </c>
      <c r="B75" s="535">
        <v>17.489999999999998</v>
      </c>
    </row>
    <row r="76" spans="1:2" ht="15.75" thickBot="1">
      <c r="A76" s="538">
        <v>39083</v>
      </c>
      <c r="B76" s="539">
        <v>17.36</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C11"/>
  <sheetViews>
    <sheetView workbookViewId="0">
      <selection activeCell="B12" sqref="B12"/>
    </sheetView>
  </sheetViews>
  <sheetFormatPr defaultRowHeight="15"/>
  <cols>
    <col min="1" max="1" width="14.7109375" bestFit="1" customWidth="1"/>
  </cols>
  <sheetData>
    <row r="1" spans="1:3">
      <c r="A1" t="s">
        <v>827</v>
      </c>
    </row>
    <row r="2" spans="1:3">
      <c r="A2" t="s">
        <v>828</v>
      </c>
      <c r="B2">
        <f>'Krona Exchange Rate'!D7</f>
        <v>0.15730195683634304</v>
      </c>
    </row>
    <row r="3" spans="1:3">
      <c r="A3" t="s">
        <v>829</v>
      </c>
      <c r="B3">
        <f>'EUR Exchange Rate'!B2</f>
        <v>1.3572</v>
      </c>
    </row>
    <row r="4" spans="1:3">
      <c r="A4" t="s">
        <v>830</v>
      </c>
      <c r="B4">
        <f>'GBP Exchange Rate'!B2</f>
        <v>1.5802</v>
      </c>
    </row>
    <row r="5" spans="1:3">
      <c r="A5" t="s">
        <v>831</v>
      </c>
      <c r="B5">
        <f>'CND Exchange Rate'!B3</f>
        <v>0.99890999999999996</v>
      </c>
    </row>
    <row r="7" spans="1:3">
      <c r="A7" t="s">
        <v>431</v>
      </c>
      <c r="B7" t="s">
        <v>832</v>
      </c>
      <c r="C7" t="s">
        <v>402</v>
      </c>
    </row>
    <row r="8" spans="1:3">
      <c r="A8" t="s">
        <v>399</v>
      </c>
      <c r="B8">
        <f>'Market Data'!D32</f>
        <v>3880</v>
      </c>
      <c r="C8">
        <f>B8*B4</f>
        <v>6131.1760000000004</v>
      </c>
    </row>
    <row r="9" spans="1:3">
      <c r="A9" t="s">
        <v>421</v>
      </c>
    </row>
    <row r="10" spans="1:3">
      <c r="A10" t="s">
        <v>400</v>
      </c>
      <c r="B10" s="377">
        <f>'Loomis Market Data'!B97</f>
        <v>7191.66</v>
      </c>
      <c r="C10">
        <f>B10*B2</f>
        <v>1131.2621909016548</v>
      </c>
    </row>
    <row r="11" spans="1:3">
      <c r="A11" t="s">
        <v>401</v>
      </c>
      <c r="B11" s="377">
        <f>'Prosegur Market Data'!B100</f>
        <v>2851.12</v>
      </c>
      <c r="C11">
        <f>B11*B3</f>
        <v>3869.5400639999998</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H381"/>
  <sheetViews>
    <sheetView topLeftCell="A79" workbookViewId="0">
      <selection activeCell="B104" sqref="B104"/>
    </sheetView>
  </sheetViews>
  <sheetFormatPr defaultRowHeight="15"/>
  <cols>
    <col min="1" max="1" width="40.42578125" bestFit="1" customWidth="1"/>
    <col min="2" max="2" width="46.42578125" bestFit="1" customWidth="1"/>
    <col min="3" max="3" width="12" customWidth="1"/>
    <col min="4" max="4" width="16.85546875" bestFit="1" customWidth="1"/>
    <col min="5" max="5" width="8.5703125" customWidth="1"/>
    <col min="6" max="6" width="7.140625" customWidth="1"/>
    <col min="7" max="7" width="4.7109375" customWidth="1"/>
    <col min="8" max="8" width="5" customWidth="1"/>
  </cols>
  <sheetData>
    <row r="1" spans="1:1">
      <c r="A1" t="s">
        <v>505</v>
      </c>
    </row>
    <row r="2" spans="1:1">
      <c r="A2" t="s">
        <v>506</v>
      </c>
    </row>
    <row r="3" spans="1:1">
      <c r="A3" t="s">
        <v>507</v>
      </c>
    </row>
    <row r="4" spans="1:1">
      <c r="A4" t="s">
        <v>508</v>
      </c>
    </row>
    <row r="5" spans="1:1">
      <c r="A5" t="s">
        <v>509</v>
      </c>
    </row>
    <row r="6" spans="1:1">
      <c r="A6" t="s">
        <v>510</v>
      </c>
    </row>
    <row r="7" spans="1:1">
      <c r="A7" t="s">
        <v>511</v>
      </c>
    </row>
    <row r="8" spans="1:1">
      <c r="A8" t="s">
        <v>512</v>
      </c>
    </row>
    <row r="9" spans="1:1">
      <c r="A9" t="s">
        <v>513</v>
      </c>
    </row>
    <row r="10" spans="1:1">
      <c r="A10" t="s">
        <v>514</v>
      </c>
    </row>
    <row r="11" spans="1:1">
      <c r="A11" t="s">
        <v>515</v>
      </c>
    </row>
    <row r="12" spans="1:1">
      <c r="A12" t="s">
        <v>516</v>
      </c>
    </row>
    <row r="13" spans="1:1">
      <c r="A13" t="s">
        <v>517</v>
      </c>
    </row>
    <row r="14" spans="1:1">
      <c r="A14" t="s">
        <v>518</v>
      </c>
    </row>
    <row r="15" spans="1:1">
      <c r="A15" t="s">
        <v>519</v>
      </c>
    </row>
    <row r="16" spans="1:1">
      <c r="A16" t="s">
        <v>520</v>
      </c>
    </row>
    <row r="17" spans="1:4">
      <c r="A17" t="s">
        <v>521</v>
      </c>
    </row>
    <row r="18" spans="1:4">
      <c r="A18" t="s">
        <v>522</v>
      </c>
    </row>
    <row r="19" spans="1:4">
      <c r="A19" t="s">
        <v>523</v>
      </c>
    </row>
    <row r="20" spans="1:4">
      <c r="A20" t="s">
        <v>524</v>
      </c>
    </row>
    <row r="21" spans="1:4">
      <c r="A21" t="s">
        <v>525</v>
      </c>
    </row>
    <row r="22" spans="1:4">
      <c r="A22" t="s">
        <v>526</v>
      </c>
    </row>
    <row r="23" spans="1:4">
      <c r="A23" t="s">
        <v>527</v>
      </c>
    </row>
    <row r="24" spans="1:4">
      <c r="A24" t="s">
        <v>528</v>
      </c>
    </row>
    <row r="25" spans="1:4">
      <c r="A25" t="s">
        <v>359</v>
      </c>
      <c r="B25" t="s">
        <v>426</v>
      </c>
      <c r="C25" t="s">
        <v>529</v>
      </c>
      <c r="D25" t="s">
        <v>530</v>
      </c>
    </row>
    <row r="26" spans="1:4">
      <c r="A26" t="s">
        <v>531</v>
      </c>
      <c r="B26" s="377">
        <v>13252</v>
      </c>
      <c r="C26">
        <v>-98.99</v>
      </c>
      <c r="D26" s="154">
        <v>-7.4000000000000003E-3</v>
      </c>
    </row>
    <row r="27" spans="1:4">
      <c r="A27" t="s">
        <v>532</v>
      </c>
      <c r="B27" s="377">
        <v>1435.81</v>
      </c>
      <c r="C27">
        <v>-10.98</v>
      </c>
      <c r="D27" s="154">
        <v>-7.6E-3</v>
      </c>
    </row>
    <row r="28" spans="1:4">
      <c r="A28" t="s">
        <v>533</v>
      </c>
      <c r="B28" s="377">
        <v>3044.36</v>
      </c>
      <c r="C28">
        <v>-10.17</v>
      </c>
      <c r="D28" s="154">
        <v>-3.3E-3</v>
      </c>
    </row>
    <row r="29" spans="1:4">
      <c r="A29" t="s">
        <v>359</v>
      </c>
      <c r="B29" t="s">
        <v>426</v>
      </c>
      <c r="C29" t="s">
        <v>529</v>
      </c>
      <c r="D29" t="s">
        <v>530</v>
      </c>
    </row>
    <row r="30" spans="1:4">
      <c r="A30" t="s">
        <v>534</v>
      </c>
      <c r="B30" s="377">
        <v>2654.69</v>
      </c>
      <c r="C30">
        <v>11.19</v>
      </c>
      <c r="D30" s="154">
        <v>4.1999999999999997E-3</v>
      </c>
    </row>
    <row r="31" spans="1:4">
      <c r="A31" t="s">
        <v>535</v>
      </c>
      <c r="B31" s="377">
        <v>5961.59</v>
      </c>
      <c r="C31">
        <v>25.69</v>
      </c>
      <c r="D31" s="154">
        <v>4.3E-3</v>
      </c>
    </row>
    <row r="32" spans="1:4">
      <c r="A32" t="s">
        <v>536</v>
      </c>
      <c r="B32" s="377">
        <v>7668.5</v>
      </c>
      <c r="C32">
        <v>14.92</v>
      </c>
      <c r="D32" s="154">
        <v>1.9E-3</v>
      </c>
    </row>
    <row r="33" spans="1:4">
      <c r="A33" t="s">
        <v>359</v>
      </c>
      <c r="B33" t="s">
        <v>426</v>
      </c>
      <c r="C33" t="s">
        <v>529</v>
      </c>
      <c r="D33" t="s">
        <v>530</v>
      </c>
    </row>
    <row r="34" spans="1:4">
      <c r="A34" t="s">
        <v>537</v>
      </c>
      <c r="B34" s="377">
        <v>10160.4</v>
      </c>
      <c r="C34">
        <v>237.39</v>
      </c>
      <c r="D34" s="154">
        <v>2.3900000000000001E-2</v>
      </c>
    </row>
    <row r="35" spans="1:4">
      <c r="A35" t="s">
        <v>538</v>
      </c>
      <c r="B35" s="377">
        <v>22623.4</v>
      </c>
      <c r="C35">
        <v>128.63999999999999</v>
      </c>
      <c r="D35" s="154">
        <v>5.7000000000000002E-3</v>
      </c>
    </row>
    <row r="36" spans="1:4">
      <c r="A36" t="s">
        <v>539</v>
      </c>
      <c r="B36" s="377">
        <v>4617.78</v>
      </c>
      <c r="C36">
        <v>22.57</v>
      </c>
      <c r="D36" s="154">
        <v>4.8999999999999998E-3</v>
      </c>
    </row>
    <row r="37" spans="1:4">
      <c r="A37" t="s">
        <v>540</v>
      </c>
    </row>
    <row r="38" spans="1:4">
      <c r="A38" t="s">
        <v>541</v>
      </c>
    </row>
    <row r="39" spans="1:4">
      <c r="A39" t="s">
        <v>542</v>
      </c>
    </row>
    <row r="40" spans="1:4">
      <c r="A40" t="s">
        <v>543</v>
      </c>
    </row>
    <row r="41" spans="1:4">
      <c r="A41" t="s">
        <v>544</v>
      </c>
    </row>
    <row r="42" spans="1:4">
      <c r="A42" t="s">
        <v>545</v>
      </c>
    </row>
    <row r="43" spans="1:4">
      <c r="A43" t="s">
        <v>546</v>
      </c>
    </row>
    <row r="44" spans="1:4">
      <c r="A44" t="s">
        <v>547</v>
      </c>
    </row>
    <row r="45" spans="1:4">
      <c r="A45" t="s">
        <v>548</v>
      </c>
    </row>
    <row r="46" spans="1:4">
      <c r="A46" t="s">
        <v>549</v>
      </c>
    </row>
    <row r="47" spans="1:4">
      <c r="A47" t="s">
        <v>550</v>
      </c>
    </row>
    <row r="48" spans="1:4">
      <c r="A48" t="s">
        <v>551</v>
      </c>
    </row>
    <row r="49" spans="1:1">
      <c r="A49" t="s">
        <v>552</v>
      </c>
    </row>
    <row r="50" spans="1:1">
      <c r="A50" t="s">
        <v>553</v>
      </c>
    </row>
    <row r="51" spans="1:1">
      <c r="A51" t="s">
        <v>554</v>
      </c>
    </row>
    <row r="52" spans="1:1">
      <c r="A52" t="s">
        <v>555</v>
      </c>
    </row>
    <row r="53" spans="1:1">
      <c r="A53" t="s">
        <v>556</v>
      </c>
    </row>
    <row r="54" spans="1:1">
      <c r="A54" t="s">
        <v>557</v>
      </c>
    </row>
    <row r="55" spans="1:1">
      <c r="A55" t="s">
        <v>558</v>
      </c>
    </row>
    <row r="56" spans="1:1">
      <c r="A56" t="s">
        <v>559</v>
      </c>
    </row>
    <row r="57" spans="1:1">
      <c r="A57" t="s">
        <v>504</v>
      </c>
    </row>
    <row r="58" spans="1:1">
      <c r="A58" t="s">
        <v>560</v>
      </c>
    </row>
    <row r="59" spans="1:1">
      <c r="A59" t="s">
        <v>561</v>
      </c>
    </row>
    <row r="60" spans="1:1">
      <c r="A60" t="s">
        <v>562</v>
      </c>
    </row>
    <row r="61" spans="1:1">
      <c r="A61" t="s">
        <v>563</v>
      </c>
    </row>
    <row r="62" spans="1:1">
      <c r="A62" t="s">
        <v>564</v>
      </c>
    </row>
    <row r="63" spans="1:1">
      <c r="A63" t="s">
        <v>565</v>
      </c>
    </row>
    <row r="64" spans="1:1">
      <c r="A64" t="s">
        <v>566</v>
      </c>
    </row>
    <row r="65" spans="1:8">
      <c r="A65" t="s">
        <v>567</v>
      </c>
    </row>
    <row r="66" spans="1:8">
      <c r="A66" t="s">
        <v>568</v>
      </c>
    </row>
    <row r="67" spans="1:8">
      <c r="A67" t="s">
        <v>569</v>
      </c>
    </row>
    <row r="68" spans="1:8">
      <c r="A68" t="s">
        <v>570</v>
      </c>
    </row>
    <row r="69" spans="1:8">
      <c r="A69" t="s">
        <v>571</v>
      </c>
    </row>
    <row r="70" spans="1:8">
      <c r="A70" t="s">
        <v>572</v>
      </c>
    </row>
    <row r="71" spans="1:8">
      <c r="A71" t="s">
        <v>573</v>
      </c>
    </row>
    <row r="72" spans="1:8">
      <c r="A72" t="s">
        <v>574</v>
      </c>
    </row>
    <row r="73" spans="1:8">
      <c r="A73" t="s">
        <v>575</v>
      </c>
    </row>
    <row r="74" spans="1:8">
      <c r="A74" t="s">
        <v>576</v>
      </c>
    </row>
    <row r="75" spans="1:8">
      <c r="A75" t="s">
        <v>577</v>
      </c>
    </row>
    <row r="76" spans="1:8">
      <c r="A76" t="s">
        <v>578</v>
      </c>
    </row>
    <row r="77" spans="1:8">
      <c r="A77" t="s">
        <v>458</v>
      </c>
      <c r="B77">
        <v>98</v>
      </c>
      <c r="C77" t="s">
        <v>465</v>
      </c>
      <c r="D77" t="s">
        <v>579</v>
      </c>
      <c r="E77" t="s">
        <v>467</v>
      </c>
      <c r="F77" s="376">
        <v>45720</v>
      </c>
      <c r="G77" t="s">
        <v>459</v>
      </c>
      <c r="H77">
        <v>98</v>
      </c>
    </row>
    <row r="78" spans="1:8">
      <c r="A78" t="s">
        <v>580</v>
      </c>
      <c r="B78">
        <v>97.25</v>
      </c>
      <c r="C78" t="s">
        <v>466</v>
      </c>
      <c r="D78" t="s">
        <v>581</v>
      </c>
      <c r="E78" t="s">
        <v>582</v>
      </c>
      <c r="F78" s="154">
        <v>0.111</v>
      </c>
      <c r="G78" t="s">
        <v>460</v>
      </c>
      <c r="H78">
        <v>98.5</v>
      </c>
    </row>
    <row r="79" spans="1:8">
      <c r="A79" t="s">
        <v>583</v>
      </c>
    </row>
    <row r="80" spans="1:8">
      <c r="A80" t="s">
        <v>584</v>
      </c>
    </row>
    <row r="81" spans="1:2">
      <c r="A81" t="s">
        <v>585</v>
      </c>
    </row>
    <row r="82" spans="1:2">
      <c r="A82" t="s">
        <v>586</v>
      </c>
    </row>
    <row r="83" spans="1:2">
      <c r="A83" t="s">
        <v>587</v>
      </c>
    </row>
    <row r="84" spans="1:2">
      <c r="A84" t="s">
        <v>588</v>
      </c>
    </row>
    <row r="85" spans="1:2">
      <c r="A85">
        <v>97.25</v>
      </c>
    </row>
    <row r="86" spans="1:2">
      <c r="A86" t="s">
        <v>589</v>
      </c>
    </row>
    <row r="87" spans="1:2">
      <c r="A87" t="s">
        <v>590</v>
      </c>
    </row>
    <row r="88" spans="1:2">
      <c r="A88" t="s">
        <v>425</v>
      </c>
    </row>
    <row r="89" spans="1:2">
      <c r="A89" t="s">
        <v>591</v>
      </c>
    </row>
    <row r="90" spans="1:2">
      <c r="A90" t="s">
        <v>592</v>
      </c>
    </row>
    <row r="91" spans="1:2">
      <c r="A91" t="s">
        <v>593</v>
      </c>
      <c r="B91">
        <v>11.826499999999999</v>
      </c>
    </row>
    <row r="92" spans="1:2">
      <c r="A92" t="s">
        <v>594</v>
      </c>
      <c r="B92">
        <v>10.9069</v>
      </c>
    </row>
    <row r="93" spans="1:2">
      <c r="A93" t="s">
        <v>595</v>
      </c>
      <c r="B93">
        <v>0.84119999999999995</v>
      </c>
    </row>
    <row r="94" spans="1:2">
      <c r="A94" t="s">
        <v>596</v>
      </c>
      <c r="B94">
        <v>8.3287999999999993</v>
      </c>
    </row>
    <row r="95" spans="1:2">
      <c r="A95" t="s">
        <v>597</v>
      </c>
      <c r="B95">
        <v>9.0310000000000006</v>
      </c>
    </row>
    <row r="96" spans="1:2">
      <c r="A96" t="s">
        <v>598</v>
      </c>
      <c r="B96" t="s">
        <v>8</v>
      </c>
    </row>
    <row r="97" spans="1:2">
      <c r="A97" t="s">
        <v>599</v>
      </c>
      <c r="B97" s="377">
        <v>7191.66</v>
      </c>
    </row>
    <row r="98" spans="1:2">
      <c r="A98" t="s">
        <v>600</v>
      </c>
      <c r="B98">
        <v>69.58</v>
      </c>
    </row>
    <row r="99" spans="1:2">
      <c r="A99" t="s">
        <v>601</v>
      </c>
      <c r="B99" s="376">
        <v>92435</v>
      </c>
    </row>
    <row r="100" spans="1:2">
      <c r="A100" t="s">
        <v>602</v>
      </c>
      <c r="B100">
        <v>2.133</v>
      </c>
    </row>
    <row r="101" spans="1:2">
      <c r="A101" t="s">
        <v>603</v>
      </c>
      <c r="B101">
        <v>0.63139999999999996</v>
      </c>
    </row>
    <row r="102" spans="1:2">
      <c r="A102" t="s">
        <v>604</v>
      </c>
      <c r="B102" s="154">
        <v>3.8100000000000002E-2</v>
      </c>
    </row>
    <row r="103" spans="1:2">
      <c r="A103" t="s">
        <v>605</v>
      </c>
      <c r="B103">
        <v>3.75</v>
      </c>
    </row>
    <row r="104" spans="1:2">
      <c r="A104" t="s">
        <v>606</v>
      </c>
      <c r="B104" s="326">
        <v>41038</v>
      </c>
    </row>
    <row r="105" spans="1:2">
      <c r="A105" t="s">
        <v>607</v>
      </c>
      <c r="B105" t="s">
        <v>8</v>
      </c>
    </row>
    <row r="106" spans="1:2">
      <c r="A106" t="s">
        <v>608</v>
      </c>
      <c r="B106" s="326">
        <v>41311</v>
      </c>
    </row>
    <row r="107" spans="1:2">
      <c r="A107" t="s">
        <v>609</v>
      </c>
    </row>
    <row r="108" spans="1:2">
      <c r="A108" t="s">
        <v>610</v>
      </c>
    </row>
    <row r="109" spans="1:2">
      <c r="A109" t="s">
        <v>294</v>
      </c>
    </row>
    <row r="110" spans="1:2">
      <c r="A110" t="s">
        <v>611</v>
      </c>
    </row>
    <row r="111" spans="1:2">
      <c r="A111" t="s">
        <v>612</v>
      </c>
    </row>
    <row r="112" spans="1:2">
      <c r="A112" t="s">
        <v>613</v>
      </c>
    </row>
    <row r="113" spans="1:2">
      <c r="A113" t="s">
        <v>614</v>
      </c>
    </row>
    <row r="114" spans="1:2">
      <c r="A114" t="s">
        <v>615</v>
      </c>
      <c r="B114" t="s">
        <v>616</v>
      </c>
    </row>
    <row r="115" spans="1:2">
      <c r="A115" t="s">
        <v>617</v>
      </c>
      <c r="B115" t="s">
        <v>618</v>
      </c>
    </row>
    <row r="116" spans="1:2">
      <c r="A116" t="s">
        <v>619</v>
      </c>
    </row>
    <row r="117" spans="1:2">
      <c r="A117" t="s">
        <v>620</v>
      </c>
    </row>
    <row r="118" spans="1:2">
      <c r="A118" t="s">
        <v>621</v>
      </c>
    </row>
    <row r="119" spans="1:2">
      <c r="A119" t="s">
        <v>622</v>
      </c>
    </row>
    <row r="120" spans="1:2">
      <c r="A120" t="s">
        <v>623</v>
      </c>
    </row>
    <row r="121" spans="1:2">
      <c r="A121" t="s">
        <v>624</v>
      </c>
    </row>
    <row r="122" spans="1:2">
      <c r="A122" t="s">
        <v>625</v>
      </c>
    </row>
    <row r="123" spans="1:2">
      <c r="A123" t="s">
        <v>626</v>
      </c>
    </row>
    <row r="124" spans="1:2">
      <c r="A124" t="s">
        <v>627</v>
      </c>
    </row>
    <row r="125" spans="1:2">
      <c r="A125" t="s">
        <v>628</v>
      </c>
    </row>
    <row r="126" spans="1:2">
      <c r="A126" t="s">
        <v>629</v>
      </c>
    </row>
    <row r="127" spans="1:2">
      <c r="A127" t="s">
        <v>630</v>
      </c>
    </row>
    <row r="128" spans="1:2">
      <c r="A128" t="s">
        <v>631</v>
      </c>
    </row>
    <row r="129" spans="1:1">
      <c r="A129" t="s">
        <v>632</v>
      </c>
    </row>
    <row r="130" spans="1:1">
      <c r="A130" t="s">
        <v>633</v>
      </c>
    </row>
    <row r="131" spans="1:1">
      <c r="A131" t="s">
        <v>634</v>
      </c>
    </row>
    <row r="132" spans="1:1">
      <c r="A132" t="s">
        <v>635</v>
      </c>
    </row>
    <row r="133" spans="1:1">
      <c r="A133">
        <v>1</v>
      </c>
    </row>
    <row r="134" spans="1:1">
      <c r="A134" t="s">
        <v>636</v>
      </c>
    </row>
    <row r="135" spans="1:1">
      <c r="A135">
        <v>2</v>
      </c>
    </row>
    <row r="136" spans="1:1">
      <c r="A136" t="s">
        <v>637</v>
      </c>
    </row>
    <row r="137" spans="1:1">
      <c r="A137">
        <v>3</v>
      </c>
    </row>
    <row r="138" spans="1:1">
      <c r="A138" t="s">
        <v>825</v>
      </c>
    </row>
    <row r="139" spans="1:1">
      <c r="A139">
        <v>4</v>
      </c>
    </row>
    <row r="140" spans="1:1">
      <c r="A140" t="s">
        <v>638</v>
      </c>
    </row>
    <row r="141" spans="1:1">
      <c r="A141">
        <v>5</v>
      </c>
    </row>
    <row r="142" spans="1:1">
      <c r="A142" t="s">
        <v>826</v>
      </c>
    </row>
    <row r="143" spans="1:1">
      <c r="A143" t="s">
        <v>639</v>
      </c>
    </row>
    <row r="144" spans="1:1">
      <c r="A144" t="s">
        <v>634</v>
      </c>
    </row>
    <row r="145" spans="1:1">
      <c r="A145" t="s">
        <v>640</v>
      </c>
    </row>
    <row r="146" spans="1:1">
      <c r="A146" t="s">
        <v>641</v>
      </c>
    </row>
    <row r="147" spans="1:1">
      <c r="A147" t="s">
        <v>642</v>
      </c>
    </row>
    <row r="148" spans="1:1">
      <c r="A148" t="s">
        <v>643</v>
      </c>
    </row>
    <row r="149" spans="1:1">
      <c r="A149" t="s">
        <v>644</v>
      </c>
    </row>
    <row r="150" spans="1:1">
      <c r="A150" t="s">
        <v>506</v>
      </c>
    </row>
    <row r="151" spans="1:1">
      <c r="A151" t="s">
        <v>645</v>
      </c>
    </row>
    <row r="152" spans="1:1">
      <c r="A152" t="s">
        <v>646</v>
      </c>
    </row>
    <row r="153" spans="1:1">
      <c r="A153" t="s">
        <v>647</v>
      </c>
    </row>
    <row r="154" spans="1:1">
      <c r="A154" t="s">
        <v>648</v>
      </c>
    </row>
    <row r="155" spans="1:1">
      <c r="A155" t="s">
        <v>649</v>
      </c>
    </row>
    <row r="156" spans="1:1">
      <c r="A156" t="s">
        <v>650</v>
      </c>
    </row>
    <row r="157" spans="1:1">
      <c r="A157" t="s">
        <v>651</v>
      </c>
    </row>
    <row r="158" spans="1:1">
      <c r="A158" t="s">
        <v>652</v>
      </c>
    </row>
    <row r="159" spans="1:1">
      <c r="A159" t="s">
        <v>653</v>
      </c>
    </row>
    <row r="160" spans="1:1">
      <c r="A160" t="s">
        <v>654</v>
      </c>
    </row>
    <row r="161" spans="1:1">
      <c r="A161" t="s">
        <v>655</v>
      </c>
    </row>
    <row r="162" spans="1:1">
      <c r="A162" t="s">
        <v>656</v>
      </c>
    </row>
    <row r="163" spans="1:1">
      <c r="A163" t="s">
        <v>657</v>
      </c>
    </row>
    <row r="164" spans="1:1">
      <c r="A164" t="s">
        <v>658</v>
      </c>
    </row>
    <row r="165" spans="1:1">
      <c r="A165" t="s">
        <v>659</v>
      </c>
    </row>
    <row r="166" spans="1:1">
      <c r="A166" t="s">
        <v>660</v>
      </c>
    </row>
    <row r="168" spans="1:1">
      <c r="A168" t="s">
        <v>526</v>
      </c>
    </row>
    <row r="169" spans="1:1">
      <c r="A169" t="s">
        <v>661</v>
      </c>
    </row>
    <row r="170" spans="1:1">
      <c r="A170" t="s">
        <v>527</v>
      </c>
    </row>
    <row r="171" spans="1:1">
      <c r="A171" t="s">
        <v>528</v>
      </c>
    </row>
    <row r="172" spans="1:1">
      <c r="A172" t="s">
        <v>662</v>
      </c>
    </row>
    <row r="173" spans="1:1">
      <c r="A173" t="s">
        <v>663</v>
      </c>
    </row>
    <row r="174" spans="1:1">
      <c r="A174" t="s">
        <v>664</v>
      </c>
    </row>
    <row r="175" spans="1:1">
      <c r="A175" t="s">
        <v>665</v>
      </c>
    </row>
    <row r="176" spans="1:1">
      <c r="A176" t="s">
        <v>666</v>
      </c>
    </row>
    <row r="177" spans="1:1">
      <c r="A177" t="s">
        <v>667</v>
      </c>
    </row>
    <row r="178" spans="1:1">
      <c r="A178" t="s">
        <v>668</v>
      </c>
    </row>
    <row r="179" spans="1:1">
      <c r="A179" t="s">
        <v>669</v>
      </c>
    </row>
    <row r="180" spans="1:1">
      <c r="A180" t="s">
        <v>670</v>
      </c>
    </row>
    <row r="182" spans="1:1">
      <c r="A182" t="s">
        <v>671</v>
      </c>
    </row>
    <row r="183" spans="1:1">
      <c r="A183" t="s">
        <v>672</v>
      </c>
    </row>
    <row r="184" spans="1:1">
      <c r="A184" t="s">
        <v>673</v>
      </c>
    </row>
    <row r="185" spans="1:1">
      <c r="A185" t="s">
        <v>674</v>
      </c>
    </row>
    <row r="186" spans="1:1">
      <c r="A186" t="s">
        <v>675</v>
      </c>
    </row>
    <row r="187" spans="1:1">
      <c r="A187" t="s">
        <v>676</v>
      </c>
    </row>
    <row r="188" spans="1:1">
      <c r="A188" t="s">
        <v>677</v>
      </c>
    </row>
    <row r="189" spans="1:1">
      <c r="A189" t="s">
        <v>678</v>
      </c>
    </row>
    <row r="190" spans="1:1">
      <c r="A190" t="s">
        <v>679</v>
      </c>
    </row>
    <row r="191" spans="1:1">
      <c r="A191" t="s">
        <v>680</v>
      </c>
    </row>
    <row r="192" spans="1:1">
      <c r="A192" t="s">
        <v>681</v>
      </c>
    </row>
    <row r="194" spans="1:1">
      <c r="A194" t="s">
        <v>682</v>
      </c>
    </row>
    <row r="195" spans="1:1">
      <c r="A195" t="s">
        <v>683</v>
      </c>
    </row>
    <row r="196" spans="1:1">
      <c r="A196" t="s">
        <v>684</v>
      </c>
    </row>
    <row r="197" spans="1:1">
      <c r="A197" t="s">
        <v>685</v>
      </c>
    </row>
    <row r="198" spans="1:1">
      <c r="A198" t="s">
        <v>686</v>
      </c>
    </row>
    <row r="199" spans="1:1">
      <c r="A199" t="s">
        <v>687</v>
      </c>
    </row>
    <row r="200" spans="1:1">
      <c r="A200" t="s">
        <v>688</v>
      </c>
    </row>
    <row r="201" spans="1:1">
      <c r="A201" t="s">
        <v>689</v>
      </c>
    </row>
    <row r="202" spans="1:1">
      <c r="A202" t="s">
        <v>690</v>
      </c>
    </row>
    <row r="203" spans="1:1">
      <c r="A203" t="s">
        <v>691</v>
      </c>
    </row>
    <row r="204" spans="1:1">
      <c r="A204" t="s">
        <v>692</v>
      </c>
    </row>
    <row r="205" spans="1:1">
      <c r="A205" t="s">
        <v>693</v>
      </c>
    </row>
    <row r="206" spans="1:1">
      <c r="A206" t="s">
        <v>694</v>
      </c>
    </row>
    <row r="207" spans="1:1">
      <c r="A207" t="s">
        <v>695</v>
      </c>
    </row>
    <row r="208" spans="1:1">
      <c r="A208" t="s">
        <v>696</v>
      </c>
    </row>
    <row r="209" spans="1:1">
      <c r="A209" t="s">
        <v>674</v>
      </c>
    </row>
    <row r="211" spans="1:1">
      <c r="A211" t="s">
        <v>697</v>
      </c>
    </row>
    <row r="212" spans="1:1">
      <c r="A212" t="s">
        <v>698</v>
      </c>
    </row>
    <row r="213" spans="1:1">
      <c r="A213" t="s">
        <v>699</v>
      </c>
    </row>
    <row r="214" spans="1:1">
      <c r="A214" t="s">
        <v>700</v>
      </c>
    </row>
    <row r="215" spans="1:1">
      <c r="A215" t="s">
        <v>701</v>
      </c>
    </row>
    <row r="216" spans="1:1">
      <c r="A216" t="s">
        <v>672</v>
      </c>
    </row>
    <row r="218" spans="1:1">
      <c r="A218" t="s">
        <v>702</v>
      </c>
    </row>
    <row r="219" spans="1:1">
      <c r="A219" t="s">
        <v>703</v>
      </c>
    </row>
    <row r="220" spans="1:1">
      <c r="A220" t="s">
        <v>704</v>
      </c>
    </row>
    <row r="221" spans="1:1">
      <c r="A221" t="s">
        <v>671</v>
      </c>
    </row>
    <row r="223" spans="1:1">
      <c r="A223" t="s">
        <v>705</v>
      </c>
    </row>
    <row r="224" spans="1:1">
      <c r="A224" t="s">
        <v>706</v>
      </c>
    </row>
    <row r="225" spans="1:1">
      <c r="A225" t="s">
        <v>707</v>
      </c>
    </row>
    <row r="226" spans="1:1">
      <c r="A226" t="s">
        <v>708</v>
      </c>
    </row>
    <row r="228" spans="1:1">
      <c r="A228" t="s">
        <v>709</v>
      </c>
    </row>
    <row r="229" spans="1:1">
      <c r="A229" t="s">
        <v>710</v>
      </c>
    </row>
    <row r="230" spans="1:1">
      <c r="A230" t="s">
        <v>711</v>
      </c>
    </row>
    <row r="231" spans="1:1">
      <c r="A231" t="s">
        <v>712</v>
      </c>
    </row>
    <row r="232" spans="1:1">
      <c r="A232" t="s">
        <v>713</v>
      </c>
    </row>
    <row r="233" spans="1:1">
      <c r="A233" t="s">
        <v>714</v>
      </c>
    </row>
    <row r="234" spans="1:1">
      <c r="A234" t="s">
        <v>715</v>
      </c>
    </row>
    <row r="235" spans="1:1">
      <c r="A235" t="s">
        <v>716</v>
      </c>
    </row>
    <row r="236" spans="1:1">
      <c r="A236" t="s">
        <v>717</v>
      </c>
    </row>
    <row r="237" spans="1:1">
      <c r="A237" t="s">
        <v>718</v>
      </c>
    </row>
    <row r="238" spans="1:1">
      <c r="A238" t="s">
        <v>719</v>
      </c>
    </row>
    <row r="239" spans="1:1">
      <c r="A239" t="s">
        <v>720</v>
      </c>
    </row>
    <row r="240" spans="1:1">
      <c r="A240" t="s">
        <v>721</v>
      </c>
    </row>
    <row r="242" spans="1:1">
      <c r="A242" t="s">
        <v>722</v>
      </c>
    </row>
    <row r="243" spans="1:1">
      <c r="A243" t="s">
        <v>684</v>
      </c>
    </row>
    <row r="244" spans="1:1">
      <c r="A244" t="s">
        <v>723</v>
      </c>
    </row>
    <row r="245" spans="1:1">
      <c r="A245" t="s">
        <v>724</v>
      </c>
    </row>
    <row r="246" spans="1:1">
      <c r="A246" t="s">
        <v>725</v>
      </c>
    </row>
    <row r="247" spans="1:1">
      <c r="A247" t="s">
        <v>726</v>
      </c>
    </row>
    <row r="248" spans="1:1">
      <c r="A248" t="s">
        <v>727</v>
      </c>
    </row>
    <row r="249" spans="1:1">
      <c r="A249" t="s">
        <v>728</v>
      </c>
    </row>
    <row r="250" spans="1:1">
      <c r="A250" t="s">
        <v>729</v>
      </c>
    </row>
    <row r="251" spans="1:1">
      <c r="A251" t="s">
        <v>730</v>
      </c>
    </row>
    <row r="252" spans="1:1">
      <c r="A252" t="s">
        <v>731</v>
      </c>
    </row>
    <row r="253" spans="1:1">
      <c r="A253" t="s">
        <v>721</v>
      </c>
    </row>
    <row r="255" spans="1:1">
      <c r="A255" t="s">
        <v>732</v>
      </c>
    </row>
    <row r="256" spans="1:1">
      <c r="A256" t="s">
        <v>733</v>
      </c>
    </row>
    <row r="257" spans="1:1">
      <c r="A257" t="s">
        <v>734</v>
      </c>
    </row>
    <row r="258" spans="1:1">
      <c r="A258" t="s">
        <v>735</v>
      </c>
    </row>
    <row r="259" spans="1:1">
      <c r="A259" t="s">
        <v>736</v>
      </c>
    </row>
    <row r="260" spans="1:1">
      <c r="A260" t="s">
        <v>737</v>
      </c>
    </row>
    <row r="261" spans="1:1">
      <c r="A261" t="s">
        <v>738</v>
      </c>
    </row>
    <row r="262" spans="1:1">
      <c r="A262" t="s">
        <v>739</v>
      </c>
    </row>
    <row r="263" spans="1:1">
      <c r="A263" t="s">
        <v>740</v>
      </c>
    </row>
    <row r="264" spans="1:1">
      <c r="A264" t="s">
        <v>741</v>
      </c>
    </row>
    <row r="265" spans="1:1">
      <c r="A265" t="s">
        <v>742</v>
      </c>
    </row>
    <row r="266" spans="1:1">
      <c r="A266" t="s">
        <v>721</v>
      </c>
    </row>
    <row r="268" spans="1:1">
      <c r="A268" t="s">
        <v>743</v>
      </c>
    </row>
    <row r="269" spans="1:1">
      <c r="A269" t="s">
        <v>744</v>
      </c>
    </row>
    <row r="270" spans="1:1">
      <c r="A270" t="s">
        <v>745</v>
      </c>
    </row>
    <row r="271" spans="1:1">
      <c r="A271" t="s">
        <v>746</v>
      </c>
    </row>
    <row r="272" spans="1:1">
      <c r="A272" t="s">
        <v>747</v>
      </c>
    </row>
    <row r="273" spans="1:1">
      <c r="A273" t="s">
        <v>741</v>
      </c>
    </row>
    <row r="274" spans="1:1">
      <c r="A274" t="s">
        <v>748</v>
      </c>
    </row>
    <row r="275" spans="1:1">
      <c r="A275" t="s">
        <v>721</v>
      </c>
    </row>
    <row r="277" spans="1:1">
      <c r="A277" t="s">
        <v>682</v>
      </c>
    </row>
    <row r="278" spans="1:1">
      <c r="A278" t="s">
        <v>749</v>
      </c>
    </row>
    <row r="279" spans="1:1">
      <c r="A279" t="s">
        <v>750</v>
      </c>
    </row>
    <row r="280" spans="1:1">
      <c r="A280" t="s">
        <v>751</v>
      </c>
    </row>
    <row r="281" spans="1:1">
      <c r="A281" t="s">
        <v>752</v>
      </c>
    </row>
    <row r="282" spans="1:1">
      <c r="A282" t="s">
        <v>740</v>
      </c>
    </row>
    <row r="283" spans="1:1">
      <c r="A283" t="s">
        <v>741</v>
      </c>
    </row>
    <row r="284" spans="1:1">
      <c r="A284" t="s">
        <v>753</v>
      </c>
    </row>
    <row r="285" spans="1:1">
      <c r="A285" t="s">
        <v>754</v>
      </c>
    </row>
    <row r="286" spans="1:1">
      <c r="A286" t="s">
        <v>755</v>
      </c>
    </row>
    <row r="287" spans="1:1">
      <c r="A287" t="s">
        <v>756</v>
      </c>
    </row>
    <row r="288" spans="1:1">
      <c r="A288" t="s">
        <v>757</v>
      </c>
    </row>
    <row r="289" spans="1:1">
      <c r="A289" t="s">
        <v>758</v>
      </c>
    </row>
    <row r="291" spans="1:1">
      <c r="A291" t="s">
        <v>526</v>
      </c>
    </row>
    <row r="292" spans="1:1">
      <c r="A292" t="s">
        <v>528</v>
      </c>
    </row>
    <row r="293" spans="1:1">
      <c r="A293" t="s">
        <v>527</v>
      </c>
    </row>
    <row r="294" spans="1:1">
      <c r="A294" t="s">
        <v>759</v>
      </c>
    </row>
    <row r="296" spans="1:1">
      <c r="A296" t="s">
        <v>760</v>
      </c>
    </row>
    <row r="297" spans="1:1">
      <c r="A297" t="s">
        <v>761</v>
      </c>
    </row>
    <row r="298" spans="1:1">
      <c r="A298" t="s">
        <v>762</v>
      </c>
    </row>
    <row r="299" spans="1:1">
      <c r="A299" t="s">
        <v>763</v>
      </c>
    </row>
    <row r="300" spans="1:1">
      <c r="A300" t="s">
        <v>764</v>
      </c>
    </row>
    <row r="301" spans="1:1">
      <c r="A301" t="s">
        <v>765</v>
      </c>
    </row>
    <row r="302" spans="1:1">
      <c r="A302" t="s">
        <v>766</v>
      </c>
    </row>
    <row r="303" spans="1:1">
      <c r="A303" t="s">
        <v>767</v>
      </c>
    </row>
    <row r="304" spans="1:1">
      <c r="A304" t="s">
        <v>768</v>
      </c>
    </row>
    <row r="305" spans="1:1">
      <c r="A305" t="s">
        <v>769</v>
      </c>
    </row>
    <row r="306" spans="1:1">
      <c r="A306" t="s">
        <v>770</v>
      </c>
    </row>
    <row r="307" spans="1:1">
      <c r="A307" t="s">
        <v>771</v>
      </c>
    </row>
    <row r="308" spans="1:1">
      <c r="A308" t="s">
        <v>772</v>
      </c>
    </row>
    <row r="309" spans="1:1">
      <c r="A309" t="s">
        <v>759</v>
      </c>
    </row>
    <row r="310" spans="1:1">
      <c r="A310" t="s">
        <v>758</v>
      </c>
    </row>
    <row r="311" spans="1:1">
      <c r="A311" t="s">
        <v>756</v>
      </c>
    </row>
    <row r="312" spans="1:1">
      <c r="A312" t="s">
        <v>773</v>
      </c>
    </row>
    <row r="314" spans="1:1">
      <c r="A314" t="s">
        <v>774</v>
      </c>
    </row>
    <row r="315" spans="1:1">
      <c r="A315" t="s">
        <v>760</v>
      </c>
    </row>
    <row r="316" spans="1:1">
      <c r="A316" t="s">
        <v>775</v>
      </c>
    </row>
    <row r="317" spans="1:1">
      <c r="A317" t="s">
        <v>776</v>
      </c>
    </row>
    <row r="318" spans="1:1">
      <c r="A318" t="s">
        <v>540</v>
      </c>
    </row>
    <row r="319" spans="1:1">
      <c r="A319" t="s">
        <v>777</v>
      </c>
    </row>
    <row r="320" spans="1:1">
      <c r="A320" t="s">
        <v>754</v>
      </c>
    </row>
    <row r="321" spans="1:1">
      <c r="A321" t="s">
        <v>505</v>
      </c>
    </row>
    <row r="322" spans="1:1">
      <c r="A322" t="s">
        <v>435</v>
      </c>
    </row>
    <row r="323" spans="1:1">
      <c r="A323" t="s">
        <v>778</v>
      </c>
    </row>
    <row r="324" spans="1:1">
      <c r="A324" t="s">
        <v>670</v>
      </c>
    </row>
    <row r="325" spans="1:1">
      <c r="A325" t="s">
        <v>779</v>
      </c>
    </row>
    <row r="326" spans="1:1">
      <c r="A326" t="s">
        <v>780</v>
      </c>
    </row>
    <row r="327" spans="1:1">
      <c r="A327" t="s">
        <v>781</v>
      </c>
    </row>
    <row r="328" spans="1:1">
      <c r="A328" t="s">
        <v>782</v>
      </c>
    </row>
    <row r="329" spans="1:1">
      <c r="A329" t="s">
        <v>783</v>
      </c>
    </row>
    <row r="330" spans="1:1">
      <c r="A330" t="s">
        <v>777</v>
      </c>
    </row>
    <row r="331" spans="1:1">
      <c r="A331" t="s">
        <v>784</v>
      </c>
    </row>
    <row r="332" spans="1:1">
      <c r="A332" t="s">
        <v>785</v>
      </c>
    </row>
    <row r="333" spans="1:1">
      <c r="A333" t="s">
        <v>541</v>
      </c>
    </row>
    <row r="334" spans="1:1">
      <c r="A334" t="s">
        <v>786</v>
      </c>
    </row>
    <row r="335" spans="1:1">
      <c r="A335" t="s">
        <v>787</v>
      </c>
    </row>
    <row r="336" spans="1:1">
      <c r="A336" t="s">
        <v>788</v>
      </c>
    </row>
    <row r="337" spans="1:1">
      <c r="A337" t="s">
        <v>789</v>
      </c>
    </row>
    <row r="338" spans="1:1">
      <c r="A338" t="s">
        <v>790</v>
      </c>
    </row>
    <row r="339" spans="1:1">
      <c r="A339" t="s">
        <v>791</v>
      </c>
    </row>
    <row r="340" spans="1:1">
      <c r="A340" t="s">
        <v>792</v>
      </c>
    </row>
    <row r="341" spans="1:1">
      <c r="A341" t="s">
        <v>793</v>
      </c>
    </row>
    <row r="342" spans="1:1">
      <c r="A342" t="s">
        <v>794</v>
      </c>
    </row>
    <row r="343" spans="1:1">
      <c r="A343" t="s">
        <v>795</v>
      </c>
    </row>
    <row r="344" spans="1:1">
      <c r="A344" t="s">
        <v>796</v>
      </c>
    </row>
    <row r="345" spans="1:1">
      <c r="A345" t="s">
        <v>797</v>
      </c>
    </row>
    <row r="346" spans="1:1">
      <c r="A346" t="s">
        <v>798</v>
      </c>
    </row>
    <row r="347" spans="1:1">
      <c r="A347" t="s">
        <v>799</v>
      </c>
    </row>
    <row r="348" spans="1:1">
      <c r="A348" t="s">
        <v>800</v>
      </c>
    </row>
    <row r="349" spans="1:1">
      <c r="A349" t="s">
        <v>801</v>
      </c>
    </row>
    <row r="350" spans="1:1">
      <c r="A350" t="s">
        <v>802</v>
      </c>
    </row>
    <row r="351" spans="1:1">
      <c r="A351" t="s">
        <v>803</v>
      </c>
    </row>
    <row r="352" spans="1:1">
      <c r="A352" t="s">
        <v>542</v>
      </c>
    </row>
    <row r="353" spans="1:1">
      <c r="A353" t="s">
        <v>804</v>
      </c>
    </row>
    <row r="354" spans="1:1">
      <c r="A354" t="s">
        <v>805</v>
      </c>
    </row>
    <row r="355" spans="1:1">
      <c r="A355" t="s">
        <v>806</v>
      </c>
    </row>
    <row r="356" spans="1:1">
      <c r="A356" t="s">
        <v>807</v>
      </c>
    </row>
    <row r="357" spans="1:1">
      <c r="A357" t="s">
        <v>808</v>
      </c>
    </row>
    <row r="358" spans="1:1">
      <c r="A358" t="s">
        <v>809</v>
      </c>
    </row>
    <row r="359" spans="1:1">
      <c r="A359" t="s">
        <v>810</v>
      </c>
    </row>
    <row r="360" spans="1:1">
      <c r="A360" t="s">
        <v>811</v>
      </c>
    </row>
    <row r="361" spans="1:1">
      <c r="A361" t="s">
        <v>812</v>
      </c>
    </row>
    <row r="362" spans="1:1">
      <c r="A362" t="s">
        <v>813</v>
      </c>
    </row>
    <row r="363" spans="1:1">
      <c r="A363" t="s">
        <v>646</v>
      </c>
    </row>
    <row r="364" spans="1:1">
      <c r="A364" t="s">
        <v>814</v>
      </c>
    </row>
    <row r="365" spans="1:1">
      <c r="A365" t="s">
        <v>815</v>
      </c>
    </row>
    <row r="366" spans="1:1">
      <c r="A366" t="s">
        <v>513</v>
      </c>
    </row>
    <row r="367" spans="1:1">
      <c r="A367" t="s">
        <v>514</v>
      </c>
    </row>
    <row r="368" spans="1:1">
      <c r="A368" t="s">
        <v>515</v>
      </c>
    </row>
    <row r="369" spans="1:1">
      <c r="A369" t="s">
        <v>516</v>
      </c>
    </row>
    <row r="370" spans="1:1">
      <c r="A370" t="s">
        <v>517</v>
      </c>
    </row>
    <row r="371" spans="1:1">
      <c r="A371" t="s">
        <v>518</v>
      </c>
    </row>
    <row r="372" spans="1:1">
      <c r="A372" t="s">
        <v>644</v>
      </c>
    </row>
    <row r="373" spans="1:1">
      <c r="A373" t="s">
        <v>540</v>
      </c>
    </row>
    <row r="374" spans="1:1">
      <c r="A374" t="s">
        <v>816</v>
      </c>
    </row>
    <row r="375" spans="1:1">
      <c r="A375" t="s">
        <v>817</v>
      </c>
    </row>
    <row r="376" spans="1:1">
      <c r="A376" t="s">
        <v>818</v>
      </c>
    </row>
    <row r="377" spans="1:1">
      <c r="A377" t="s">
        <v>819</v>
      </c>
    </row>
    <row r="378" spans="1:1">
      <c r="A378" t="s">
        <v>510</v>
      </c>
    </row>
    <row r="379" spans="1:1">
      <c r="A379" t="s">
        <v>820</v>
      </c>
    </row>
    <row r="380" spans="1:1">
      <c r="A380" t="s">
        <v>821</v>
      </c>
    </row>
    <row r="381" spans="1:1">
      <c r="A381" t="s">
        <v>822</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E16"/>
  <sheetViews>
    <sheetView workbookViewId="0">
      <selection activeCell="M38" sqref="M38"/>
    </sheetView>
  </sheetViews>
  <sheetFormatPr defaultRowHeight="15"/>
  <cols>
    <col min="1" max="1" width="15.5703125" bestFit="1" customWidth="1"/>
    <col min="2" max="2" width="17.7109375" bestFit="1" customWidth="1"/>
  </cols>
  <sheetData>
    <row r="1" spans="1:5">
      <c r="A1" t="s">
        <v>487</v>
      </c>
    </row>
    <row r="2" spans="1:5">
      <c r="A2" t="s">
        <v>402</v>
      </c>
      <c r="B2" t="s">
        <v>488</v>
      </c>
    </row>
    <row r="3" spans="1:5">
      <c r="A3" t="s">
        <v>489</v>
      </c>
      <c r="B3" t="s">
        <v>1136</v>
      </c>
    </row>
    <row r="4" spans="1:5">
      <c r="A4" t="s">
        <v>490</v>
      </c>
      <c r="B4" t="s">
        <v>1137</v>
      </c>
    </row>
    <row r="5" spans="1:5">
      <c r="A5" t="s">
        <v>491</v>
      </c>
      <c r="B5" t="s">
        <v>1138</v>
      </c>
    </row>
    <row r="6" spans="1:5">
      <c r="A6" t="s">
        <v>492</v>
      </c>
      <c r="B6" t="s">
        <v>1139</v>
      </c>
    </row>
    <row r="7" spans="1:5">
      <c r="A7" t="s">
        <v>493</v>
      </c>
      <c r="B7" t="s">
        <v>1140</v>
      </c>
      <c r="C7" t="str">
        <f>REPLACE(REPLACE(B7,1,3,),7,4,)</f>
        <v>635.72</v>
      </c>
      <c r="D7">
        <f>100/C7</f>
        <v>0.15730195683634304</v>
      </c>
      <c r="E7" t="s">
        <v>503</v>
      </c>
    </row>
    <row r="8" spans="1:5">
      <c r="A8" t="s">
        <v>494</v>
      </c>
      <c r="B8" t="s">
        <v>1141</v>
      </c>
    </row>
    <row r="9" spans="1:5">
      <c r="A9" t="s">
        <v>495</v>
      </c>
      <c r="B9" t="s">
        <v>1142</v>
      </c>
    </row>
    <row r="10" spans="1:5">
      <c r="A10" t="s">
        <v>496</v>
      </c>
      <c r="B10" t="s">
        <v>1143</v>
      </c>
    </row>
    <row r="11" spans="1:5">
      <c r="A11" t="s">
        <v>497</v>
      </c>
      <c r="B11" t="s">
        <v>1144</v>
      </c>
    </row>
    <row r="12" spans="1:5">
      <c r="A12" t="s">
        <v>498</v>
      </c>
      <c r="B12" t="s">
        <v>1145</v>
      </c>
    </row>
    <row r="13" spans="1:5">
      <c r="A13" t="s">
        <v>499</v>
      </c>
      <c r="B13" t="s">
        <v>1146</v>
      </c>
    </row>
    <row r="14" spans="1:5">
      <c r="A14" t="s">
        <v>500</v>
      </c>
      <c r="B14" t="s">
        <v>1147</v>
      </c>
    </row>
    <row r="15" spans="1:5">
      <c r="A15" t="s">
        <v>501</v>
      </c>
      <c r="B15" t="s">
        <v>1148</v>
      </c>
    </row>
    <row r="16" spans="1:5">
      <c r="A16" t="s">
        <v>502</v>
      </c>
      <c r="B16" t="s">
        <v>1149</v>
      </c>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F396"/>
  <sheetViews>
    <sheetView topLeftCell="A82" workbookViewId="0">
      <selection activeCell="B100" sqref="B100"/>
    </sheetView>
  </sheetViews>
  <sheetFormatPr defaultRowHeight="15"/>
  <cols>
    <col min="1" max="1" width="42.85546875" customWidth="1"/>
    <col min="2" max="2" width="41.140625" customWidth="1"/>
    <col min="3" max="3" width="12" customWidth="1"/>
    <col min="4" max="4" width="13.85546875" customWidth="1"/>
    <col min="5" max="5" width="8.5703125" customWidth="1"/>
    <col min="6" max="6" width="7.5703125" customWidth="1"/>
    <col min="7" max="7" width="4.7109375" customWidth="1"/>
    <col min="8" max="8" width="5" customWidth="1"/>
  </cols>
  <sheetData>
    <row r="1" spans="1:1">
      <c r="A1" t="s">
        <v>505</v>
      </c>
    </row>
    <row r="2" spans="1:1">
      <c r="A2" t="s">
        <v>506</v>
      </c>
    </row>
    <row r="3" spans="1:1">
      <c r="A3" t="s">
        <v>507</v>
      </c>
    </row>
    <row r="4" spans="1:1">
      <c r="A4" t="s">
        <v>1076</v>
      </c>
    </row>
    <row r="5" spans="1:1">
      <c r="A5" t="s">
        <v>509</v>
      </c>
    </row>
    <row r="6" spans="1:1">
      <c r="A6" t="s">
        <v>510</v>
      </c>
    </row>
    <row r="7" spans="1:1">
      <c r="A7" t="s">
        <v>511</v>
      </c>
    </row>
    <row r="8" spans="1:1">
      <c r="A8" t="s">
        <v>512</v>
      </c>
    </row>
    <row r="9" spans="1:1">
      <c r="A9" t="s">
        <v>513</v>
      </c>
    </row>
    <row r="10" spans="1:1">
      <c r="A10" t="s">
        <v>514</v>
      </c>
    </row>
    <row r="11" spans="1:1">
      <c r="A11" t="s">
        <v>515</v>
      </c>
    </row>
    <row r="12" spans="1:1">
      <c r="A12" t="s">
        <v>516</v>
      </c>
    </row>
    <row r="13" spans="1:1">
      <c r="A13" t="s">
        <v>517</v>
      </c>
    </row>
    <row r="14" spans="1:1">
      <c r="A14" t="s">
        <v>518</v>
      </c>
    </row>
    <row r="15" spans="1:1">
      <c r="A15" t="s">
        <v>519</v>
      </c>
    </row>
    <row r="16" spans="1:1">
      <c r="A16" t="s">
        <v>520</v>
      </c>
    </row>
    <row r="17" spans="1:6">
      <c r="A17" t="s">
        <v>521</v>
      </c>
    </row>
    <row r="18" spans="1:6">
      <c r="A18" t="s">
        <v>522</v>
      </c>
    </row>
    <row r="19" spans="1:6">
      <c r="A19" t="s">
        <v>523</v>
      </c>
    </row>
    <row r="20" spans="1:6">
      <c r="A20" t="s">
        <v>1077</v>
      </c>
      <c r="F20" s="376"/>
    </row>
    <row r="21" spans="1:6">
      <c r="A21" t="s">
        <v>525</v>
      </c>
      <c r="F21" s="154"/>
    </row>
    <row r="22" spans="1:6">
      <c r="A22" t="s">
        <v>526</v>
      </c>
    </row>
    <row r="23" spans="1:6">
      <c r="A23" t="s">
        <v>527</v>
      </c>
      <c r="F23" s="376"/>
    </row>
    <row r="24" spans="1:6">
      <c r="A24" t="s">
        <v>528</v>
      </c>
      <c r="F24" s="154"/>
    </row>
    <row r="25" spans="1:6">
      <c r="A25" t="s">
        <v>359</v>
      </c>
      <c r="B25" t="s">
        <v>426</v>
      </c>
      <c r="C25" t="s">
        <v>529</v>
      </c>
      <c r="D25" t="s">
        <v>530</v>
      </c>
    </row>
    <row r="26" spans="1:6">
      <c r="A26" t="s">
        <v>531</v>
      </c>
      <c r="B26" s="377">
        <v>13936.4</v>
      </c>
      <c r="C26">
        <v>26.02</v>
      </c>
      <c r="D26" s="154">
        <v>1.9E-3</v>
      </c>
    </row>
    <row r="27" spans="1:6">
      <c r="A27" t="s">
        <v>532</v>
      </c>
      <c r="B27" s="377">
        <v>1501.98</v>
      </c>
      <c r="C27">
        <v>0.02</v>
      </c>
      <c r="D27" s="154">
        <v>0</v>
      </c>
    </row>
    <row r="28" spans="1:6">
      <c r="A28" t="s">
        <v>533</v>
      </c>
      <c r="B28" s="377">
        <v>3151.82</v>
      </c>
      <c r="C28">
        <v>9.51</v>
      </c>
      <c r="D28" s="154">
        <v>3.0000000000000001E-3</v>
      </c>
    </row>
    <row r="29" spans="1:6">
      <c r="A29" t="s">
        <v>359</v>
      </c>
      <c r="B29" t="s">
        <v>426</v>
      </c>
      <c r="C29" t="s">
        <v>529</v>
      </c>
      <c r="D29" t="s">
        <v>530</v>
      </c>
    </row>
    <row r="30" spans="1:6">
      <c r="A30" t="s">
        <v>534</v>
      </c>
      <c r="B30" s="377">
        <v>2717.61</v>
      </c>
      <c r="C30">
        <v>-14.51</v>
      </c>
      <c r="D30" s="154">
        <v>-5.3E-3</v>
      </c>
    </row>
    <row r="31" spans="1:6">
      <c r="A31" t="s">
        <v>535</v>
      </c>
      <c r="B31" s="377">
        <v>6306.63</v>
      </c>
      <c r="C31">
        <v>-16.48</v>
      </c>
      <c r="D31" s="154">
        <v>-2.5999999999999999E-3</v>
      </c>
    </row>
    <row r="32" spans="1:6">
      <c r="A32" t="s">
        <v>1078</v>
      </c>
      <c r="B32" s="377">
        <v>7790.19</v>
      </c>
      <c r="C32">
        <v>-21.12</v>
      </c>
      <c r="D32" s="154">
        <v>-2.7000000000000001E-3</v>
      </c>
    </row>
    <row r="33" spans="1:4">
      <c r="A33" t="s">
        <v>359</v>
      </c>
      <c r="B33" t="s">
        <v>426</v>
      </c>
      <c r="C33" t="s">
        <v>529</v>
      </c>
      <c r="D33" t="s">
        <v>530</v>
      </c>
    </row>
    <row r="34" spans="1:4">
      <c r="A34" t="s">
        <v>537</v>
      </c>
      <c r="B34" s="377">
        <v>11138.7</v>
      </c>
      <c r="C34">
        <v>24.71</v>
      </c>
      <c r="D34" s="154">
        <v>2.2000000000000001E-3</v>
      </c>
    </row>
    <row r="35" spans="1:4">
      <c r="A35" t="s">
        <v>538</v>
      </c>
      <c r="B35" s="377">
        <v>23729.5</v>
      </c>
      <c r="C35">
        <v>-92.53</v>
      </c>
      <c r="D35" s="154">
        <v>-3.8999999999999998E-3</v>
      </c>
    </row>
    <row r="36" spans="1:4">
      <c r="A36" t="s">
        <v>1079</v>
      </c>
      <c r="B36" s="377">
        <v>4878.78</v>
      </c>
      <c r="C36">
        <v>-17.91</v>
      </c>
      <c r="D36" s="154">
        <v>-3.7000000000000002E-3</v>
      </c>
    </row>
    <row r="37" spans="1:4">
      <c r="A37" t="s">
        <v>540</v>
      </c>
    </row>
    <row r="38" spans="1:4">
      <c r="A38" t="s">
        <v>541</v>
      </c>
    </row>
    <row r="39" spans="1:4">
      <c r="A39" t="s">
        <v>542</v>
      </c>
    </row>
    <row r="40" spans="1:4">
      <c r="A40" t="s">
        <v>543</v>
      </c>
      <c r="B40" s="377"/>
    </row>
    <row r="41" spans="1:4">
      <c r="A41" t="s">
        <v>1080</v>
      </c>
    </row>
    <row r="42" spans="1:4">
      <c r="A42" t="s">
        <v>1081</v>
      </c>
      <c r="B42" s="376"/>
    </row>
    <row r="43" spans="1:4">
      <c r="A43" t="s">
        <v>1082</v>
      </c>
      <c r="B43" s="377"/>
    </row>
    <row r="44" spans="1:4">
      <c r="A44" t="s">
        <v>1083</v>
      </c>
    </row>
    <row r="45" spans="1:4">
      <c r="A45" t="s">
        <v>1084</v>
      </c>
      <c r="B45" s="154"/>
    </row>
    <row r="46" spans="1:4">
      <c r="A46" t="s">
        <v>1085</v>
      </c>
    </row>
    <row r="47" spans="1:4">
      <c r="A47" t="s">
        <v>1086</v>
      </c>
    </row>
    <row r="48" spans="1:4">
      <c r="A48" t="s">
        <v>1087</v>
      </c>
      <c r="B48" s="154"/>
    </row>
    <row r="49" spans="1:2">
      <c r="A49" t="s">
        <v>1088</v>
      </c>
      <c r="B49" s="326"/>
    </row>
    <row r="50" spans="1:2">
      <c r="A50" t="s">
        <v>1089</v>
      </c>
    </row>
    <row r="51" spans="1:2">
      <c r="A51" t="s">
        <v>1090</v>
      </c>
      <c r="B51" s="154"/>
    </row>
    <row r="52" spans="1:2">
      <c r="A52" t="s">
        <v>1091</v>
      </c>
      <c r="B52" s="326"/>
    </row>
    <row r="53" spans="1:2">
      <c r="A53" t="s">
        <v>1092</v>
      </c>
    </row>
    <row r="54" spans="1:2">
      <c r="A54" t="s">
        <v>1093</v>
      </c>
    </row>
    <row r="55" spans="1:2">
      <c r="A55" t="s">
        <v>1094</v>
      </c>
    </row>
    <row r="56" spans="1:2">
      <c r="A56" t="s">
        <v>1095</v>
      </c>
    </row>
    <row r="57" spans="1:2">
      <c r="A57" t="s">
        <v>823</v>
      </c>
    </row>
    <row r="58" spans="1:2">
      <c r="A58" t="s">
        <v>1096</v>
      </c>
    </row>
    <row r="59" spans="1:2">
      <c r="A59" t="s">
        <v>959</v>
      </c>
    </row>
    <row r="60" spans="1:2">
      <c r="A60" t="s">
        <v>1150</v>
      </c>
    </row>
    <row r="61" spans="1:2">
      <c r="A61" t="s">
        <v>563</v>
      </c>
    </row>
    <row r="62" spans="1:2">
      <c r="A62" t="s">
        <v>564</v>
      </c>
    </row>
    <row r="63" spans="1:2">
      <c r="A63" t="s">
        <v>565</v>
      </c>
    </row>
    <row r="64" spans="1:2">
      <c r="A64" t="s">
        <v>566</v>
      </c>
    </row>
    <row r="65" spans="1:6">
      <c r="A65" t="s">
        <v>567</v>
      </c>
    </row>
    <row r="66" spans="1:6">
      <c r="A66" t="s">
        <v>568</v>
      </c>
    </row>
    <row r="67" spans="1:6">
      <c r="A67" t="s">
        <v>569</v>
      </c>
    </row>
    <row r="68" spans="1:6">
      <c r="A68" t="s">
        <v>1151</v>
      </c>
    </row>
    <row r="69" spans="1:6">
      <c r="A69" t="s">
        <v>960</v>
      </c>
    </row>
    <row r="70" spans="1:6">
      <c r="A70" t="s">
        <v>572</v>
      </c>
    </row>
    <row r="71" spans="1:6">
      <c r="A71" t="s">
        <v>573</v>
      </c>
    </row>
    <row r="72" spans="1:6">
      <c r="A72" t="s">
        <v>574</v>
      </c>
    </row>
    <row r="73" spans="1:6">
      <c r="A73" t="s">
        <v>575</v>
      </c>
    </row>
    <row r="74" spans="1:6">
      <c r="A74" t="s">
        <v>576</v>
      </c>
    </row>
    <row r="75" spans="1:6">
      <c r="A75" t="s">
        <v>577</v>
      </c>
    </row>
    <row r="76" spans="1:6">
      <c r="A76" t="s">
        <v>961</v>
      </c>
    </row>
    <row r="77" spans="1:6">
      <c r="A77" t="s">
        <v>962</v>
      </c>
      <c r="F77" s="376"/>
    </row>
    <row r="78" spans="1:6">
      <c r="A78" t="s">
        <v>963</v>
      </c>
      <c r="F78" s="154"/>
    </row>
    <row r="79" spans="1:6">
      <c r="A79" t="s">
        <v>964</v>
      </c>
    </row>
    <row r="80" spans="1:6">
      <c r="A80" t="s">
        <v>458</v>
      </c>
      <c r="B80">
        <v>4.68</v>
      </c>
      <c r="C80" t="s">
        <v>465</v>
      </c>
      <c r="D80" t="s">
        <v>1127</v>
      </c>
      <c r="E80" t="s">
        <v>467</v>
      </c>
      <c r="F80" s="376">
        <v>105028</v>
      </c>
    </row>
    <row r="81" spans="1:6">
      <c r="A81" t="s">
        <v>580</v>
      </c>
      <c r="B81">
        <v>4.68</v>
      </c>
      <c r="C81" t="s">
        <v>466</v>
      </c>
      <c r="D81" t="s">
        <v>881</v>
      </c>
      <c r="E81" t="s">
        <v>582</v>
      </c>
      <c r="F81" s="154">
        <v>0.34189999999999998</v>
      </c>
    </row>
    <row r="82" spans="1:6">
      <c r="A82" t="s">
        <v>965</v>
      </c>
    </row>
    <row r="83" spans="1:6">
      <c r="A83" t="s">
        <v>584</v>
      </c>
    </row>
    <row r="84" spans="1:6">
      <c r="A84" t="s">
        <v>1152</v>
      </c>
    </row>
    <row r="85" spans="1:6">
      <c r="A85" t="s">
        <v>586</v>
      </c>
    </row>
    <row r="86" spans="1:6">
      <c r="A86" t="s">
        <v>587</v>
      </c>
    </row>
    <row r="87" spans="1:6">
      <c r="A87" t="s">
        <v>588</v>
      </c>
    </row>
    <row r="88" spans="1:6">
      <c r="A88">
        <v>4.68</v>
      </c>
    </row>
    <row r="89" spans="1:6">
      <c r="A89" t="s">
        <v>966</v>
      </c>
    </row>
    <row r="90" spans="1:6">
      <c r="A90" t="s">
        <v>590</v>
      </c>
    </row>
    <row r="91" spans="1:6">
      <c r="A91" t="s">
        <v>425</v>
      </c>
    </row>
    <row r="92" spans="1:6">
      <c r="A92" t="s">
        <v>591</v>
      </c>
    </row>
    <row r="93" spans="1:6">
      <c r="A93" t="s">
        <v>967</v>
      </c>
    </row>
    <row r="94" spans="1:6">
      <c r="A94" t="s">
        <v>593</v>
      </c>
      <c r="B94">
        <v>17.182500000000001</v>
      </c>
    </row>
    <row r="95" spans="1:6">
      <c r="A95" t="s">
        <v>594</v>
      </c>
      <c r="B95">
        <v>16.382999999999999</v>
      </c>
    </row>
    <row r="96" spans="1:6">
      <c r="A96" t="s">
        <v>968</v>
      </c>
      <c r="B96">
        <v>0.67210000000000003</v>
      </c>
    </row>
    <row r="97" spans="1:2">
      <c r="A97" t="s">
        <v>969</v>
      </c>
      <c r="B97" s="377">
        <v>0.26889999999999997</v>
      </c>
    </row>
    <row r="98" spans="1:2">
      <c r="A98" t="s">
        <v>970</v>
      </c>
      <c r="B98">
        <v>0.28199999999999997</v>
      </c>
    </row>
    <row r="99" spans="1:2">
      <c r="A99" t="s">
        <v>598</v>
      </c>
      <c r="B99" s="376" t="s">
        <v>8</v>
      </c>
    </row>
    <row r="100" spans="1:2">
      <c r="A100" t="s">
        <v>971</v>
      </c>
      <c r="B100" s="377">
        <v>2851.12</v>
      </c>
    </row>
    <row r="101" spans="1:2">
      <c r="A101" t="s">
        <v>600</v>
      </c>
      <c r="B101">
        <v>617.12</v>
      </c>
    </row>
    <row r="102" spans="1:2">
      <c r="A102" t="s">
        <v>601</v>
      </c>
      <c r="B102" s="154">
        <v>539982</v>
      </c>
    </row>
    <row r="103" spans="1:2">
      <c r="A103" t="s">
        <v>602</v>
      </c>
      <c r="B103">
        <v>3.9737</v>
      </c>
    </row>
    <row r="104" spans="1:2">
      <c r="A104" t="s">
        <v>603</v>
      </c>
      <c r="B104" s="326">
        <v>0.81489999999999996</v>
      </c>
    </row>
    <row r="105" spans="1:2">
      <c r="A105" t="s">
        <v>604</v>
      </c>
      <c r="B105" s="154">
        <v>3.8399999999999997E-2</v>
      </c>
    </row>
    <row r="106" spans="1:2">
      <c r="A106" t="s">
        <v>972</v>
      </c>
      <c r="B106" s="326">
        <v>8.0600000000000005E-2</v>
      </c>
    </row>
    <row r="107" spans="1:2">
      <c r="A107" t="s">
        <v>606</v>
      </c>
    </row>
    <row r="108" spans="1:2">
      <c r="A108" t="s">
        <v>607</v>
      </c>
      <c r="B108" s="154">
        <v>9.74E-2</v>
      </c>
    </row>
    <row r="109" spans="1:2">
      <c r="A109" t="s">
        <v>608</v>
      </c>
      <c r="B109" s="326">
        <v>41339</v>
      </c>
    </row>
    <row r="110" spans="1:2">
      <c r="A110" t="s">
        <v>609</v>
      </c>
    </row>
    <row r="111" spans="1:2">
      <c r="A111" t="s">
        <v>973</v>
      </c>
    </row>
    <row r="112" spans="1:2">
      <c r="A112" t="s">
        <v>294</v>
      </c>
    </row>
    <row r="113" spans="1:2">
      <c r="A113" t="s">
        <v>974</v>
      </c>
    </row>
    <row r="114" spans="1:2">
      <c r="A114" t="s">
        <v>612</v>
      </c>
    </row>
    <row r="115" spans="1:2">
      <c r="A115" t="s">
        <v>882</v>
      </c>
    </row>
    <row r="116" spans="1:2">
      <c r="A116" t="s">
        <v>883</v>
      </c>
    </row>
    <row r="117" spans="1:2">
      <c r="A117" t="s">
        <v>884</v>
      </c>
      <c r="B117" t="s">
        <v>885</v>
      </c>
    </row>
    <row r="118" spans="1:2">
      <c r="A118" t="s">
        <v>886</v>
      </c>
      <c r="B118" t="s">
        <v>887</v>
      </c>
    </row>
    <row r="119" spans="1:2">
      <c r="A119" t="s">
        <v>888</v>
      </c>
    </row>
    <row r="120" spans="1:2">
      <c r="A120" t="s">
        <v>620</v>
      </c>
    </row>
    <row r="121" spans="1:2">
      <c r="A121" t="s">
        <v>634</v>
      </c>
    </row>
    <row r="122" spans="1:2">
      <c r="A122" t="s">
        <v>889</v>
      </c>
    </row>
    <row r="124" spans="1:2">
      <c r="A124" t="s">
        <v>890</v>
      </c>
    </row>
    <row r="126" spans="1:2">
      <c r="A126" t="s">
        <v>891</v>
      </c>
    </row>
    <row r="128" spans="1:2">
      <c r="A128" t="s">
        <v>892</v>
      </c>
    </row>
    <row r="130" spans="1:1">
      <c r="A130" t="s">
        <v>893</v>
      </c>
    </row>
    <row r="132" spans="1:1">
      <c r="A132" t="s">
        <v>894</v>
      </c>
    </row>
    <row r="133" spans="1:1">
      <c r="A133" t="s">
        <v>895</v>
      </c>
    </row>
    <row r="134" spans="1:1">
      <c r="A134" t="s">
        <v>622</v>
      </c>
    </row>
    <row r="135" spans="1:1">
      <c r="A135" t="s">
        <v>1097</v>
      </c>
    </row>
    <row r="136" spans="1:1">
      <c r="A136" t="s">
        <v>1098</v>
      </c>
    </row>
    <row r="137" spans="1:1">
      <c r="A137" t="s">
        <v>1099</v>
      </c>
    </row>
    <row r="138" spans="1:1">
      <c r="A138" t="s">
        <v>1100</v>
      </c>
    </row>
    <row r="139" spans="1:1">
      <c r="A139" t="s">
        <v>896</v>
      </c>
    </row>
    <row r="140" spans="1:1">
      <c r="A140" t="s">
        <v>1153</v>
      </c>
    </row>
    <row r="141" spans="1:1">
      <c r="A141" t="s">
        <v>1154</v>
      </c>
    </row>
    <row r="142" spans="1:1">
      <c r="A142" t="s">
        <v>1155</v>
      </c>
    </row>
    <row r="143" spans="1:1">
      <c r="A143" t="s">
        <v>1101</v>
      </c>
    </row>
    <row r="144" spans="1:1">
      <c r="A144" t="s">
        <v>1102</v>
      </c>
    </row>
    <row r="145" spans="1:1">
      <c r="A145" t="s">
        <v>633</v>
      </c>
    </row>
    <row r="146" spans="1:1">
      <c r="A146" t="s">
        <v>634</v>
      </c>
    </row>
    <row r="147" spans="1:1">
      <c r="A147" t="s">
        <v>635</v>
      </c>
    </row>
    <row r="148" spans="1:1">
      <c r="A148">
        <v>1</v>
      </c>
    </row>
    <row r="149" spans="1:1">
      <c r="A149" t="s">
        <v>1156</v>
      </c>
    </row>
    <row r="150" spans="1:1">
      <c r="A150">
        <v>2</v>
      </c>
    </row>
    <row r="151" spans="1:1">
      <c r="A151" t="s">
        <v>1125</v>
      </c>
    </row>
    <row r="152" spans="1:1">
      <c r="A152">
        <v>3</v>
      </c>
    </row>
    <row r="153" spans="1:1">
      <c r="A153" t="s">
        <v>1157</v>
      </c>
    </row>
    <row r="154" spans="1:1">
      <c r="A154">
        <v>4</v>
      </c>
    </row>
    <row r="155" spans="1:1">
      <c r="A155" t="s">
        <v>1158</v>
      </c>
    </row>
    <row r="156" spans="1:1">
      <c r="A156">
        <v>5</v>
      </c>
    </row>
    <row r="157" spans="1:1">
      <c r="A157" t="s">
        <v>1159</v>
      </c>
    </row>
    <row r="158" spans="1:1">
      <c r="A158" t="s">
        <v>639</v>
      </c>
    </row>
    <row r="159" spans="1:1">
      <c r="A159" t="s">
        <v>634</v>
      </c>
    </row>
    <row r="160" spans="1:1">
      <c r="A160" t="s">
        <v>640</v>
      </c>
    </row>
    <row r="161" spans="1:1">
      <c r="A161" t="s">
        <v>641</v>
      </c>
    </row>
    <row r="162" spans="1:1">
      <c r="A162" t="s">
        <v>642</v>
      </c>
    </row>
    <row r="163" spans="1:1">
      <c r="A163" t="s">
        <v>643</v>
      </c>
    </row>
    <row r="164" spans="1:1">
      <c r="A164" t="s">
        <v>644</v>
      </c>
    </row>
    <row r="165" spans="1:1">
      <c r="A165" t="s">
        <v>506</v>
      </c>
    </row>
    <row r="166" spans="1:1">
      <c r="A166" t="s">
        <v>645</v>
      </c>
    </row>
    <row r="167" spans="1:1">
      <c r="A167" t="s">
        <v>646</v>
      </c>
    </row>
    <row r="168" spans="1:1">
      <c r="A168" t="s">
        <v>647</v>
      </c>
    </row>
    <row r="169" spans="1:1">
      <c r="A169" t="s">
        <v>648</v>
      </c>
    </row>
    <row r="170" spans="1:1">
      <c r="A170" t="s">
        <v>649</v>
      </c>
    </row>
    <row r="171" spans="1:1">
      <c r="A171" t="s">
        <v>650</v>
      </c>
    </row>
    <row r="172" spans="1:1">
      <c r="A172" t="s">
        <v>651</v>
      </c>
    </row>
    <row r="173" spans="1:1">
      <c r="A173" t="s">
        <v>652</v>
      </c>
    </row>
    <row r="174" spans="1:1">
      <c r="A174" t="s">
        <v>653</v>
      </c>
    </row>
    <row r="175" spans="1:1">
      <c r="A175" t="s">
        <v>654</v>
      </c>
    </row>
    <row r="176" spans="1:1">
      <c r="A176" t="s">
        <v>655</v>
      </c>
    </row>
    <row r="177" spans="1:1">
      <c r="A177" t="s">
        <v>656</v>
      </c>
    </row>
    <row r="178" spans="1:1">
      <c r="A178" t="s">
        <v>657</v>
      </c>
    </row>
    <row r="179" spans="1:1">
      <c r="A179" t="s">
        <v>658</v>
      </c>
    </row>
    <row r="180" spans="1:1">
      <c r="A180" t="s">
        <v>659</v>
      </c>
    </row>
    <row r="181" spans="1:1">
      <c r="A181" t="s">
        <v>660</v>
      </c>
    </row>
    <row r="183" spans="1:1">
      <c r="A183" t="s">
        <v>526</v>
      </c>
    </row>
    <row r="184" spans="1:1">
      <c r="A184" t="s">
        <v>661</v>
      </c>
    </row>
    <row r="185" spans="1:1">
      <c r="A185" t="s">
        <v>527</v>
      </c>
    </row>
    <row r="186" spans="1:1">
      <c r="A186" t="s">
        <v>528</v>
      </c>
    </row>
    <row r="187" spans="1:1">
      <c r="A187" t="s">
        <v>662</v>
      </c>
    </row>
    <row r="188" spans="1:1">
      <c r="A188" t="s">
        <v>663</v>
      </c>
    </row>
    <row r="189" spans="1:1">
      <c r="A189" t="s">
        <v>664</v>
      </c>
    </row>
    <row r="190" spans="1:1">
      <c r="A190" t="s">
        <v>665</v>
      </c>
    </row>
    <row r="191" spans="1:1">
      <c r="A191" t="s">
        <v>666</v>
      </c>
    </row>
    <row r="192" spans="1:1">
      <c r="A192" t="s">
        <v>667</v>
      </c>
    </row>
    <row r="193" spans="1:1">
      <c r="A193" t="s">
        <v>668</v>
      </c>
    </row>
    <row r="194" spans="1:1">
      <c r="A194" t="s">
        <v>1103</v>
      </c>
    </row>
    <row r="195" spans="1:1">
      <c r="A195" t="s">
        <v>670</v>
      </c>
    </row>
    <row r="197" spans="1:1">
      <c r="A197" t="s">
        <v>671</v>
      </c>
    </row>
    <row r="198" spans="1:1">
      <c r="A198" t="s">
        <v>672</v>
      </c>
    </row>
    <row r="199" spans="1:1">
      <c r="A199" t="s">
        <v>673</v>
      </c>
    </row>
    <row r="200" spans="1:1">
      <c r="A200" t="s">
        <v>674</v>
      </c>
    </row>
    <row r="201" spans="1:1">
      <c r="A201" t="s">
        <v>675</v>
      </c>
    </row>
    <row r="202" spans="1:1">
      <c r="A202" t="s">
        <v>676</v>
      </c>
    </row>
    <row r="203" spans="1:1">
      <c r="A203" t="s">
        <v>677</v>
      </c>
    </row>
    <row r="204" spans="1:1">
      <c r="A204" t="s">
        <v>678</v>
      </c>
    </row>
    <row r="205" spans="1:1">
      <c r="A205" t="s">
        <v>679</v>
      </c>
    </row>
    <row r="206" spans="1:1">
      <c r="A206" t="s">
        <v>1104</v>
      </c>
    </row>
    <row r="207" spans="1:1">
      <c r="A207" t="s">
        <v>681</v>
      </c>
    </row>
    <row r="209" spans="1:1">
      <c r="A209" t="s">
        <v>682</v>
      </c>
    </row>
    <row r="210" spans="1:1">
      <c r="A210" t="s">
        <v>683</v>
      </c>
    </row>
    <row r="211" spans="1:1">
      <c r="A211" t="s">
        <v>684</v>
      </c>
    </row>
    <row r="212" spans="1:1">
      <c r="A212" t="s">
        <v>685</v>
      </c>
    </row>
    <row r="213" spans="1:1">
      <c r="A213" t="s">
        <v>686</v>
      </c>
    </row>
    <row r="214" spans="1:1">
      <c r="A214" t="s">
        <v>687</v>
      </c>
    </row>
    <row r="215" spans="1:1">
      <c r="A215" t="s">
        <v>688</v>
      </c>
    </row>
    <row r="216" spans="1:1">
      <c r="A216" t="s">
        <v>689</v>
      </c>
    </row>
    <row r="217" spans="1:1">
      <c r="A217" t="s">
        <v>690</v>
      </c>
    </row>
    <row r="218" spans="1:1">
      <c r="A218" t="s">
        <v>1105</v>
      </c>
    </row>
    <row r="219" spans="1:1">
      <c r="A219" t="s">
        <v>692</v>
      </c>
    </row>
    <row r="220" spans="1:1">
      <c r="A220" t="s">
        <v>693</v>
      </c>
    </row>
    <row r="221" spans="1:1">
      <c r="A221" t="s">
        <v>694</v>
      </c>
    </row>
    <row r="222" spans="1:1">
      <c r="A222" t="s">
        <v>695</v>
      </c>
    </row>
    <row r="223" spans="1:1">
      <c r="A223" t="s">
        <v>696</v>
      </c>
    </row>
    <row r="224" spans="1:1">
      <c r="A224" t="s">
        <v>674</v>
      </c>
    </row>
    <row r="226" spans="1:1">
      <c r="A226" t="s">
        <v>697</v>
      </c>
    </row>
    <row r="227" spans="1:1">
      <c r="A227" t="s">
        <v>698</v>
      </c>
    </row>
    <row r="228" spans="1:1">
      <c r="A228" t="s">
        <v>699</v>
      </c>
    </row>
    <row r="229" spans="1:1">
      <c r="A229" t="s">
        <v>700</v>
      </c>
    </row>
    <row r="230" spans="1:1">
      <c r="A230" t="s">
        <v>701</v>
      </c>
    </row>
    <row r="231" spans="1:1">
      <c r="A231" t="s">
        <v>672</v>
      </c>
    </row>
    <row r="233" spans="1:1">
      <c r="A233" t="s">
        <v>702</v>
      </c>
    </row>
    <row r="234" spans="1:1">
      <c r="A234" t="s">
        <v>703</v>
      </c>
    </row>
    <row r="235" spans="1:1">
      <c r="A235" t="s">
        <v>704</v>
      </c>
    </row>
    <row r="236" spans="1:1">
      <c r="A236" t="s">
        <v>671</v>
      </c>
    </row>
    <row r="238" spans="1:1">
      <c r="A238" t="s">
        <v>705</v>
      </c>
    </row>
    <row r="239" spans="1:1">
      <c r="A239" t="s">
        <v>706</v>
      </c>
    </row>
    <row r="240" spans="1:1">
      <c r="A240" t="s">
        <v>707</v>
      </c>
    </row>
    <row r="241" spans="1:1">
      <c r="A241" t="s">
        <v>708</v>
      </c>
    </row>
    <row r="243" spans="1:1">
      <c r="A243" t="s">
        <v>709</v>
      </c>
    </row>
    <row r="244" spans="1:1">
      <c r="A244" t="s">
        <v>710</v>
      </c>
    </row>
    <row r="245" spans="1:1">
      <c r="A245" t="s">
        <v>711</v>
      </c>
    </row>
    <row r="246" spans="1:1">
      <c r="A246" t="s">
        <v>712</v>
      </c>
    </row>
    <row r="247" spans="1:1">
      <c r="A247" t="s">
        <v>713</v>
      </c>
    </row>
    <row r="248" spans="1:1">
      <c r="A248" t="s">
        <v>714</v>
      </c>
    </row>
    <row r="249" spans="1:1">
      <c r="A249" t="s">
        <v>715</v>
      </c>
    </row>
    <row r="250" spans="1:1">
      <c r="A250" t="s">
        <v>716</v>
      </c>
    </row>
    <row r="251" spans="1:1">
      <c r="A251" t="s">
        <v>717</v>
      </c>
    </row>
    <row r="252" spans="1:1">
      <c r="A252" t="s">
        <v>718</v>
      </c>
    </row>
    <row r="253" spans="1:1">
      <c r="A253" t="s">
        <v>719</v>
      </c>
    </row>
    <row r="254" spans="1:1">
      <c r="A254" t="s">
        <v>720</v>
      </c>
    </row>
    <row r="255" spans="1:1">
      <c r="A255" t="s">
        <v>721</v>
      </c>
    </row>
    <row r="257" spans="1:1">
      <c r="A257" t="s">
        <v>722</v>
      </c>
    </row>
    <row r="258" spans="1:1">
      <c r="A258" t="s">
        <v>684</v>
      </c>
    </row>
    <row r="259" spans="1:1">
      <c r="A259" t="s">
        <v>723</v>
      </c>
    </row>
    <row r="260" spans="1:1">
      <c r="A260" t="s">
        <v>724</v>
      </c>
    </row>
    <row r="261" spans="1:1">
      <c r="A261" t="s">
        <v>725</v>
      </c>
    </row>
    <row r="262" spans="1:1">
      <c r="A262" t="s">
        <v>726</v>
      </c>
    </row>
    <row r="263" spans="1:1">
      <c r="A263" t="s">
        <v>727</v>
      </c>
    </row>
    <row r="264" spans="1:1">
      <c r="A264" t="s">
        <v>728</v>
      </c>
    </row>
    <row r="265" spans="1:1">
      <c r="A265" t="s">
        <v>729</v>
      </c>
    </row>
    <row r="266" spans="1:1">
      <c r="A266" t="s">
        <v>730</v>
      </c>
    </row>
    <row r="267" spans="1:1">
      <c r="A267" t="s">
        <v>731</v>
      </c>
    </row>
    <row r="268" spans="1:1">
      <c r="A268" t="s">
        <v>721</v>
      </c>
    </row>
    <row r="270" spans="1:1">
      <c r="A270" t="s">
        <v>732</v>
      </c>
    </row>
    <row r="271" spans="1:1">
      <c r="A271" t="s">
        <v>733</v>
      </c>
    </row>
    <row r="272" spans="1:1">
      <c r="A272" t="s">
        <v>734</v>
      </c>
    </row>
    <row r="273" spans="1:1">
      <c r="A273" t="s">
        <v>735</v>
      </c>
    </row>
    <row r="274" spans="1:1">
      <c r="A274" t="s">
        <v>736</v>
      </c>
    </row>
    <row r="275" spans="1:1">
      <c r="A275" t="s">
        <v>737</v>
      </c>
    </row>
    <row r="276" spans="1:1">
      <c r="A276" t="s">
        <v>738</v>
      </c>
    </row>
    <row r="277" spans="1:1">
      <c r="A277" t="s">
        <v>739</v>
      </c>
    </row>
    <row r="278" spans="1:1">
      <c r="A278" t="s">
        <v>740</v>
      </c>
    </row>
    <row r="279" spans="1:1">
      <c r="A279" t="s">
        <v>741</v>
      </c>
    </row>
    <row r="280" spans="1:1">
      <c r="A280" t="s">
        <v>721</v>
      </c>
    </row>
    <row r="282" spans="1:1">
      <c r="A282" t="s">
        <v>743</v>
      </c>
    </row>
    <row r="283" spans="1:1">
      <c r="A283" t="s">
        <v>744</v>
      </c>
    </row>
    <row r="284" spans="1:1">
      <c r="A284" t="s">
        <v>745</v>
      </c>
    </row>
    <row r="285" spans="1:1">
      <c r="A285" t="s">
        <v>746</v>
      </c>
    </row>
    <row r="286" spans="1:1">
      <c r="A286" t="s">
        <v>747</v>
      </c>
    </row>
    <row r="287" spans="1:1">
      <c r="A287" t="s">
        <v>741</v>
      </c>
    </row>
    <row r="288" spans="1:1">
      <c r="A288" t="s">
        <v>748</v>
      </c>
    </row>
    <row r="289" spans="1:1">
      <c r="A289" t="s">
        <v>721</v>
      </c>
    </row>
    <row r="291" spans="1:1">
      <c r="A291" t="s">
        <v>682</v>
      </c>
    </row>
    <row r="292" spans="1:1">
      <c r="A292" t="s">
        <v>749</v>
      </c>
    </row>
    <row r="293" spans="1:1">
      <c r="A293" t="s">
        <v>750</v>
      </c>
    </row>
    <row r="294" spans="1:1">
      <c r="A294" t="s">
        <v>751</v>
      </c>
    </row>
    <row r="295" spans="1:1">
      <c r="A295" t="s">
        <v>752</v>
      </c>
    </row>
    <row r="296" spans="1:1">
      <c r="A296" t="s">
        <v>740</v>
      </c>
    </row>
    <row r="297" spans="1:1">
      <c r="A297" t="s">
        <v>741</v>
      </c>
    </row>
    <row r="298" spans="1:1">
      <c r="A298" t="s">
        <v>753</v>
      </c>
    </row>
    <row r="299" spans="1:1">
      <c r="A299" t="s">
        <v>754</v>
      </c>
    </row>
    <row r="300" spans="1:1">
      <c r="A300" t="s">
        <v>755</v>
      </c>
    </row>
    <row r="301" spans="1:1">
      <c r="A301" t="s">
        <v>756</v>
      </c>
    </row>
    <row r="302" spans="1:1">
      <c r="A302" t="s">
        <v>757</v>
      </c>
    </row>
    <row r="303" spans="1:1">
      <c r="A303" t="s">
        <v>758</v>
      </c>
    </row>
    <row r="305" spans="1:1">
      <c r="A305" t="s">
        <v>526</v>
      </c>
    </row>
    <row r="306" spans="1:1">
      <c r="A306" t="s">
        <v>528</v>
      </c>
    </row>
    <row r="307" spans="1:1">
      <c r="A307" t="s">
        <v>527</v>
      </c>
    </row>
    <row r="308" spans="1:1">
      <c r="A308" t="s">
        <v>759</v>
      </c>
    </row>
    <row r="310" spans="1:1">
      <c r="A310" t="s">
        <v>760</v>
      </c>
    </row>
    <row r="311" spans="1:1">
      <c r="A311" t="s">
        <v>761</v>
      </c>
    </row>
    <row r="312" spans="1:1">
      <c r="A312" t="s">
        <v>762</v>
      </c>
    </row>
    <row r="313" spans="1:1">
      <c r="A313" t="s">
        <v>763</v>
      </c>
    </row>
    <row r="314" spans="1:1">
      <c r="A314" t="s">
        <v>764</v>
      </c>
    </row>
    <row r="315" spans="1:1">
      <c r="A315" t="s">
        <v>765</v>
      </c>
    </row>
    <row r="316" spans="1:1">
      <c r="A316" t="s">
        <v>1106</v>
      </c>
    </row>
    <row r="317" spans="1:1">
      <c r="A317" t="s">
        <v>767</v>
      </c>
    </row>
    <row r="318" spans="1:1">
      <c r="A318" t="s">
        <v>768</v>
      </c>
    </row>
    <row r="319" spans="1:1">
      <c r="A319" t="s">
        <v>769</v>
      </c>
    </row>
    <row r="320" spans="1:1">
      <c r="A320" t="s">
        <v>770</v>
      </c>
    </row>
    <row r="321" spans="1:1">
      <c r="A321" t="s">
        <v>771</v>
      </c>
    </row>
    <row r="322" spans="1:1">
      <c r="A322" t="s">
        <v>772</v>
      </c>
    </row>
    <row r="323" spans="1:1">
      <c r="A323" t="s">
        <v>759</v>
      </c>
    </row>
    <row r="324" spans="1:1">
      <c r="A324" t="s">
        <v>758</v>
      </c>
    </row>
    <row r="325" spans="1:1">
      <c r="A325" t="s">
        <v>756</v>
      </c>
    </row>
    <row r="326" spans="1:1">
      <c r="A326" t="s">
        <v>773</v>
      </c>
    </row>
    <row r="328" spans="1:1">
      <c r="A328" t="s">
        <v>774</v>
      </c>
    </row>
    <row r="329" spans="1:1">
      <c r="A329" t="s">
        <v>760</v>
      </c>
    </row>
    <row r="330" spans="1:1">
      <c r="A330" t="s">
        <v>775</v>
      </c>
    </row>
    <row r="331" spans="1:1">
      <c r="A331" t="s">
        <v>1107</v>
      </c>
    </row>
    <row r="332" spans="1:1">
      <c r="A332" t="s">
        <v>540</v>
      </c>
    </row>
    <row r="333" spans="1:1">
      <c r="A333" t="s">
        <v>555</v>
      </c>
    </row>
    <row r="334" spans="1:1">
      <c r="A334" t="s">
        <v>754</v>
      </c>
    </row>
    <row r="335" spans="1:1">
      <c r="A335" t="s">
        <v>505</v>
      </c>
    </row>
    <row r="336" spans="1:1">
      <c r="A336" t="s">
        <v>435</v>
      </c>
    </row>
    <row r="337" spans="1:1">
      <c r="A337" t="s">
        <v>547</v>
      </c>
    </row>
    <row r="338" spans="1:1">
      <c r="A338" t="s">
        <v>670</v>
      </c>
    </row>
    <row r="339" spans="1:1">
      <c r="A339" t="s">
        <v>549</v>
      </c>
    </row>
    <row r="340" spans="1:1">
      <c r="A340" t="s">
        <v>550</v>
      </c>
    </row>
    <row r="341" spans="1:1">
      <c r="A341" t="s">
        <v>552</v>
      </c>
    </row>
    <row r="342" spans="1:1">
      <c r="A342" t="s">
        <v>553</v>
      </c>
    </row>
    <row r="343" spans="1:1">
      <c r="A343" t="s">
        <v>554</v>
      </c>
    </row>
    <row r="344" spans="1:1">
      <c r="A344" t="s">
        <v>555</v>
      </c>
    </row>
    <row r="345" spans="1:1">
      <c r="A345" t="s">
        <v>784</v>
      </c>
    </row>
    <row r="346" spans="1:1">
      <c r="A346" t="s">
        <v>785</v>
      </c>
    </row>
    <row r="347" spans="1:1">
      <c r="A347" t="s">
        <v>541</v>
      </c>
    </row>
    <row r="348" spans="1:1">
      <c r="A348" t="s">
        <v>786</v>
      </c>
    </row>
    <row r="349" spans="1:1">
      <c r="A349" t="s">
        <v>787</v>
      </c>
    </row>
    <row r="350" spans="1:1">
      <c r="A350" t="s">
        <v>1020</v>
      </c>
    </row>
    <row r="351" spans="1:1">
      <c r="A351" t="s">
        <v>788</v>
      </c>
    </row>
    <row r="352" spans="1:1">
      <c r="A352" t="s">
        <v>789</v>
      </c>
    </row>
    <row r="353" spans="1:1">
      <c r="A353" t="s">
        <v>790</v>
      </c>
    </row>
    <row r="354" spans="1:1">
      <c r="A354" t="s">
        <v>791</v>
      </c>
    </row>
    <row r="355" spans="1:1">
      <c r="A355" t="s">
        <v>792</v>
      </c>
    </row>
    <row r="356" spans="1:1">
      <c r="A356" t="s">
        <v>793</v>
      </c>
    </row>
    <row r="357" spans="1:1">
      <c r="A357" t="s">
        <v>794</v>
      </c>
    </row>
    <row r="358" spans="1:1">
      <c r="A358" t="s">
        <v>795</v>
      </c>
    </row>
    <row r="359" spans="1:1">
      <c r="A359" t="s">
        <v>796</v>
      </c>
    </row>
    <row r="360" spans="1:1">
      <c r="A360" t="s">
        <v>797</v>
      </c>
    </row>
    <row r="361" spans="1:1">
      <c r="A361" t="s">
        <v>798</v>
      </c>
    </row>
    <row r="362" spans="1:1">
      <c r="A362" t="s">
        <v>799</v>
      </c>
    </row>
    <row r="363" spans="1:1">
      <c r="A363" t="s">
        <v>800</v>
      </c>
    </row>
    <row r="364" spans="1:1">
      <c r="A364" t="s">
        <v>801</v>
      </c>
    </row>
    <row r="365" spans="1:1">
      <c r="A365" t="s">
        <v>802</v>
      </c>
    </row>
    <row r="366" spans="1:1">
      <c r="A366" t="s">
        <v>803</v>
      </c>
    </row>
    <row r="367" spans="1:1">
      <c r="A367" t="s">
        <v>542</v>
      </c>
    </row>
    <row r="368" spans="1:1">
      <c r="A368" t="s">
        <v>804</v>
      </c>
    </row>
    <row r="369" spans="1:1">
      <c r="A369" t="s">
        <v>805</v>
      </c>
    </row>
    <row r="370" spans="1:1">
      <c r="A370" t="s">
        <v>806</v>
      </c>
    </row>
    <row r="371" spans="1:1">
      <c r="A371" t="s">
        <v>807</v>
      </c>
    </row>
    <row r="372" spans="1:1">
      <c r="A372" t="s">
        <v>808</v>
      </c>
    </row>
    <row r="373" spans="1:1">
      <c r="A373" t="s">
        <v>809</v>
      </c>
    </row>
    <row r="374" spans="1:1">
      <c r="A374" t="s">
        <v>810</v>
      </c>
    </row>
    <row r="375" spans="1:1">
      <c r="A375" t="s">
        <v>811</v>
      </c>
    </row>
    <row r="376" spans="1:1">
      <c r="A376" t="s">
        <v>812</v>
      </c>
    </row>
    <row r="377" spans="1:1">
      <c r="A377" t="s">
        <v>813</v>
      </c>
    </row>
    <row r="378" spans="1:1">
      <c r="A378" t="s">
        <v>646</v>
      </c>
    </row>
    <row r="379" spans="1:1">
      <c r="A379" t="s">
        <v>814</v>
      </c>
    </row>
    <row r="380" spans="1:1">
      <c r="A380" t="s">
        <v>815</v>
      </c>
    </row>
    <row r="381" spans="1:1">
      <c r="A381" t="s">
        <v>513</v>
      </c>
    </row>
    <row r="382" spans="1:1">
      <c r="A382" t="s">
        <v>514</v>
      </c>
    </row>
    <row r="383" spans="1:1">
      <c r="A383" t="s">
        <v>515</v>
      </c>
    </row>
    <row r="384" spans="1:1">
      <c r="A384" t="s">
        <v>516</v>
      </c>
    </row>
    <row r="385" spans="1:1">
      <c r="A385" t="s">
        <v>517</v>
      </c>
    </row>
    <row r="386" spans="1:1">
      <c r="A386" t="s">
        <v>518</v>
      </c>
    </row>
    <row r="387" spans="1:1">
      <c r="A387" t="s">
        <v>644</v>
      </c>
    </row>
    <row r="388" spans="1:1">
      <c r="A388" t="s">
        <v>540</v>
      </c>
    </row>
    <row r="389" spans="1:1">
      <c r="A389" t="s">
        <v>816</v>
      </c>
    </row>
    <row r="390" spans="1:1">
      <c r="A390" t="s">
        <v>817</v>
      </c>
    </row>
    <row r="391" spans="1:1">
      <c r="A391" t="s">
        <v>818</v>
      </c>
    </row>
    <row r="392" spans="1:1">
      <c r="A392" t="s">
        <v>819</v>
      </c>
    </row>
    <row r="393" spans="1:1">
      <c r="A393" t="s">
        <v>510</v>
      </c>
    </row>
    <row r="394" spans="1:1">
      <c r="A394" t="s">
        <v>897</v>
      </c>
    </row>
    <row r="395" spans="1:1">
      <c r="A395" t="s">
        <v>821</v>
      </c>
    </row>
    <row r="396" spans="1:1">
      <c r="A396" t="s">
        <v>822</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B4"/>
  <sheetViews>
    <sheetView workbookViewId="0">
      <selection activeCell="M32" sqref="M32"/>
    </sheetView>
  </sheetViews>
  <sheetFormatPr defaultRowHeight="15"/>
  <cols>
    <col min="1" max="1" width="10.85546875" bestFit="1" customWidth="1"/>
    <col min="2" max="2" width="7" bestFit="1" customWidth="1"/>
  </cols>
  <sheetData>
    <row r="1" spans="1:2">
      <c r="A1" t="s">
        <v>457</v>
      </c>
      <c r="B1">
        <v>1.3569</v>
      </c>
    </row>
    <row r="2" spans="1:2">
      <c r="A2" t="s">
        <v>458</v>
      </c>
      <c r="B2">
        <v>1.3572</v>
      </c>
    </row>
    <row r="3" spans="1:2">
      <c r="A3" t="s">
        <v>459</v>
      </c>
      <c r="B3">
        <v>1.3573</v>
      </c>
    </row>
    <row r="4" spans="1:2">
      <c r="A4" t="s">
        <v>460</v>
      </c>
      <c r="B4">
        <v>1.3573999999999999</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B4"/>
  <sheetViews>
    <sheetView workbookViewId="0">
      <selection activeCell="M36" sqref="M36"/>
    </sheetView>
  </sheetViews>
  <sheetFormatPr defaultRowHeight="15"/>
  <cols>
    <col min="1" max="1" width="10.85546875" bestFit="1" customWidth="1"/>
    <col min="2" max="2" width="7" bestFit="1" customWidth="1"/>
  </cols>
  <sheetData>
    <row r="1" spans="1:2">
      <c r="A1" t="s">
        <v>457</v>
      </c>
      <c r="B1">
        <v>1.5795999999999999</v>
      </c>
    </row>
    <row r="2" spans="1:2">
      <c r="A2" t="s">
        <v>458</v>
      </c>
      <c r="B2">
        <v>1.5802</v>
      </c>
    </row>
    <row r="3" spans="1:2">
      <c r="A3" t="s">
        <v>459</v>
      </c>
      <c r="B3">
        <v>1.5809</v>
      </c>
    </row>
    <row r="4" spans="1:2">
      <c r="A4" t="s">
        <v>460</v>
      </c>
      <c r="B4">
        <v>1.581</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B8"/>
  <sheetViews>
    <sheetView workbookViewId="0">
      <selection activeCell="O38" sqref="O38"/>
    </sheetView>
  </sheetViews>
  <sheetFormatPr defaultRowHeight="15"/>
  <cols>
    <col min="1" max="1" width="15" bestFit="1" customWidth="1"/>
    <col min="2" max="2" width="9.42578125" bestFit="1" customWidth="1"/>
  </cols>
  <sheetData>
    <row r="1" spans="1:2">
      <c r="A1" t="s">
        <v>1108</v>
      </c>
      <c r="B1" t="s">
        <v>1109</v>
      </c>
    </row>
    <row r="2" spans="1:2">
      <c r="A2" t="s">
        <v>1110</v>
      </c>
      <c r="B2">
        <v>0.99873999999999996</v>
      </c>
    </row>
    <row r="3" spans="1:2">
      <c r="A3" t="s">
        <v>1111</v>
      </c>
      <c r="B3">
        <v>0.99890999999999996</v>
      </c>
    </row>
    <row r="4" spans="1:2">
      <c r="A4" t="s">
        <v>1112</v>
      </c>
      <c r="B4">
        <v>0.99973000000000001</v>
      </c>
    </row>
    <row r="5" spans="1:2">
      <c r="A5" t="s">
        <v>1113</v>
      </c>
      <c r="B5">
        <v>0.99705999999999995</v>
      </c>
    </row>
    <row r="6" spans="1:2">
      <c r="A6" t="s">
        <v>1114</v>
      </c>
      <c r="B6">
        <v>0.99870000000000003</v>
      </c>
    </row>
    <row r="7" spans="1:2">
      <c r="A7" t="s">
        <v>1115</v>
      </c>
      <c r="B7">
        <v>0.99970000000000003</v>
      </c>
    </row>
    <row r="8" spans="1:2">
      <c r="A8" t="s">
        <v>1116</v>
      </c>
      <c r="B8" t="s">
        <v>1117</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C10001"/>
  <sheetViews>
    <sheetView workbookViewId="0">
      <selection activeCell="D2" sqref="D2"/>
    </sheetView>
  </sheetViews>
  <sheetFormatPr defaultRowHeight="15"/>
  <sheetData>
    <row r="1" spans="1:3">
      <c r="A1" t="s">
        <v>932</v>
      </c>
      <c r="B1" t="s">
        <v>933</v>
      </c>
      <c r="C1" t="s">
        <v>529</v>
      </c>
    </row>
    <row r="2" spans="1:3">
      <c r="A2">
        <v>22.290187835693398</v>
      </c>
      <c r="B2">
        <v>8.0966358184814506</v>
      </c>
      <c r="C2">
        <v>17.322444915771499</v>
      </c>
    </row>
    <row r="3" spans="1:3">
      <c r="A3">
        <v>32.7894897460938</v>
      </c>
      <c r="B3">
        <v>17.382774353027301</v>
      </c>
      <c r="C3">
        <v>27.397138595581101</v>
      </c>
    </row>
    <row r="4" spans="1:3">
      <c r="A4">
        <v>15.631305694580099</v>
      </c>
      <c r="B4">
        <v>-18.151676177978501</v>
      </c>
      <c r="C4">
        <v>3.80726194381714</v>
      </c>
    </row>
    <row r="5" spans="1:3">
      <c r="A5">
        <v>24.9557495117188</v>
      </c>
      <c r="B5">
        <v>4.3661105446517502E-3</v>
      </c>
      <c r="C5">
        <v>16.222764968872099</v>
      </c>
    </row>
    <row r="6" spans="1:3">
      <c r="A6">
        <v>39.184276580810497</v>
      </c>
      <c r="B6">
        <v>22.157405853271499</v>
      </c>
      <c r="C6">
        <v>33.2248725891113</v>
      </c>
    </row>
    <row r="7" spans="1:3">
      <c r="A7">
        <v>27.168439865112301</v>
      </c>
      <c r="B7">
        <v>41.340873718261697</v>
      </c>
      <c r="C7">
        <v>32.128791809082003</v>
      </c>
    </row>
    <row r="8" spans="1:3">
      <c r="A8">
        <v>16.9736213684082</v>
      </c>
      <c r="B8">
        <v>28.957965850830099</v>
      </c>
      <c r="C8">
        <v>21.1681423187256</v>
      </c>
    </row>
    <row r="9" spans="1:3">
      <c r="A9">
        <v>16.958429336547901</v>
      </c>
      <c r="B9">
        <v>33.199291229247997</v>
      </c>
      <c r="C9">
        <v>22.6427307128906</v>
      </c>
    </row>
    <row r="10" spans="1:3">
      <c r="A10">
        <v>26.240276336669901</v>
      </c>
      <c r="B10">
        <v>74.834205627441406</v>
      </c>
      <c r="C10">
        <v>43.2481498718262</v>
      </c>
    </row>
    <row r="11" spans="1:3">
      <c r="A11">
        <v>11.8589935302734</v>
      </c>
      <c r="B11">
        <v>31.090093612670898</v>
      </c>
      <c r="C11">
        <v>18.589878082275401</v>
      </c>
    </row>
    <row r="12" spans="1:3">
      <c r="A12">
        <v>23.7904376983643</v>
      </c>
      <c r="B12">
        <v>18.459840774536101</v>
      </c>
      <c r="C12">
        <v>21.924728393554702</v>
      </c>
    </row>
    <row r="13" spans="1:3">
      <c r="A13">
        <v>35.295372009277301</v>
      </c>
      <c r="B13">
        <v>3.4331936836242698</v>
      </c>
      <c r="C13">
        <v>24.143610000610401</v>
      </c>
    </row>
    <row r="14" spans="1:3">
      <c r="A14">
        <v>23.9656658172607</v>
      </c>
      <c r="B14">
        <v>34.499813079833999</v>
      </c>
      <c r="C14">
        <v>27.652616500854499</v>
      </c>
    </row>
    <row r="15" spans="1:3">
      <c r="A15">
        <v>38.253189086914098</v>
      </c>
      <c r="B15">
        <v>109.04872894287099</v>
      </c>
      <c r="C15">
        <v>63.031627655029297</v>
      </c>
    </row>
    <row r="16" spans="1:3">
      <c r="A16">
        <v>9.4984493255615199</v>
      </c>
      <c r="B16">
        <v>26.9902744293213</v>
      </c>
      <c r="C16">
        <v>15.620588302612299</v>
      </c>
    </row>
    <row r="17" spans="1:3">
      <c r="A17">
        <v>17.400699615478501</v>
      </c>
      <c r="B17">
        <v>40.516048431396499</v>
      </c>
      <c r="C17">
        <v>25.491071701049801</v>
      </c>
    </row>
    <row r="18" spans="1:3">
      <c r="A18">
        <v>16.373771667480501</v>
      </c>
      <c r="B18">
        <v>44.988334655761697</v>
      </c>
      <c r="C18">
        <v>26.388868331909201</v>
      </c>
    </row>
    <row r="19" spans="1:3">
      <c r="A19">
        <v>50.864921569824197</v>
      </c>
      <c r="B19">
        <v>23.436927795410199</v>
      </c>
      <c r="C19">
        <v>41.265125274658203</v>
      </c>
    </row>
    <row r="20" spans="1:3">
      <c r="A20">
        <v>22.90065574646</v>
      </c>
      <c r="B20">
        <v>3.4634914398193399</v>
      </c>
      <c r="C20">
        <v>16.097648620605501</v>
      </c>
    </row>
    <row r="21" spans="1:3">
      <c r="A21">
        <v>32.636600494384801</v>
      </c>
      <c r="B21">
        <v>18.347133636474599</v>
      </c>
      <c r="C21">
        <v>27.6352863311768</v>
      </c>
    </row>
    <row r="22" spans="1:3">
      <c r="A22">
        <v>20.9124870300293</v>
      </c>
      <c r="B22">
        <v>13.060991287231399</v>
      </c>
      <c r="C22">
        <v>18.164463043212901</v>
      </c>
    </row>
    <row r="23" spans="1:3">
      <c r="A23">
        <v>14.989250183105501</v>
      </c>
      <c r="B23">
        <v>37.260902404785199</v>
      </c>
      <c r="C23">
        <v>22.784328460693398</v>
      </c>
    </row>
    <row r="24" spans="1:3">
      <c r="A24">
        <v>14.683097839355501</v>
      </c>
      <c r="B24">
        <v>13.916013717651399</v>
      </c>
      <c r="C24">
        <v>14.4146184921265</v>
      </c>
    </row>
    <row r="25" spans="1:3">
      <c r="A25">
        <v>33.914543151855497</v>
      </c>
      <c r="B25">
        <v>-14.3790740966797</v>
      </c>
      <c r="C25">
        <v>17.011777877807599</v>
      </c>
    </row>
    <row r="26" spans="1:3">
      <c r="A26">
        <v>16.767654418945298</v>
      </c>
      <c r="B26">
        <v>-10.2003879547119</v>
      </c>
      <c r="C26">
        <v>7.32883977890015</v>
      </c>
    </row>
    <row r="27" spans="1:3">
      <c r="A27">
        <v>32.304222106933601</v>
      </c>
      <c r="B27">
        <v>17.336076736450199</v>
      </c>
      <c r="C27">
        <v>27.065370559692401</v>
      </c>
    </row>
    <row r="28" spans="1:3">
      <c r="A28">
        <v>29.486436843872099</v>
      </c>
      <c r="B28">
        <v>62.127883911132798</v>
      </c>
      <c r="C28">
        <v>40.910942077636697</v>
      </c>
    </row>
    <row r="29" spans="1:3">
      <c r="A29">
        <v>37.001102447509801</v>
      </c>
      <c r="B29">
        <v>11.8731632232666</v>
      </c>
      <c r="C29">
        <v>28.206323623657202</v>
      </c>
    </row>
    <row r="30" spans="1:3">
      <c r="A30">
        <v>22.223258972168001</v>
      </c>
      <c r="B30">
        <v>39.502571105957003</v>
      </c>
      <c r="C30">
        <v>28.271018981933601</v>
      </c>
    </row>
    <row r="31" spans="1:3">
      <c r="A31">
        <v>20.76904296875</v>
      </c>
      <c r="B31">
        <v>26.70920753479</v>
      </c>
      <c r="C31">
        <v>22.848100662231399</v>
      </c>
    </row>
    <row r="32" spans="1:3">
      <c r="A32">
        <v>9.3158931732177699</v>
      </c>
      <c r="B32">
        <v>17.243488311767599</v>
      </c>
      <c r="C32">
        <v>12.0905513763428</v>
      </c>
    </row>
    <row r="33" spans="1:3">
      <c r="A33">
        <v>18.6570014953613</v>
      </c>
      <c r="B33">
        <v>44.740257263183601</v>
      </c>
      <c r="C33">
        <v>27.786140441894499</v>
      </c>
    </row>
    <row r="34" spans="1:3">
      <c r="A34">
        <v>36.819351196289098</v>
      </c>
      <c r="B34">
        <v>-9.7213859558105504</v>
      </c>
      <c r="C34">
        <v>20.530094146728501</v>
      </c>
    </row>
    <row r="35" spans="1:3">
      <c r="A35">
        <v>15.571097373962401</v>
      </c>
      <c r="B35">
        <v>67.019935607910199</v>
      </c>
      <c r="C35">
        <v>33.578189849853501</v>
      </c>
    </row>
    <row r="36" spans="1:3">
      <c r="A36">
        <v>23.765678405761701</v>
      </c>
      <c r="B36">
        <v>29.216037750244102</v>
      </c>
      <c r="C36">
        <v>25.673303604126001</v>
      </c>
    </row>
    <row r="37" spans="1:3">
      <c r="A37">
        <v>40.772052764892599</v>
      </c>
      <c r="B37">
        <v>57.904380798339801</v>
      </c>
      <c r="C37">
        <v>46.768367767333999</v>
      </c>
    </row>
    <row r="38" spans="1:3">
      <c r="A38">
        <v>22.028985977172901</v>
      </c>
      <c r="B38">
        <v>22.086746215820298</v>
      </c>
      <c r="C38">
        <v>22.049201965331999</v>
      </c>
    </row>
    <row r="39" spans="1:3">
      <c r="A39">
        <v>34.538429260253899</v>
      </c>
      <c r="B39">
        <v>40.086174011230497</v>
      </c>
      <c r="C39">
        <v>36.480140686035199</v>
      </c>
    </row>
    <row r="40" spans="1:3">
      <c r="A40">
        <v>29.656574249267599</v>
      </c>
      <c r="B40">
        <v>19.984683990478501</v>
      </c>
      <c r="C40">
        <v>26.271411895751999</v>
      </c>
    </row>
    <row r="41" spans="1:3">
      <c r="A41">
        <v>36.446300506591797</v>
      </c>
      <c r="B41">
        <v>12.442247390747101</v>
      </c>
      <c r="C41">
        <v>28.0448818206787</v>
      </c>
    </row>
    <row r="42" spans="1:3">
      <c r="A42">
        <v>38.841712951660199</v>
      </c>
      <c r="B42">
        <v>27.390069961547901</v>
      </c>
      <c r="C42">
        <v>34.8336372375488</v>
      </c>
    </row>
    <row r="43" spans="1:3">
      <c r="A43">
        <v>23.866197586059599</v>
      </c>
      <c r="B43">
        <v>7.5973348617553702</v>
      </c>
      <c r="C43">
        <v>18.172096252441399</v>
      </c>
    </row>
    <row r="44" spans="1:3">
      <c r="A44">
        <v>22.453229904174801</v>
      </c>
      <c r="B44">
        <v>-2.9874963760375999</v>
      </c>
      <c r="C44">
        <v>13.548975944519</v>
      </c>
    </row>
    <row r="45" spans="1:3">
      <c r="A45">
        <v>35.868995666503899</v>
      </c>
      <c r="B45">
        <v>-5.4478487968444798</v>
      </c>
      <c r="C45">
        <v>21.4081001281738</v>
      </c>
    </row>
    <row r="46" spans="1:3">
      <c r="A46">
        <v>21.028514862060501</v>
      </c>
      <c r="B46">
        <v>48.353191375732401</v>
      </c>
      <c r="C46">
        <v>30.5921516418457</v>
      </c>
    </row>
    <row r="47" spans="1:3">
      <c r="A47">
        <v>36.457489013671903</v>
      </c>
      <c r="B47">
        <v>0.35985681414604198</v>
      </c>
      <c r="C47">
        <v>23.823318481445298</v>
      </c>
    </row>
    <row r="48" spans="1:3">
      <c r="A48">
        <v>28.698322296142599</v>
      </c>
      <c r="B48">
        <v>21.9924621582031</v>
      </c>
      <c r="C48">
        <v>26.351270675659201</v>
      </c>
    </row>
    <row r="49" spans="1:3">
      <c r="A49">
        <v>24.6092205047607</v>
      </c>
      <c r="B49">
        <v>27.1568298339844</v>
      </c>
      <c r="C49">
        <v>25.500883102416999</v>
      </c>
    </row>
    <row r="50" spans="1:3">
      <c r="A50">
        <v>31.618507385253899</v>
      </c>
      <c r="B50">
        <v>14.421384811401399</v>
      </c>
      <c r="C50">
        <v>25.599514007568398</v>
      </c>
    </row>
    <row r="51" spans="1:3">
      <c r="A51">
        <v>8.5338659286499006</v>
      </c>
      <c r="B51">
        <v>7.1281900405883798</v>
      </c>
      <c r="C51">
        <v>8.0418796539306605</v>
      </c>
    </row>
    <row r="52" spans="1:3">
      <c r="A52">
        <v>18.197095870971701</v>
      </c>
      <c r="B52">
        <v>30.807933807373001</v>
      </c>
      <c r="C52">
        <v>22.610889434814499</v>
      </c>
    </row>
    <row r="53" spans="1:3">
      <c r="A53">
        <v>20.721925735473601</v>
      </c>
      <c r="B53">
        <v>-0.217462748289108</v>
      </c>
      <c r="C53">
        <v>13.393139839172401</v>
      </c>
    </row>
    <row r="54" spans="1:3">
      <c r="A54">
        <v>30.0612697601318</v>
      </c>
      <c r="B54">
        <v>3.34184002876282</v>
      </c>
      <c r="C54">
        <v>20.709468841552699</v>
      </c>
    </row>
    <row r="55" spans="1:3">
      <c r="A55">
        <v>31.5506076812744</v>
      </c>
      <c r="B55">
        <v>1.3816568851470901</v>
      </c>
      <c r="C55">
        <v>20.9914741516113</v>
      </c>
    </row>
    <row r="56" spans="1:3">
      <c r="A56">
        <v>20.193052291870099</v>
      </c>
      <c r="B56">
        <v>28.0542316436768</v>
      </c>
      <c r="C56">
        <v>22.944465637206999</v>
      </c>
    </row>
    <row r="57" spans="1:3">
      <c r="A57">
        <v>13.2884531021118</v>
      </c>
      <c r="B57">
        <v>9.2128372192382795</v>
      </c>
      <c r="C57">
        <v>11.861987113952599</v>
      </c>
    </row>
    <row r="58" spans="1:3">
      <c r="A58">
        <v>37.5579643249512</v>
      </c>
      <c r="B58">
        <v>16.1179294586182</v>
      </c>
      <c r="C58">
        <v>30.053951263427699</v>
      </c>
    </row>
    <row r="59" spans="1:3">
      <c r="A59">
        <v>15.960496902465801</v>
      </c>
      <c r="B59">
        <v>19.753978729248001</v>
      </c>
      <c r="C59">
        <v>17.288215637206999</v>
      </c>
    </row>
    <row r="60" spans="1:3">
      <c r="A60">
        <v>25.989086151123001</v>
      </c>
      <c r="B60">
        <v>48.914878845214801</v>
      </c>
      <c r="C60">
        <v>34.013114929199197</v>
      </c>
    </row>
    <row r="61" spans="1:3">
      <c r="A61">
        <v>20.885618209838899</v>
      </c>
      <c r="B61">
        <v>-1.53325223922729</v>
      </c>
      <c r="C61">
        <v>13.039013862609901</v>
      </c>
    </row>
    <row r="62" spans="1:3">
      <c r="A62">
        <v>11.492506027221699</v>
      </c>
      <c r="B62">
        <v>4.4483222961425799</v>
      </c>
      <c r="C62">
        <v>9.0270414352416992</v>
      </c>
    </row>
    <row r="63" spans="1:3">
      <c r="A63">
        <v>19.112758636474599</v>
      </c>
      <c r="B63">
        <v>37.740894317627003</v>
      </c>
      <c r="C63">
        <v>25.632606506347699</v>
      </c>
    </row>
    <row r="64" spans="1:3">
      <c r="A64">
        <v>10.804635047912599</v>
      </c>
      <c r="B64">
        <v>14.5166015625</v>
      </c>
      <c r="C64">
        <v>12.103823661804199</v>
      </c>
    </row>
    <row r="65" spans="1:3">
      <c r="A65">
        <v>32.332237243652301</v>
      </c>
      <c r="B65">
        <v>55.4773559570313</v>
      </c>
      <c r="C65">
        <v>40.433029174804702</v>
      </c>
    </row>
    <row r="66" spans="1:3">
      <c r="A66">
        <v>26.253007888793899</v>
      </c>
      <c r="B66">
        <v>11.1157379150391</v>
      </c>
      <c r="C66">
        <v>20.954963684081999</v>
      </c>
    </row>
    <row r="67" spans="1:3">
      <c r="A67">
        <v>39.657054901122997</v>
      </c>
      <c r="B67">
        <v>36.008876800537102</v>
      </c>
      <c r="C67">
        <v>38.380191802978501</v>
      </c>
    </row>
    <row r="68" spans="1:3">
      <c r="A68">
        <v>24.2863368988037</v>
      </c>
      <c r="B68">
        <v>13.274295806884799</v>
      </c>
      <c r="C68">
        <v>20.432123184204102</v>
      </c>
    </row>
    <row r="69" spans="1:3">
      <c r="A69">
        <v>24.1918048858643</v>
      </c>
      <c r="B69">
        <v>9.5528974533081108</v>
      </c>
      <c r="C69">
        <v>19.068187713623001</v>
      </c>
    </row>
    <row r="70" spans="1:3">
      <c r="A70">
        <v>37.322311401367202</v>
      </c>
      <c r="B70">
        <v>19.918655395507798</v>
      </c>
      <c r="C70">
        <v>31.231031417846701</v>
      </c>
    </row>
    <row r="71" spans="1:3">
      <c r="A71">
        <v>30.766567230224599</v>
      </c>
      <c r="B71">
        <v>90.772468566894503</v>
      </c>
      <c r="C71">
        <v>51.768630981445298</v>
      </c>
    </row>
    <row r="72" spans="1:3">
      <c r="A72">
        <v>23.089714050293001</v>
      </c>
      <c r="B72">
        <v>3.7979190349578902</v>
      </c>
      <c r="C72">
        <v>16.3375854492188</v>
      </c>
    </row>
    <row r="73" spans="1:3">
      <c r="A73">
        <v>40.344837188720703</v>
      </c>
      <c r="B73">
        <v>33.557590484619098</v>
      </c>
      <c r="C73">
        <v>37.9692993164063</v>
      </c>
    </row>
    <row r="74" spans="1:3">
      <c r="A74">
        <v>34.128776550292997</v>
      </c>
      <c r="B74">
        <v>40.830005645752003</v>
      </c>
      <c r="C74">
        <v>36.474205017089801</v>
      </c>
    </row>
    <row r="75" spans="1:3">
      <c r="A75">
        <v>25.245389938354499</v>
      </c>
      <c r="B75">
        <v>21.660276412963899</v>
      </c>
      <c r="C75">
        <v>23.9906005859375</v>
      </c>
    </row>
    <row r="76" spans="1:3">
      <c r="A76">
        <v>21.267837524414102</v>
      </c>
      <c r="B76">
        <v>57.232398986816399</v>
      </c>
      <c r="C76">
        <v>33.855434417724602</v>
      </c>
    </row>
    <row r="77" spans="1:3">
      <c r="A77">
        <v>38.698566436767599</v>
      </c>
      <c r="B77">
        <v>22.204292297363299</v>
      </c>
      <c r="C77">
        <v>32.925571441650398</v>
      </c>
    </row>
    <row r="78" spans="1:3">
      <c r="A78">
        <v>7.3856053352356001</v>
      </c>
      <c r="B78">
        <v>34.470497131347699</v>
      </c>
      <c r="C78">
        <v>16.865318298339801</v>
      </c>
    </row>
    <row r="79" spans="1:3">
      <c r="A79">
        <v>15.754605293273899</v>
      </c>
      <c r="B79">
        <v>1.78141176700592</v>
      </c>
      <c r="C79">
        <v>10.8639879226685</v>
      </c>
    </row>
    <row r="80" spans="1:3">
      <c r="A80">
        <v>40.72900390625</v>
      </c>
      <c r="B80">
        <v>25.909896850585898</v>
      </c>
      <c r="C80">
        <v>35.542316436767599</v>
      </c>
    </row>
    <row r="81" spans="1:3">
      <c r="A81">
        <v>30.111333847045898</v>
      </c>
      <c r="B81">
        <v>3.0128045082092298</v>
      </c>
      <c r="C81">
        <v>20.626848220825199</v>
      </c>
    </row>
    <row r="82" spans="1:3">
      <c r="A82">
        <v>21.0609455108643</v>
      </c>
      <c r="B82">
        <v>16.047391891479499</v>
      </c>
      <c r="C82">
        <v>19.306201934814499</v>
      </c>
    </row>
    <row r="83" spans="1:3">
      <c r="A83">
        <v>38.622264862060497</v>
      </c>
      <c r="B83">
        <v>43.3121147155762</v>
      </c>
      <c r="C83">
        <v>40.263713836669901</v>
      </c>
    </row>
    <row r="84" spans="1:3">
      <c r="A84">
        <v>27.294189453125</v>
      </c>
      <c r="B84">
        <v>30.790678024291999</v>
      </c>
      <c r="C84">
        <v>28.517959594726602</v>
      </c>
    </row>
    <row r="85" spans="1:3">
      <c r="A85">
        <v>21.81032371521</v>
      </c>
      <c r="B85">
        <v>15.4654216766357</v>
      </c>
      <c r="C85">
        <v>19.589607238769499</v>
      </c>
    </row>
    <row r="86" spans="1:3">
      <c r="A86">
        <v>17.335210800170898</v>
      </c>
      <c r="B86">
        <v>7.9131040573120099</v>
      </c>
      <c r="C86">
        <v>14.037473678588899</v>
      </c>
    </row>
    <row r="87" spans="1:3">
      <c r="A87">
        <v>20.222349166870099</v>
      </c>
      <c r="B87">
        <v>13.428051948547401</v>
      </c>
      <c r="C87">
        <v>17.844345092773398</v>
      </c>
    </row>
    <row r="88" spans="1:3">
      <c r="A88">
        <v>23.197990417480501</v>
      </c>
      <c r="B88">
        <v>47.938068389892599</v>
      </c>
      <c r="C88">
        <v>31.857017517089801</v>
      </c>
    </row>
    <row r="89" spans="1:3">
      <c r="A89">
        <v>18.567165374755898</v>
      </c>
      <c r="B89">
        <v>41.813533782958999</v>
      </c>
      <c r="C89">
        <v>26.703393936157202</v>
      </c>
    </row>
    <row r="90" spans="1:3">
      <c r="A90">
        <v>25.491338729858398</v>
      </c>
      <c r="B90">
        <v>10.076867103576699</v>
      </c>
      <c r="C90">
        <v>20.0962734222412</v>
      </c>
    </row>
    <row r="91" spans="1:3">
      <c r="A91">
        <v>32.839771270752003</v>
      </c>
      <c r="B91">
        <v>4.5404524803161603</v>
      </c>
      <c r="C91">
        <v>22.935009002685501</v>
      </c>
    </row>
    <row r="92" spans="1:3">
      <c r="A92">
        <v>41.118370056152301</v>
      </c>
      <c r="B92">
        <v>9.1745519638061506</v>
      </c>
      <c r="C92">
        <v>29.938034057617202</v>
      </c>
    </row>
    <row r="93" spans="1:3">
      <c r="A93">
        <v>40.749393463134801</v>
      </c>
      <c r="B93">
        <v>43.066627502441399</v>
      </c>
      <c r="C93">
        <v>41.5604248046875</v>
      </c>
    </row>
    <row r="94" spans="1:3">
      <c r="A94">
        <v>18.8214321136475</v>
      </c>
      <c r="B94">
        <v>17.6064262390137</v>
      </c>
      <c r="C94">
        <v>18.3961791992188</v>
      </c>
    </row>
    <row r="95" spans="1:3">
      <c r="A95">
        <v>30.752305984497099</v>
      </c>
      <c r="B95">
        <v>5.9434385299682599</v>
      </c>
      <c r="C95">
        <v>22.0692024230957</v>
      </c>
    </row>
    <row r="96" spans="1:3">
      <c r="A96">
        <v>20.353981018066399</v>
      </c>
      <c r="B96">
        <v>105.46898651123</v>
      </c>
      <c r="C96">
        <v>50.144233703613303</v>
      </c>
    </row>
    <row r="97" spans="1:3">
      <c r="A97">
        <v>33.2391166687012</v>
      </c>
      <c r="B97">
        <v>17.671766281127901</v>
      </c>
      <c r="C97">
        <v>27.790544509887699</v>
      </c>
    </row>
    <row r="98" spans="1:3">
      <c r="A98">
        <v>20.902326583862301</v>
      </c>
      <c r="B98">
        <v>1.3960217237472501</v>
      </c>
      <c r="C98">
        <v>14.075119972229</v>
      </c>
    </row>
    <row r="99" spans="1:3">
      <c r="A99">
        <v>24.5011692047119</v>
      </c>
      <c r="B99">
        <v>18.972429275512699</v>
      </c>
      <c r="C99">
        <v>22.5661106109619</v>
      </c>
    </row>
    <row r="100" spans="1:3">
      <c r="A100">
        <v>35.719741821289098</v>
      </c>
      <c r="B100">
        <v>14.1940717697144</v>
      </c>
      <c r="C100">
        <v>28.185756683349599</v>
      </c>
    </row>
    <row r="101" spans="1:3">
      <c r="A101">
        <v>39.958812713622997</v>
      </c>
      <c r="B101">
        <v>30.639156341552699</v>
      </c>
      <c r="C101">
        <v>36.696933746337898</v>
      </c>
    </row>
    <row r="102" spans="1:3">
      <c r="A102">
        <v>21.503292083740199</v>
      </c>
      <c r="B102">
        <v>25.4483966827393</v>
      </c>
      <c r="C102">
        <v>22.884078979492202</v>
      </c>
    </row>
    <row r="103" spans="1:3">
      <c r="A103">
        <v>25.851642608642599</v>
      </c>
      <c r="B103">
        <v>-29.186325073242202</v>
      </c>
      <c r="C103">
        <v>6.5883541107177699</v>
      </c>
    </row>
    <row r="104" spans="1:3">
      <c r="A104">
        <v>30.771806716918899</v>
      </c>
      <c r="B104">
        <v>35.854331970214801</v>
      </c>
      <c r="C104">
        <v>32.550689697265597</v>
      </c>
    </row>
    <row r="105" spans="1:3">
      <c r="A105">
        <v>22.466630935668899</v>
      </c>
      <c r="B105">
        <v>5.5337781906127903</v>
      </c>
      <c r="C105">
        <v>16.540132522583001</v>
      </c>
    </row>
    <row r="106" spans="1:3">
      <c r="A106">
        <v>27.865192413330099</v>
      </c>
      <c r="B106">
        <v>-8.5263614654540998</v>
      </c>
      <c r="C106">
        <v>15.1281490325928</v>
      </c>
    </row>
    <row r="107" spans="1:3">
      <c r="A107">
        <v>41.7960014343262</v>
      </c>
      <c r="B107">
        <v>11.884915351867701</v>
      </c>
      <c r="C107">
        <v>31.327121734619102</v>
      </c>
    </row>
    <row r="108" spans="1:3">
      <c r="A108">
        <v>52.520706176757798</v>
      </c>
      <c r="B108">
        <v>18.240942001342798</v>
      </c>
      <c r="C108">
        <v>40.522789001464801</v>
      </c>
    </row>
    <row r="109" spans="1:3">
      <c r="A109">
        <v>14.3135013580322</v>
      </c>
      <c r="B109">
        <v>19.8619594573975</v>
      </c>
      <c r="C109">
        <v>16.2554626464844</v>
      </c>
    </row>
    <row r="110" spans="1:3">
      <c r="A110">
        <v>23.816551208496101</v>
      </c>
      <c r="B110">
        <v>9.8519010543823207</v>
      </c>
      <c r="C110">
        <v>18.9289245605469</v>
      </c>
    </row>
    <row r="111" spans="1:3">
      <c r="A111">
        <v>16.477108001708999</v>
      </c>
      <c r="B111">
        <v>36.957607269287102</v>
      </c>
      <c r="C111">
        <v>23.6452827453613</v>
      </c>
    </row>
    <row r="112" spans="1:3">
      <c r="A112">
        <v>33.282386779785199</v>
      </c>
      <c r="B112">
        <v>-3.3662188053131099</v>
      </c>
      <c r="C112">
        <v>20.455375671386701</v>
      </c>
    </row>
    <row r="113" spans="1:3">
      <c r="A113">
        <v>20.493017196655298</v>
      </c>
      <c r="B113">
        <v>24.6670017242432</v>
      </c>
      <c r="C113">
        <v>21.953910827636701</v>
      </c>
    </row>
    <row r="114" spans="1:3">
      <c r="A114">
        <v>37.561832427978501</v>
      </c>
      <c r="B114">
        <v>14.7816925048828</v>
      </c>
      <c r="C114">
        <v>29.588783264160199</v>
      </c>
    </row>
    <row r="115" spans="1:3">
      <c r="A115">
        <v>32.269744873046903</v>
      </c>
      <c r="B115">
        <v>-1.6054100990295399</v>
      </c>
      <c r="C115">
        <v>20.4134407043457</v>
      </c>
    </row>
    <row r="116" spans="1:3">
      <c r="A116">
        <v>30.114255905151399</v>
      </c>
      <c r="B116">
        <v>74.502082824707003</v>
      </c>
      <c r="C116">
        <v>45.649993896484403</v>
      </c>
    </row>
    <row r="117" spans="1:3">
      <c r="A117">
        <v>21.148597717285199</v>
      </c>
      <c r="B117">
        <v>1.4432405233383201</v>
      </c>
      <c r="C117">
        <v>14.251722335815399</v>
      </c>
    </row>
    <row r="118" spans="1:3">
      <c r="A118">
        <v>31.594562530517599</v>
      </c>
      <c r="B118">
        <v>26.995876312255898</v>
      </c>
      <c r="C118">
        <v>29.985021591186499</v>
      </c>
    </row>
    <row r="119" spans="1:3">
      <c r="A119">
        <v>39.633499145507798</v>
      </c>
      <c r="B119">
        <v>4.4428529739379901</v>
      </c>
      <c r="C119">
        <v>27.3167724609375</v>
      </c>
    </row>
    <row r="120" spans="1:3">
      <c r="A120">
        <v>34.4754028320313</v>
      </c>
      <c r="B120">
        <v>46.172630310058601</v>
      </c>
      <c r="C120">
        <v>38.569431304931598</v>
      </c>
    </row>
    <row r="121" spans="1:3">
      <c r="A121">
        <v>17.700496673583999</v>
      </c>
      <c r="B121">
        <v>10.3545942306519</v>
      </c>
      <c r="C121">
        <v>15.129430770874</v>
      </c>
    </row>
    <row r="122" spans="1:3">
      <c r="A122">
        <v>65.085227966308594</v>
      </c>
      <c r="B122">
        <v>8.17236423492432</v>
      </c>
      <c r="C122">
        <v>45.165725708007798</v>
      </c>
    </row>
    <row r="123" spans="1:3">
      <c r="A123">
        <v>40.534580230712898</v>
      </c>
      <c r="B123">
        <v>20.1569309234619</v>
      </c>
      <c r="C123">
        <v>33.4024047851563</v>
      </c>
    </row>
    <row r="124" spans="1:3">
      <c r="A124">
        <v>59.193412780761697</v>
      </c>
      <c r="B124">
        <v>14.9816837310791</v>
      </c>
      <c r="C124">
        <v>43.719306945800803</v>
      </c>
    </row>
    <row r="125" spans="1:3">
      <c r="A125">
        <v>19.590232849121101</v>
      </c>
      <c r="B125">
        <v>42.838420867919901</v>
      </c>
      <c r="C125">
        <v>27.727098464965799</v>
      </c>
    </row>
    <row r="126" spans="1:3">
      <c r="A126">
        <v>18.513591766357401</v>
      </c>
      <c r="B126">
        <v>-5.5539116859436</v>
      </c>
      <c r="C126">
        <v>10.0899658203125</v>
      </c>
    </row>
    <row r="127" spans="1:3">
      <c r="A127">
        <v>18.3223476409912</v>
      </c>
      <c r="B127">
        <v>7.8016610145568803</v>
      </c>
      <c r="C127">
        <v>14.6401071548462</v>
      </c>
    </row>
    <row r="128" spans="1:3">
      <c r="A128">
        <v>40.427013397216797</v>
      </c>
      <c r="B128">
        <v>48.385288238525398</v>
      </c>
      <c r="C128">
        <v>43.212409973144503</v>
      </c>
    </row>
    <row r="129" spans="1:3">
      <c r="A129">
        <v>39.816909790039098</v>
      </c>
      <c r="B129">
        <v>3.64980864524841</v>
      </c>
      <c r="C129">
        <v>27.158424377441399</v>
      </c>
    </row>
    <row r="130" spans="1:3">
      <c r="A130">
        <v>15.718596458435099</v>
      </c>
      <c r="B130">
        <v>-7.7250823974609402</v>
      </c>
      <c r="C130">
        <v>7.5133090019226101</v>
      </c>
    </row>
    <row r="131" spans="1:3">
      <c r="A131">
        <v>38.878372192382798</v>
      </c>
      <c r="B131">
        <v>25.019487380981399</v>
      </c>
      <c r="C131">
        <v>34.027763366699197</v>
      </c>
    </row>
    <row r="132" spans="1:3">
      <c r="A132">
        <v>25.399887084960898</v>
      </c>
      <c r="B132">
        <v>20.101490020751999</v>
      </c>
      <c r="C132">
        <v>23.545448303222699</v>
      </c>
    </row>
    <row r="133" spans="1:3">
      <c r="A133">
        <v>30.166999816894499</v>
      </c>
      <c r="B133">
        <v>19.059169769287099</v>
      </c>
      <c r="C133">
        <v>26.279258728027301</v>
      </c>
    </row>
    <row r="134" spans="1:3">
      <c r="A134">
        <v>39.380825042724602</v>
      </c>
      <c r="B134">
        <v>11.2190103530884</v>
      </c>
      <c r="C134">
        <v>29.5241889953613</v>
      </c>
    </row>
    <row r="135" spans="1:3">
      <c r="A135">
        <v>25.008823394775401</v>
      </c>
      <c r="B135">
        <v>20.077787399291999</v>
      </c>
      <c r="C135">
        <v>23.282960891723601</v>
      </c>
    </row>
    <row r="136" spans="1:3">
      <c r="A136">
        <v>29.239374160766602</v>
      </c>
      <c r="B136">
        <v>12.4969844818115</v>
      </c>
      <c r="C136">
        <v>23.3795375823975</v>
      </c>
    </row>
    <row r="137" spans="1:3">
      <c r="A137">
        <v>33.058834075927699</v>
      </c>
      <c r="B137">
        <v>17.595130920410199</v>
      </c>
      <c r="C137">
        <v>27.646537780761701</v>
      </c>
    </row>
    <row r="138" spans="1:3">
      <c r="A138">
        <v>20.527402877807599</v>
      </c>
      <c r="B138">
        <v>39.287338256835902</v>
      </c>
      <c r="C138">
        <v>27.093379974365199</v>
      </c>
    </row>
    <row r="139" spans="1:3">
      <c r="A139">
        <v>20.072202682495099</v>
      </c>
      <c r="B139">
        <v>11.263486862182599</v>
      </c>
      <c r="C139">
        <v>16.989152908325199</v>
      </c>
    </row>
    <row r="140" spans="1:3">
      <c r="A140">
        <v>26.342283248901399</v>
      </c>
      <c r="B140">
        <v>30.7763347625732</v>
      </c>
      <c r="C140">
        <v>27.894201278686499</v>
      </c>
    </row>
    <row r="141" spans="1:3">
      <c r="A141">
        <v>20.938003540039102</v>
      </c>
      <c r="B141">
        <v>42.500865936279297</v>
      </c>
      <c r="C141">
        <v>28.4850044250488</v>
      </c>
    </row>
    <row r="142" spans="1:3">
      <c r="A142">
        <v>14.5569820404053</v>
      </c>
      <c r="B142">
        <v>46.730194091796903</v>
      </c>
      <c r="C142">
        <v>25.81760597229</v>
      </c>
    </row>
    <row r="143" spans="1:3">
      <c r="A143">
        <v>29.5155353546143</v>
      </c>
      <c r="B143">
        <v>17.6422824859619</v>
      </c>
      <c r="C143">
        <v>25.359897613525401</v>
      </c>
    </row>
    <row r="144" spans="1:3">
      <c r="A144">
        <v>10.156584739685099</v>
      </c>
      <c r="B144">
        <v>-21.630067825317401</v>
      </c>
      <c r="C144">
        <v>-0.96874368190765403</v>
      </c>
    </row>
    <row r="145" spans="1:3">
      <c r="A145">
        <v>17.2691745758057</v>
      </c>
      <c r="B145">
        <v>75.163368225097699</v>
      </c>
      <c r="C145">
        <v>37.532142639160199</v>
      </c>
    </row>
    <row r="146" spans="1:3">
      <c r="A146">
        <v>25.599166870117202</v>
      </c>
      <c r="B146">
        <v>46.0562744140625</v>
      </c>
      <c r="C146">
        <v>32.7591552734375</v>
      </c>
    </row>
    <row r="147" spans="1:3">
      <c r="A147">
        <v>28.121192932128899</v>
      </c>
      <c r="B147">
        <v>27.960298538208001</v>
      </c>
      <c r="C147">
        <v>28.0648803710938</v>
      </c>
    </row>
    <row r="148" spans="1:3">
      <c r="A148">
        <v>22.770967483520501</v>
      </c>
      <c r="B148">
        <v>31.0295734405518</v>
      </c>
      <c r="C148">
        <v>25.6614799499512</v>
      </c>
    </row>
    <row r="149" spans="1:3">
      <c r="A149">
        <v>26.836915969848601</v>
      </c>
      <c r="B149">
        <v>47.048191070556598</v>
      </c>
      <c r="C149">
        <v>33.910861968994098</v>
      </c>
    </row>
    <row r="150" spans="1:3">
      <c r="A150">
        <v>22.3453178405762</v>
      </c>
      <c r="B150">
        <v>3.3428783416747998</v>
      </c>
      <c r="C150">
        <v>15.6944637298584</v>
      </c>
    </row>
    <row r="151" spans="1:3">
      <c r="A151">
        <v>8.3414115905761701</v>
      </c>
      <c r="B151">
        <v>-2.5801980495452899</v>
      </c>
      <c r="C151">
        <v>4.5188484191894496</v>
      </c>
    </row>
    <row r="152" spans="1:3">
      <c r="A152">
        <v>50.0619506835938</v>
      </c>
      <c r="B152">
        <v>10.9819030761719</v>
      </c>
      <c r="C152">
        <v>36.383934020996101</v>
      </c>
    </row>
    <row r="153" spans="1:3">
      <c r="A153">
        <v>27.774053573608398</v>
      </c>
      <c r="B153">
        <v>13.7257223129272</v>
      </c>
      <c r="C153">
        <v>22.8571376800537</v>
      </c>
    </row>
    <row r="154" spans="1:3">
      <c r="A154">
        <v>28.2493286132813</v>
      </c>
      <c r="B154">
        <v>26.380325317382798</v>
      </c>
      <c r="C154">
        <v>27.595176696777301</v>
      </c>
    </row>
    <row r="155" spans="1:3">
      <c r="A155">
        <v>22.4582614898682</v>
      </c>
      <c r="B155">
        <v>-12.5799160003662</v>
      </c>
      <c r="C155">
        <v>10.194899559021</v>
      </c>
    </row>
    <row r="156" spans="1:3">
      <c r="A156">
        <v>15.235591888427701</v>
      </c>
      <c r="B156">
        <v>14.186780929565399</v>
      </c>
      <c r="C156">
        <v>14.8685083389282</v>
      </c>
    </row>
    <row r="157" spans="1:3">
      <c r="A157">
        <v>31.124599456787099</v>
      </c>
      <c r="B157">
        <v>5.9004859924316397</v>
      </c>
      <c r="C157">
        <v>22.296159744262699</v>
      </c>
    </row>
    <row r="158" spans="1:3">
      <c r="A158">
        <v>16.439790725708001</v>
      </c>
      <c r="B158">
        <v>56.0802612304688</v>
      </c>
      <c r="C158">
        <v>30.3139553070068</v>
      </c>
    </row>
    <row r="159" spans="1:3">
      <c r="A159">
        <v>37.3245849609375</v>
      </c>
      <c r="B159">
        <v>25.8990478515625</v>
      </c>
      <c r="C159">
        <v>33.325645446777301</v>
      </c>
    </row>
    <row r="160" spans="1:3">
      <c r="A160">
        <v>36.697154998779297</v>
      </c>
      <c r="B160">
        <v>125.15281677246099</v>
      </c>
      <c r="C160">
        <v>67.656639099121094</v>
      </c>
    </row>
    <row r="161" spans="1:3">
      <c r="A161">
        <v>21.173681259155298</v>
      </c>
      <c r="B161">
        <v>17.140367507934599</v>
      </c>
      <c r="C161">
        <v>19.762022018432599</v>
      </c>
    </row>
    <row r="162" spans="1:3">
      <c r="A162">
        <v>19.004430770873999</v>
      </c>
      <c r="B162">
        <v>18.457942962646499</v>
      </c>
      <c r="C162">
        <v>18.813159942626999</v>
      </c>
    </row>
    <row r="163" spans="1:3">
      <c r="A163">
        <v>22.891067504882798</v>
      </c>
      <c r="B163">
        <v>61.965423583984403</v>
      </c>
      <c r="C163">
        <v>36.567092895507798</v>
      </c>
    </row>
    <row r="164" spans="1:3">
      <c r="A164">
        <v>31.572572708129901</v>
      </c>
      <c r="B164">
        <v>25.0829372406006</v>
      </c>
      <c r="C164">
        <v>29.301200866699201</v>
      </c>
    </row>
    <row r="165" spans="1:3">
      <c r="A165">
        <v>27.645448684692401</v>
      </c>
      <c r="B165">
        <v>25.626583099365199</v>
      </c>
      <c r="C165">
        <v>26.938846588134801</v>
      </c>
    </row>
    <row r="166" spans="1:3">
      <c r="A166">
        <v>26.1766147613525</v>
      </c>
      <c r="B166">
        <v>50.182277679443402</v>
      </c>
      <c r="C166">
        <v>34.578598022460902</v>
      </c>
    </row>
    <row r="167" spans="1:3">
      <c r="A167">
        <v>39.503593444824197</v>
      </c>
      <c r="B167">
        <v>28.8802680969238</v>
      </c>
      <c r="C167">
        <v>35.785430908203097</v>
      </c>
    </row>
    <row r="168" spans="1:3">
      <c r="A168">
        <v>31.7957439422607</v>
      </c>
      <c r="B168">
        <v>55.055091857910199</v>
      </c>
      <c r="C168">
        <v>39.936515808105497</v>
      </c>
    </row>
    <row r="169" spans="1:3">
      <c r="A169">
        <v>40.073379516601598</v>
      </c>
      <c r="B169">
        <v>0.314820677042007</v>
      </c>
      <c r="C169">
        <v>26.157884597778299</v>
      </c>
    </row>
    <row r="170" spans="1:3">
      <c r="A170">
        <v>25.6489143371582</v>
      </c>
      <c r="B170">
        <v>23.132566452026399</v>
      </c>
      <c r="C170">
        <v>24.768192291259801</v>
      </c>
    </row>
    <row r="171" spans="1:3">
      <c r="A171">
        <v>40.343833923339801</v>
      </c>
      <c r="B171">
        <v>31.005630493164102</v>
      </c>
      <c r="C171">
        <v>37.075462341308601</v>
      </c>
    </row>
    <row r="172" spans="1:3">
      <c r="A172">
        <v>4.73146629333496</v>
      </c>
      <c r="B172">
        <v>-1.50270783901215</v>
      </c>
      <c r="C172">
        <v>2.5495052337646502</v>
      </c>
    </row>
    <row r="173" spans="1:3">
      <c r="A173">
        <v>21.509351730346701</v>
      </c>
      <c r="B173">
        <v>19.929653167724599</v>
      </c>
      <c r="C173">
        <v>20.956457138061499</v>
      </c>
    </row>
    <row r="174" spans="1:3">
      <c r="A174">
        <v>26.308557510376001</v>
      </c>
      <c r="B174">
        <v>36.206699371337898</v>
      </c>
      <c r="C174">
        <v>29.772907257080099</v>
      </c>
    </row>
    <row r="175" spans="1:3">
      <c r="A175">
        <v>18.753942489623999</v>
      </c>
      <c r="B175">
        <v>58.515380859375</v>
      </c>
      <c r="C175">
        <v>32.670444488525398</v>
      </c>
    </row>
    <row r="176" spans="1:3">
      <c r="A176">
        <v>36.684558868408203</v>
      </c>
      <c r="B176">
        <v>36.596466064453097</v>
      </c>
      <c r="C176">
        <v>36.653724670410199</v>
      </c>
    </row>
    <row r="177" spans="1:3">
      <c r="A177">
        <v>20.486953735351602</v>
      </c>
      <c r="B177">
        <v>12.9277858734131</v>
      </c>
      <c r="C177">
        <v>17.841245651245099</v>
      </c>
    </row>
    <row r="178" spans="1:3">
      <c r="A178">
        <v>24.179002761840799</v>
      </c>
      <c r="B178">
        <v>-4.9874105453491202</v>
      </c>
      <c r="C178">
        <v>13.9707584381104</v>
      </c>
    </row>
    <row r="179" spans="1:3">
      <c r="A179">
        <v>28.826480865478501</v>
      </c>
      <c r="B179">
        <v>73.620628356933594</v>
      </c>
      <c r="C179">
        <v>44.504432678222699</v>
      </c>
    </row>
    <row r="180" spans="1:3">
      <c r="A180">
        <v>18.386659622192401</v>
      </c>
      <c r="B180">
        <v>70.646286010742202</v>
      </c>
      <c r="C180">
        <v>36.677528381347699</v>
      </c>
    </row>
    <row r="181" spans="1:3">
      <c r="A181">
        <v>22.8139133453369</v>
      </c>
      <c r="B181">
        <v>4.6544055938720703</v>
      </c>
      <c r="C181">
        <v>16.458086013793899</v>
      </c>
    </row>
    <row r="182" spans="1:3">
      <c r="A182">
        <v>19.704626083373999</v>
      </c>
      <c r="B182">
        <v>48.674423217773402</v>
      </c>
      <c r="C182">
        <v>29.8440551757813</v>
      </c>
    </row>
    <row r="183" spans="1:3">
      <c r="A183">
        <v>28.1091499328613</v>
      </c>
      <c r="B183">
        <v>54.4425659179688</v>
      </c>
      <c r="C183">
        <v>37.325843811035199</v>
      </c>
    </row>
    <row r="184" spans="1:3">
      <c r="A184">
        <v>17.485313415527301</v>
      </c>
      <c r="B184">
        <v>15.7110919952393</v>
      </c>
      <c r="C184">
        <v>16.864336013793899</v>
      </c>
    </row>
    <row r="185" spans="1:3">
      <c r="A185">
        <v>33.733528137207003</v>
      </c>
      <c r="B185">
        <v>3.13607597351074</v>
      </c>
      <c r="C185">
        <v>23.024419784545898</v>
      </c>
    </row>
    <row r="186" spans="1:3">
      <c r="A186">
        <v>19.045207977294901</v>
      </c>
      <c r="B186">
        <v>19.617753982543899</v>
      </c>
      <c r="C186">
        <v>19.245599746704102</v>
      </c>
    </row>
    <row r="187" spans="1:3">
      <c r="A187">
        <v>22.2035808563232</v>
      </c>
      <c r="B187">
        <v>10.244439125061</v>
      </c>
      <c r="C187">
        <v>18.017881393432599</v>
      </c>
    </row>
    <row r="188" spans="1:3">
      <c r="A188">
        <v>10.309029579162599</v>
      </c>
      <c r="B188">
        <v>30.498571395873999</v>
      </c>
      <c r="C188">
        <v>17.375370025634801</v>
      </c>
    </row>
    <row r="189" spans="1:3">
      <c r="A189">
        <v>27.5356349945068</v>
      </c>
      <c r="B189">
        <v>30.871629714965799</v>
      </c>
      <c r="C189">
        <v>28.703233718872099</v>
      </c>
    </row>
    <row r="190" spans="1:3">
      <c r="A190">
        <v>33.8769721984863</v>
      </c>
      <c r="B190">
        <v>30.306562423706101</v>
      </c>
      <c r="C190">
        <v>32.627326965332003</v>
      </c>
    </row>
    <row r="191" spans="1:3">
      <c r="A191">
        <v>24.416074752807599</v>
      </c>
      <c r="B191">
        <v>-1.9583604335784901</v>
      </c>
      <c r="C191">
        <v>15.185022354126</v>
      </c>
    </row>
    <row r="192" spans="1:3">
      <c r="A192">
        <v>25.295972824096701</v>
      </c>
      <c r="B192">
        <v>54.440132141113303</v>
      </c>
      <c r="C192">
        <v>35.496429443359403</v>
      </c>
    </row>
    <row r="193" spans="1:3">
      <c r="A193">
        <v>24.1587238311768</v>
      </c>
      <c r="B193">
        <v>48.612758636474602</v>
      </c>
      <c r="C193">
        <v>32.717636108398402</v>
      </c>
    </row>
    <row r="194" spans="1:3">
      <c r="A194">
        <v>34.634227752685497</v>
      </c>
      <c r="B194">
        <v>7.8605608940124503</v>
      </c>
      <c r="C194">
        <v>25.263444900512699</v>
      </c>
    </row>
    <row r="195" spans="1:3">
      <c r="A195">
        <v>33.210708618164098</v>
      </c>
      <c r="B195">
        <v>40.298633575439503</v>
      </c>
      <c r="C195">
        <v>35.691482543945298</v>
      </c>
    </row>
    <row r="196" spans="1:3">
      <c r="A196">
        <v>19.4902858734131</v>
      </c>
      <c r="B196">
        <v>61.576580047607401</v>
      </c>
      <c r="C196">
        <v>34.220489501953097</v>
      </c>
    </row>
    <row r="197" spans="1:3">
      <c r="A197">
        <v>35.483119964599602</v>
      </c>
      <c r="B197">
        <v>18.414070129394499</v>
      </c>
      <c r="C197">
        <v>29.508953094482401</v>
      </c>
    </row>
    <row r="198" spans="1:3">
      <c r="A198">
        <v>20.282062530517599</v>
      </c>
      <c r="B198">
        <v>5.1145462989807102</v>
      </c>
      <c r="C198">
        <v>14.973431587219199</v>
      </c>
    </row>
    <row r="199" spans="1:3">
      <c r="A199">
        <v>30.512172698974599</v>
      </c>
      <c r="B199">
        <v>4.5129246711731001</v>
      </c>
      <c r="C199">
        <v>21.4124355316162</v>
      </c>
    </row>
    <row r="200" spans="1:3">
      <c r="A200">
        <v>21.5906276702881</v>
      </c>
      <c r="B200">
        <v>6.7969608306884801</v>
      </c>
      <c r="C200">
        <v>16.412843704223601</v>
      </c>
    </row>
    <row r="201" spans="1:3">
      <c r="A201">
        <v>20.365343093872099</v>
      </c>
      <c r="B201">
        <v>-1.3118324279785201</v>
      </c>
      <c r="C201">
        <v>12.7783317565918</v>
      </c>
    </row>
    <row r="202" spans="1:3">
      <c r="A202">
        <v>31.4200439453125</v>
      </c>
      <c r="B202">
        <v>11.124926567077599</v>
      </c>
      <c r="C202">
        <v>24.3167533874512</v>
      </c>
    </row>
    <row r="203" spans="1:3">
      <c r="A203">
        <v>28.963718414306602</v>
      </c>
      <c r="B203">
        <v>74.052093505859403</v>
      </c>
      <c r="C203">
        <v>44.7446479797363</v>
      </c>
    </row>
    <row r="204" spans="1:3">
      <c r="A204">
        <v>16.786476135253899</v>
      </c>
      <c r="B204">
        <v>37.344104766845703</v>
      </c>
      <c r="C204">
        <v>23.981645584106399</v>
      </c>
    </row>
    <row r="205" spans="1:3">
      <c r="A205">
        <v>26.259645462036101</v>
      </c>
      <c r="B205">
        <v>48.261772155761697</v>
      </c>
      <c r="C205">
        <v>33.9603881835938</v>
      </c>
    </row>
    <row r="206" spans="1:3">
      <c r="A206">
        <v>42.956512451171903</v>
      </c>
      <c r="B206">
        <v>88.179191589355497</v>
      </c>
      <c r="C206">
        <v>58.784450531005902</v>
      </c>
    </row>
    <row r="207" spans="1:3">
      <c r="A207">
        <v>28.988897323608398</v>
      </c>
      <c r="B207">
        <v>23.244979858398398</v>
      </c>
      <c r="C207">
        <v>26.9785270690918</v>
      </c>
    </row>
    <row r="208" spans="1:3">
      <c r="A208">
        <v>24.422155380248999</v>
      </c>
      <c r="B208">
        <v>-5.2098960876464799</v>
      </c>
      <c r="C208">
        <v>14.0509376525879</v>
      </c>
    </row>
    <row r="209" spans="1:3">
      <c r="A209">
        <v>22.4317626953125</v>
      </c>
      <c r="B209">
        <v>29.146265029907202</v>
      </c>
      <c r="C209">
        <v>24.7818393707275</v>
      </c>
    </row>
    <row r="210" spans="1:3">
      <c r="A210">
        <v>22.896110534668001</v>
      </c>
      <c r="B210">
        <v>56.994064331054702</v>
      </c>
      <c r="C210">
        <v>34.830394744872997</v>
      </c>
    </row>
    <row r="211" spans="1:3">
      <c r="A211">
        <v>32.984443664550803</v>
      </c>
      <c r="B211">
        <v>65.868614196777301</v>
      </c>
      <c r="C211">
        <v>44.493904113769503</v>
      </c>
    </row>
    <row r="212" spans="1:3">
      <c r="A212">
        <v>17.151594161987301</v>
      </c>
      <c r="B212">
        <v>16.232374191284201</v>
      </c>
      <c r="C212">
        <v>16.8298664093018</v>
      </c>
    </row>
    <row r="213" spans="1:3">
      <c r="A213">
        <v>32.816352844238303</v>
      </c>
      <c r="B213">
        <v>52.403640747070298</v>
      </c>
      <c r="C213">
        <v>39.671905517578097</v>
      </c>
    </row>
    <row r="214" spans="1:3">
      <c r="A214">
        <v>19.757543563842798</v>
      </c>
      <c r="B214">
        <v>40.567031860351598</v>
      </c>
      <c r="C214">
        <v>27.040864944458001</v>
      </c>
    </row>
    <row r="215" spans="1:3">
      <c r="A215">
        <v>26.967887878418001</v>
      </c>
      <c r="B215">
        <v>-6.3724870681762704</v>
      </c>
      <c r="C215">
        <v>15.2987565994263</v>
      </c>
    </row>
    <row r="216" spans="1:3">
      <c r="A216">
        <v>28.0149040222168</v>
      </c>
      <c r="B216">
        <v>33.465972900390597</v>
      </c>
      <c r="C216">
        <v>29.922779083251999</v>
      </c>
    </row>
    <row r="217" spans="1:3">
      <c r="A217">
        <v>35.178329467773402</v>
      </c>
      <c r="B217">
        <v>33.198123931884801</v>
      </c>
      <c r="C217">
        <v>34.485256195068402</v>
      </c>
    </row>
    <row r="218" spans="1:3">
      <c r="A218">
        <v>20.9881706237793</v>
      </c>
      <c r="B218">
        <v>24.810356140136701</v>
      </c>
      <c r="C218">
        <v>22.325935363769499</v>
      </c>
    </row>
    <row r="219" spans="1:3">
      <c r="A219">
        <v>43.446495056152301</v>
      </c>
      <c r="B219">
        <v>36.842933654785199</v>
      </c>
      <c r="C219">
        <v>41.135250091552699</v>
      </c>
    </row>
    <row r="220" spans="1:3">
      <c r="A220">
        <v>35.680759429931598</v>
      </c>
      <c r="B220">
        <v>-29.223131179809599</v>
      </c>
      <c r="C220">
        <v>12.964397430419901</v>
      </c>
    </row>
    <row r="221" spans="1:3">
      <c r="A221">
        <v>36.077785491943402</v>
      </c>
      <c r="B221">
        <v>13.1962327957153</v>
      </c>
      <c r="C221">
        <v>28.069242477416999</v>
      </c>
    </row>
    <row r="222" spans="1:3">
      <c r="A222">
        <v>33.451122283935497</v>
      </c>
      <c r="B222">
        <v>1.1405074596405</v>
      </c>
      <c r="C222">
        <v>22.142406463623001</v>
      </c>
    </row>
    <row r="223" spans="1:3">
      <c r="A223">
        <v>15.5100107192993</v>
      </c>
      <c r="B223">
        <v>4.97503662109375</v>
      </c>
      <c r="C223">
        <v>11.8227701187134</v>
      </c>
    </row>
    <row r="224" spans="1:3">
      <c r="A224">
        <v>35.893520355224602</v>
      </c>
      <c r="B224">
        <v>13.414228439331101</v>
      </c>
      <c r="C224">
        <v>28.0257682800293</v>
      </c>
    </row>
    <row r="225" spans="1:3">
      <c r="A225">
        <v>32.837142944335902</v>
      </c>
      <c r="B225">
        <v>2.78349369764328E-2</v>
      </c>
      <c r="C225">
        <v>21.353885650634801</v>
      </c>
    </row>
    <row r="226" spans="1:3">
      <c r="A226">
        <v>11.1875925064087</v>
      </c>
      <c r="B226">
        <v>8.2074470520019496</v>
      </c>
      <c r="C226">
        <v>10.1445417404175</v>
      </c>
    </row>
    <row r="227" spans="1:3">
      <c r="A227">
        <v>18.413734436035199</v>
      </c>
      <c r="B227">
        <v>75.443161010742202</v>
      </c>
      <c r="C227">
        <v>38.374034881591797</v>
      </c>
    </row>
    <row r="228" spans="1:3">
      <c r="A228">
        <v>15.786643981933601</v>
      </c>
      <c r="B228">
        <v>20.3866672515869</v>
      </c>
      <c r="C228">
        <v>17.396652221679702</v>
      </c>
    </row>
    <row r="229" spans="1:3">
      <c r="A229">
        <v>17.440086364746101</v>
      </c>
      <c r="B229">
        <v>32.631027221679702</v>
      </c>
      <c r="C229">
        <v>22.756916046142599</v>
      </c>
    </row>
    <row r="230" spans="1:3">
      <c r="A230">
        <v>43.297267913818402</v>
      </c>
      <c r="B230">
        <v>8.8828268051147496</v>
      </c>
      <c r="C230">
        <v>31.252214431762699</v>
      </c>
    </row>
    <row r="231" spans="1:3">
      <c r="A231">
        <v>24.5310459136963</v>
      </c>
      <c r="B231">
        <v>33.1266479492188</v>
      </c>
      <c r="C231">
        <v>27.539506912231399</v>
      </c>
    </row>
    <row r="232" spans="1:3">
      <c r="A232">
        <v>30.427583694458001</v>
      </c>
      <c r="B232">
        <v>-3.6422500610351598</v>
      </c>
      <c r="C232">
        <v>18.5031414031982</v>
      </c>
    </row>
    <row r="233" spans="1:3">
      <c r="A233">
        <v>29.277276992797901</v>
      </c>
      <c r="B233">
        <v>32.719066619872997</v>
      </c>
      <c r="C233">
        <v>30.4819030761719</v>
      </c>
    </row>
    <row r="234" spans="1:3">
      <c r="A234">
        <v>31.400690078735401</v>
      </c>
      <c r="B234">
        <v>54.679397583007798</v>
      </c>
      <c r="C234">
        <v>39.5482368469238</v>
      </c>
    </row>
    <row r="235" spans="1:3">
      <c r="A235">
        <v>27.0628871917725</v>
      </c>
      <c r="B235">
        <v>36.916095733642599</v>
      </c>
      <c r="C235">
        <v>30.511510848998999</v>
      </c>
    </row>
    <row r="236" spans="1:3">
      <c r="A236">
        <v>25.640678405761701</v>
      </c>
      <c r="B236">
        <v>32.860115051269503</v>
      </c>
      <c r="C236">
        <v>28.16748046875</v>
      </c>
    </row>
    <row r="237" spans="1:3">
      <c r="A237">
        <v>21.9203395843506</v>
      </c>
      <c r="B237">
        <v>33.083587646484403</v>
      </c>
      <c r="C237">
        <v>25.827476501464801</v>
      </c>
    </row>
    <row r="238" spans="1:3">
      <c r="A238">
        <v>31.252977371215799</v>
      </c>
      <c r="B238">
        <v>23.778699874877901</v>
      </c>
      <c r="C238">
        <v>28.636980056762699</v>
      </c>
    </row>
    <row r="239" spans="1:3">
      <c r="A239">
        <v>30.377979278564499</v>
      </c>
      <c r="B239">
        <v>20.6356315612793</v>
      </c>
      <c r="C239">
        <v>26.968156814575199</v>
      </c>
    </row>
    <row r="240" spans="1:3">
      <c r="A240">
        <v>22.33274269104</v>
      </c>
      <c r="B240">
        <v>8.5649652481079102</v>
      </c>
      <c r="C240">
        <v>17.514020919799801</v>
      </c>
    </row>
    <row r="241" spans="1:3">
      <c r="A241">
        <v>21.0277099609375</v>
      </c>
      <c r="B241">
        <v>-0.50232267379760698</v>
      </c>
      <c r="C241">
        <v>13.4921989440918</v>
      </c>
    </row>
    <row r="242" spans="1:3">
      <c r="A242">
        <v>25.308713912963899</v>
      </c>
      <c r="B242">
        <v>44.752296447753899</v>
      </c>
      <c r="C242">
        <v>32.113967895507798</v>
      </c>
    </row>
    <row r="243" spans="1:3">
      <c r="A243">
        <v>18.0007514953613</v>
      </c>
      <c r="B243">
        <v>67.803558349609403</v>
      </c>
      <c r="C243">
        <v>35.431732177734403</v>
      </c>
    </row>
    <row r="244" spans="1:3">
      <c r="A244">
        <v>26.646236419677699</v>
      </c>
      <c r="B244">
        <v>1.8149890899658201</v>
      </c>
      <c r="C244">
        <v>17.955299377441399</v>
      </c>
    </row>
    <row r="245" spans="1:3">
      <c r="A245">
        <v>14.583330154418899</v>
      </c>
      <c r="B245">
        <v>69.507164001464801</v>
      </c>
      <c r="C245">
        <v>33.806671142578097</v>
      </c>
    </row>
    <row r="246" spans="1:3">
      <c r="A246">
        <v>39.791202545166001</v>
      </c>
      <c r="B246">
        <v>-10.9815053939819</v>
      </c>
      <c r="C246">
        <v>22.020753860473601</v>
      </c>
    </row>
    <row r="247" spans="1:3">
      <c r="A247">
        <v>26.164453506469702</v>
      </c>
      <c r="B247">
        <v>3.88365578651428</v>
      </c>
      <c r="C247">
        <v>18.366174697876001</v>
      </c>
    </row>
    <row r="248" spans="1:3">
      <c r="A248">
        <v>9.4833669662475604</v>
      </c>
      <c r="B248">
        <v>19.577400207519499</v>
      </c>
      <c r="C248">
        <v>13.016278266906699</v>
      </c>
    </row>
    <row r="249" spans="1:3">
      <c r="A249">
        <v>15.7358303070068</v>
      </c>
      <c r="B249">
        <v>1.12382793426514</v>
      </c>
      <c r="C249">
        <v>10.621629714965801</v>
      </c>
    </row>
    <row r="250" spans="1:3">
      <c r="A250">
        <v>17.8213005065918</v>
      </c>
      <c r="B250">
        <v>12.0729579925537</v>
      </c>
      <c r="C250">
        <v>15.809380531311</v>
      </c>
    </row>
    <row r="251" spans="1:3">
      <c r="A251">
        <v>25.458389282226602</v>
      </c>
      <c r="B251">
        <v>18.972227096557599</v>
      </c>
      <c r="C251">
        <v>23.188232421875</v>
      </c>
    </row>
    <row r="252" spans="1:3">
      <c r="A252">
        <v>31.5596523284912</v>
      </c>
      <c r="B252">
        <v>34.039207458496101</v>
      </c>
      <c r="C252">
        <v>32.427497863769503</v>
      </c>
    </row>
    <row r="253" spans="1:3">
      <c r="A253">
        <v>25.4711608886719</v>
      </c>
      <c r="B253">
        <v>33.488109588622997</v>
      </c>
      <c r="C253">
        <v>28.277091979980501</v>
      </c>
    </row>
    <row r="254" spans="1:3">
      <c r="A254">
        <v>25.5168151855469</v>
      </c>
      <c r="B254">
        <v>-2.2481372356414799</v>
      </c>
      <c r="C254">
        <v>15.7990818023682</v>
      </c>
    </row>
    <row r="255" spans="1:3">
      <c r="A255">
        <v>39.695487976074197</v>
      </c>
      <c r="B255">
        <v>-5.0772991180419904</v>
      </c>
      <c r="C255">
        <v>24.0250129699707</v>
      </c>
    </row>
    <row r="256" spans="1:3">
      <c r="A256">
        <v>40.530044555664098</v>
      </c>
      <c r="B256">
        <v>60.075958251953097</v>
      </c>
      <c r="C256">
        <v>47.3711128234863</v>
      </c>
    </row>
    <row r="257" spans="1:3">
      <c r="A257">
        <v>16.109842300415</v>
      </c>
      <c r="B257">
        <v>10.885850906372101</v>
      </c>
      <c r="C257">
        <v>14.281445503234901</v>
      </c>
    </row>
    <row r="258" spans="1:3">
      <c r="A258">
        <v>23.676845550537099</v>
      </c>
      <c r="B258">
        <v>57.363311767578097</v>
      </c>
      <c r="C258">
        <v>35.467109680175803</v>
      </c>
    </row>
    <row r="259" spans="1:3">
      <c r="A259">
        <v>17.9869289398193</v>
      </c>
      <c r="B259">
        <v>12.1022443771362</v>
      </c>
      <c r="C259">
        <v>15.927289009094199</v>
      </c>
    </row>
    <row r="260" spans="1:3">
      <c r="A260">
        <v>11.724458694458001</v>
      </c>
      <c r="B260">
        <v>24.7537746429443</v>
      </c>
      <c r="C260">
        <v>16.2847194671631</v>
      </c>
    </row>
    <row r="261" spans="1:3">
      <c r="A261">
        <v>21.575180053710898</v>
      </c>
      <c r="B261">
        <v>8.2460279464721697</v>
      </c>
      <c r="C261">
        <v>16.909976959228501</v>
      </c>
    </row>
    <row r="262" spans="1:3">
      <c r="A262">
        <v>30.729354858398398</v>
      </c>
      <c r="B262">
        <v>30.874397277831999</v>
      </c>
      <c r="C262">
        <v>30.7801189422607</v>
      </c>
    </row>
    <row r="263" spans="1:3">
      <c r="A263">
        <v>23.791345596313501</v>
      </c>
      <c r="B263">
        <v>4.1850662231445304</v>
      </c>
      <c r="C263">
        <v>16.9291477203369</v>
      </c>
    </row>
    <row r="264" spans="1:3">
      <c r="A264">
        <v>24.6440830230713</v>
      </c>
      <c r="B264">
        <v>8.4991521835327095</v>
      </c>
      <c r="C264">
        <v>18.9933567047119</v>
      </c>
    </row>
    <row r="265" spans="1:3">
      <c r="A265">
        <v>20.908411026001001</v>
      </c>
      <c r="B265">
        <v>51.369789123535199</v>
      </c>
      <c r="C265">
        <v>31.569892883300799</v>
      </c>
    </row>
    <row r="266" spans="1:3">
      <c r="A266">
        <v>15.265362739563001</v>
      </c>
      <c r="B266">
        <v>27.890569686889599</v>
      </c>
      <c r="C266">
        <v>19.6841850280762</v>
      </c>
    </row>
    <row r="267" spans="1:3">
      <c r="A267">
        <v>27.4751873016357</v>
      </c>
      <c r="B267">
        <v>45.417560577392599</v>
      </c>
      <c r="C267">
        <v>33.755016326904297</v>
      </c>
    </row>
    <row r="268" spans="1:3">
      <c r="A268">
        <v>14.586973190307599</v>
      </c>
      <c r="B268">
        <v>9.4845323562622106</v>
      </c>
      <c r="C268">
        <v>12.801118850708001</v>
      </c>
    </row>
    <row r="269" spans="1:3">
      <c r="A269">
        <v>18.445198059081999</v>
      </c>
      <c r="B269">
        <v>4.4992980957031303</v>
      </c>
      <c r="C269">
        <v>13.5641326904297</v>
      </c>
    </row>
    <row r="270" spans="1:3">
      <c r="A270">
        <v>30.024000167846701</v>
      </c>
      <c r="B270">
        <v>-35.157321929931598</v>
      </c>
      <c r="C270">
        <v>7.2105374336242702</v>
      </c>
    </row>
    <row r="271" spans="1:3">
      <c r="A271">
        <v>24.449537277221701</v>
      </c>
      <c r="B271">
        <v>5.03210544586182</v>
      </c>
      <c r="C271">
        <v>17.653436660766602</v>
      </c>
    </row>
    <row r="272" spans="1:3">
      <c r="A272">
        <v>13.345874786376999</v>
      </c>
      <c r="B272">
        <v>9.8659381866455096</v>
      </c>
      <c r="C272">
        <v>12.1278972625732</v>
      </c>
    </row>
    <row r="273" spans="1:3">
      <c r="A273">
        <v>32.220066070556598</v>
      </c>
      <c r="B273">
        <v>1.790811419487</v>
      </c>
      <c r="C273">
        <v>21.569826126098601</v>
      </c>
    </row>
    <row r="274" spans="1:3">
      <c r="A274">
        <v>18.011602401733398</v>
      </c>
      <c r="B274">
        <v>31.7607307434082</v>
      </c>
      <c r="C274">
        <v>22.823797225952099</v>
      </c>
    </row>
    <row r="275" spans="1:3">
      <c r="A275">
        <v>20.035707473754901</v>
      </c>
      <c r="B275">
        <v>93.193298339843807</v>
      </c>
      <c r="C275">
        <v>45.640865325927699</v>
      </c>
    </row>
    <row r="276" spans="1:3">
      <c r="A276">
        <v>27.651950836181602</v>
      </c>
      <c r="B276">
        <v>68.246261596679702</v>
      </c>
      <c r="C276">
        <v>41.859958648681598</v>
      </c>
    </row>
    <row r="277" spans="1:3">
      <c r="A277">
        <v>29.616672515869102</v>
      </c>
      <c r="B277">
        <v>36.660701751708999</v>
      </c>
      <c r="C277">
        <v>32.082084655761697</v>
      </c>
    </row>
    <row r="278" spans="1:3">
      <c r="A278">
        <v>16.149000167846701</v>
      </c>
      <c r="B278">
        <v>16.547044754028299</v>
      </c>
      <c r="C278">
        <v>16.288314819335898</v>
      </c>
    </row>
    <row r="279" spans="1:3">
      <c r="A279">
        <v>29.492376327514599</v>
      </c>
      <c r="B279">
        <v>29.898880004882798</v>
      </c>
      <c r="C279">
        <v>29.6346530914307</v>
      </c>
    </row>
    <row r="280" spans="1:3">
      <c r="A280">
        <v>35.843353271484403</v>
      </c>
      <c r="B280">
        <v>8.0245590209960902</v>
      </c>
      <c r="C280">
        <v>26.106775283813501</v>
      </c>
    </row>
    <row r="281" spans="1:3">
      <c r="A281">
        <v>7.0169143676757804</v>
      </c>
      <c r="B281">
        <v>15.802615165710399</v>
      </c>
      <c r="C281">
        <v>10.0919094085693</v>
      </c>
    </row>
    <row r="282" spans="1:3">
      <c r="A282">
        <v>19.463829040527301</v>
      </c>
      <c r="B282">
        <v>13.300391197204601</v>
      </c>
      <c r="C282">
        <v>17.306625366210898</v>
      </c>
    </row>
    <row r="283" spans="1:3">
      <c r="A283">
        <v>17.6136379241943</v>
      </c>
      <c r="B283">
        <v>5.0426464080810502</v>
      </c>
      <c r="C283">
        <v>13.2137908935547</v>
      </c>
    </row>
    <row r="284" spans="1:3">
      <c r="A284">
        <v>10.9608497619629</v>
      </c>
      <c r="B284">
        <v>37.690670013427699</v>
      </c>
      <c r="C284">
        <v>20.316286087036101</v>
      </c>
    </row>
    <row r="285" spans="1:3">
      <c r="A285">
        <v>28.1445827484131</v>
      </c>
      <c r="B285">
        <v>11.9261722564697</v>
      </c>
      <c r="C285">
        <v>22.4681396484375</v>
      </c>
    </row>
    <row r="286" spans="1:3">
      <c r="A286">
        <v>14.356037139892599</v>
      </c>
      <c r="B286">
        <v>19.5802192687988</v>
      </c>
      <c r="C286">
        <v>16.184501647949201</v>
      </c>
    </row>
    <row r="287" spans="1:3">
      <c r="A287">
        <v>14.6038103103638</v>
      </c>
      <c r="B287">
        <v>9.2597379684448207</v>
      </c>
      <c r="C287">
        <v>12.733385086059601</v>
      </c>
    </row>
    <row r="288" spans="1:3">
      <c r="A288">
        <v>26.132379531860401</v>
      </c>
      <c r="B288">
        <v>55.855442047119098</v>
      </c>
      <c r="C288">
        <v>36.535449981689503</v>
      </c>
    </row>
    <row r="289" spans="1:3">
      <c r="A289">
        <v>25.778455734252901</v>
      </c>
      <c r="B289">
        <v>16.8176174163818</v>
      </c>
      <c r="C289">
        <v>22.642162322998001</v>
      </c>
    </row>
    <row r="290" spans="1:3">
      <c r="A290">
        <v>21.745647430419901</v>
      </c>
      <c r="B290">
        <v>4.8848795890808097</v>
      </c>
      <c r="C290">
        <v>15.844378471374499</v>
      </c>
    </row>
    <row r="291" spans="1:3">
      <c r="A291">
        <v>28.5593566894531</v>
      </c>
      <c r="B291">
        <v>-0.40385648608207703</v>
      </c>
      <c r="C291">
        <v>18.4222316741943</v>
      </c>
    </row>
    <row r="292" spans="1:3">
      <c r="A292">
        <v>16.580043792724599</v>
      </c>
      <c r="B292">
        <v>37.827629089355497</v>
      </c>
      <c r="C292">
        <v>24.016698837280298</v>
      </c>
    </row>
    <row r="293" spans="1:3">
      <c r="A293">
        <v>34.8306694030762</v>
      </c>
      <c r="B293">
        <v>2.9822540283203098</v>
      </c>
      <c r="C293">
        <v>23.683723449706999</v>
      </c>
    </row>
    <row r="294" spans="1:3">
      <c r="A294">
        <v>20.245143890380898</v>
      </c>
      <c r="B294">
        <v>9.0363492965698207</v>
      </c>
      <c r="C294">
        <v>16.322065353393601</v>
      </c>
    </row>
    <row r="295" spans="1:3">
      <c r="A295">
        <v>45.134284973144503</v>
      </c>
      <c r="B295">
        <v>9.4317846298217791</v>
      </c>
      <c r="C295">
        <v>32.6384086608887</v>
      </c>
    </row>
    <row r="296" spans="1:3">
      <c r="A296">
        <v>39.678009033203097</v>
      </c>
      <c r="B296">
        <v>47.2063179016113</v>
      </c>
      <c r="C296">
        <v>42.312915802002003</v>
      </c>
    </row>
    <row r="297" spans="1:3">
      <c r="A297">
        <v>24.297807693481399</v>
      </c>
      <c r="B297">
        <v>37.614082336425803</v>
      </c>
      <c r="C297">
        <v>28.958503723144499</v>
      </c>
    </row>
    <row r="298" spans="1:3">
      <c r="A298">
        <v>15.3501653671265</v>
      </c>
      <c r="B298">
        <v>32.874477386474602</v>
      </c>
      <c r="C298">
        <v>21.4836750030518</v>
      </c>
    </row>
    <row r="299" spans="1:3">
      <c r="A299">
        <v>56.4259033203125</v>
      </c>
      <c r="B299">
        <v>29.902896881103501</v>
      </c>
      <c r="C299">
        <v>47.142852783203097</v>
      </c>
    </row>
    <row r="300" spans="1:3">
      <c r="A300">
        <v>36.376918792724602</v>
      </c>
      <c r="B300">
        <v>24.9923305511475</v>
      </c>
      <c r="C300">
        <v>32.392311096191399</v>
      </c>
    </row>
    <row r="301" spans="1:3">
      <c r="A301">
        <v>25.337814331054702</v>
      </c>
      <c r="B301">
        <v>11.521114349365201</v>
      </c>
      <c r="C301">
        <v>20.501968383789102</v>
      </c>
    </row>
    <row r="302" spans="1:3">
      <c r="A302">
        <v>22.1846103668213</v>
      </c>
      <c r="B302">
        <v>8.7101421356201207</v>
      </c>
      <c r="C302">
        <v>17.4685459136963</v>
      </c>
    </row>
    <row r="303" spans="1:3">
      <c r="A303">
        <v>32.817134857177699</v>
      </c>
      <c r="B303">
        <v>5.6788444519043004</v>
      </c>
      <c r="C303">
        <v>23.318733215331999</v>
      </c>
    </row>
    <row r="304" spans="1:3">
      <c r="A304">
        <v>42.516258239746101</v>
      </c>
      <c r="B304">
        <v>29.398632049560501</v>
      </c>
      <c r="C304">
        <v>37.925090789794901</v>
      </c>
    </row>
    <row r="305" spans="1:3">
      <c r="A305">
        <v>40.559196472167997</v>
      </c>
      <c r="B305">
        <v>-1.7425614595413199</v>
      </c>
      <c r="C305">
        <v>25.753582000732401</v>
      </c>
    </row>
    <row r="306" spans="1:3">
      <c r="A306">
        <v>20.654474258422901</v>
      </c>
      <c r="B306">
        <v>20.760007858276399</v>
      </c>
      <c r="C306">
        <v>20.691410064697301</v>
      </c>
    </row>
    <row r="307" spans="1:3">
      <c r="A307">
        <v>31.774400711059599</v>
      </c>
      <c r="B307">
        <v>11.0029764175415</v>
      </c>
      <c r="C307">
        <v>24.504402160644499</v>
      </c>
    </row>
    <row r="308" spans="1:3">
      <c r="A308">
        <v>21.420372009277301</v>
      </c>
      <c r="B308">
        <v>37.329307556152301</v>
      </c>
      <c r="C308">
        <v>26.988498687744102</v>
      </c>
    </row>
    <row r="309" spans="1:3">
      <c r="A309">
        <v>22.517805099487301</v>
      </c>
      <c r="B309">
        <v>15.6843271255493</v>
      </c>
      <c r="C309">
        <v>20.1260871887207</v>
      </c>
    </row>
    <row r="310" spans="1:3">
      <c r="A310">
        <v>19.059200286865199</v>
      </c>
      <c r="B310">
        <v>-4.09415578842163</v>
      </c>
      <c r="C310">
        <v>10.9555253982544</v>
      </c>
    </row>
    <row r="311" spans="1:3">
      <c r="A311">
        <v>42.688278198242202</v>
      </c>
      <c r="B311">
        <v>21.380430221557599</v>
      </c>
      <c r="C311">
        <v>35.2305297851563</v>
      </c>
    </row>
    <row r="312" spans="1:3">
      <c r="A312">
        <v>25.258832931518601</v>
      </c>
      <c r="B312">
        <v>-2.4181947708129901</v>
      </c>
      <c r="C312">
        <v>15.571873664856</v>
      </c>
    </row>
    <row r="313" spans="1:3">
      <c r="A313">
        <v>10.3077039718628</v>
      </c>
      <c r="B313">
        <v>4.6730232238769496</v>
      </c>
      <c r="C313">
        <v>8.3355655670165998</v>
      </c>
    </row>
    <row r="314" spans="1:3">
      <c r="A314">
        <v>32.758720397949197</v>
      </c>
      <c r="B314">
        <v>48.7595825195313</v>
      </c>
      <c r="C314">
        <v>38.359024047851598</v>
      </c>
    </row>
    <row r="315" spans="1:3">
      <c r="A315">
        <v>33.520572662353501</v>
      </c>
      <c r="B315">
        <v>21.231376647949201</v>
      </c>
      <c r="C315">
        <v>29.219354629516602</v>
      </c>
    </row>
    <row r="316" spans="1:3">
      <c r="A316">
        <v>31.5778102874756</v>
      </c>
      <c r="B316">
        <v>22.352979660034201</v>
      </c>
      <c r="C316">
        <v>28.349119186401399</v>
      </c>
    </row>
    <row r="317" spans="1:3">
      <c r="A317">
        <v>37.709480285644503</v>
      </c>
      <c r="B317">
        <v>31.7471618652344</v>
      </c>
      <c r="C317">
        <v>35.622669219970703</v>
      </c>
    </row>
    <row r="318" spans="1:3">
      <c r="A318">
        <v>29.379844665527301</v>
      </c>
      <c r="B318">
        <v>17.283573150634801</v>
      </c>
      <c r="C318">
        <v>25.1461486816406</v>
      </c>
    </row>
    <row r="319" spans="1:3">
      <c r="A319">
        <v>27.848873138427699</v>
      </c>
      <c r="B319">
        <v>58.474494934082003</v>
      </c>
      <c r="C319">
        <v>38.567840576171903</v>
      </c>
    </row>
    <row r="320" spans="1:3">
      <c r="A320">
        <v>29.092685699462901</v>
      </c>
      <c r="B320">
        <v>52.129421234130902</v>
      </c>
      <c r="C320">
        <v>37.155544281005902</v>
      </c>
    </row>
    <row r="321" spans="1:3">
      <c r="A321">
        <v>33.263580322265597</v>
      </c>
      <c r="B321">
        <v>61.305496215820298</v>
      </c>
      <c r="C321">
        <v>43.078250885009801</v>
      </c>
    </row>
    <row r="322" spans="1:3">
      <c r="A322">
        <v>16.607242584228501</v>
      </c>
      <c r="B322">
        <v>12.3841466903687</v>
      </c>
      <c r="C322">
        <v>15.1291589736938</v>
      </c>
    </row>
    <row r="323" spans="1:3">
      <c r="A323">
        <v>27.7638969421387</v>
      </c>
      <c r="B323">
        <v>-10.5715579986572</v>
      </c>
      <c r="C323">
        <v>14.346487998962401</v>
      </c>
    </row>
    <row r="324" spans="1:3">
      <c r="A324">
        <v>32.897129058837898</v>
      </c>
      <c r="B324">
        <v>11.7472496032715</v>
      </c>
      <c r="C324">
        <v>25.494670867919901</v>
      </c>
    </row>
    <row r="325" spans="1:3">
      <c r="A325">
        <v>24.675399780273398</v>
      </c>
      <c r="B325">
        <v>2.2158339023590101</v>
      </c>
      <c r="C325">
        <v>16.814552307128899</v>
      </c>
    </row>
    <row r="326" spans="1:3">
      <c r="A326">
        <v>19.8217887878418</v>
      </c>
      <c r="B326">
        <v>21.395149230956999</v>
      </c>
      <c r="C326">
        <v>20.372465133666999</v>
      </c>
    </row>
    <row r="327" spans="1:3">
      <c r="A327">
        <v>14.9043292999268</v>
      </c>
      <c r="B327">
        <v>18.916210174560501</v>
      </c>
      <c r="C327">
        <v>16.308486938476602</v>
      </c>
    </row>
    <row r="328" spans="1:3">
      <c r="A328">
        <v>23.169307708740199</v>
      </c>
      <c r="B328">
        <v>-1.7223035097122199</v>
      </c>
      <c r="C328">
        <v>14.457243919372599</v>
      </c>
    </row>
    <row r="329" spans="1:3">
      <c r="A329">
        <v>19.982801437377901</v>
      </c>
      <c r="B329">
        <v>43.147384643554702</v>
      </c>
      <c r="C329">
        <v>28.090406417846701</v>
      </c>
    </row>
    <row r="330" spans="1:3">
      <c r="A330">
        <v>32.776626586914098</v>
      </c>
      <c r="B330">
        <v>1.0443683862686199</v>
      </c>
      <c r="C330">
        <v>21.670335769653299</v>
      </c>
    </row>
    <row r="331" spans="1:3">
      <c r="A331">
        <v>9.0186376571655291</v>
      </c>
      <c r="B331">
        <v>7.2015910148620597</v>
      </c>
      <c r="C331">
        <v>8.3826713562011701</v>
      </c>
    </row>
    <row r="332" spans="1:3">
      <c r="A332">
        <v>24.112297058105501</v>
      </c>
      <c r="B332">
        <v>15.683386802673301</v>
      </c>
      <c r="C332">
        <v>21.162178039550799</v>
      </c>
    </row>
    <row r="333" spans="1:3">
      <c r="A333">
        <v>41.887638092041001</v>
      </c>
      <c r="B333">
        <v>11.634957313537599</v>
      </c>
      <c r="C333">
        <v>31.299200057983398</v>
      </c>
    </row>
    <row r="334" spans="1:3">
      <c r="A334">
        <v>24.5020637512207</v>
      </c>
      <c r="B334">
        <v>16.308534622192401</v>
      </c>
      <c r="C334">
        <v>21.6343288421631</v>
      </c>
    </row>
    <row r="335" spans="1:3">
      <c r="A335">
        <v>19.1689643859863</v>
      </c>
      <c r="B335">
        <v>15.882789611816399</v>
      </c>
      <c r="C335">
        <v>18.018802642822301</v>
      </c>
    </row>
    <row r="336" spans="1:3">
      <c r="A336">
        <v>27.599004745483398</v>
      </c>
      <c r="B336">
        <v>52.928520202636697</v>
      </c>
      <c r="C336">
        <v>36.4643363952637</v>
      </c>
    </row>
    <row r="337" spans="1:3">
      <c r="A337">
        <v>26.869657516479499</v>
      </c>
      <c r="B337">
        <v>40.552597045898402</v>
      </c>
      <c r="C337">
        <v>31.658685684204102</v>
      </c>
    </row>
    <row r="338" spans="1:3">
      <c r="A338">
        <v>25.4460544586182</v>
      </c>
      <c r="B338">
        <v>18.425855636596701</v>
      </c>
      <c r="C338">
        <v>22.988985061645501</v>
      </c>
    </row>
    <row r="339" spans="1:3">
      <c r="A339">
        <v>29.461896896362301</v>
      </c>
      <c r="B339">
        <v>9.4938898086547905</v>
      </c>
      <c r="C339">
        <v>22.473094940185501</v>
      </c>
    </row>
    <row r="340" spans="1:3">
      <c r="A340">
        <v>27.333713531494102</v>
      </c>
      <c r="B340">
        <v>20.530553817748999</v>
      </c>
      <c r="C340">
        <v>24.952608108520501</v>
      </c>
    </row>
    <row r="341" spans="1:3">
      <c r="A341">
        <v>15.4610300064087</v>
      </c>
      <c r="B341">
        <v>24.598249435424801</v>
      </c>
      <c r="C341">
        <v>18.6590576171875</v>
      </c>
    </row>
    <row r="342" spans="1:3">
      <c r="A342">
        <v>35.972335815429702</v>
      </c>
      <c r="B342">
        <v>52.636646270752003</v>
      </c>
      <c r="C342">
        <v>41.804843902587898</v>
      </c>
    </row>
    <row r="343" spans="1:3">
      <c r="A343">
        <v>31.505844116210898</v>
      </c>
      <c r="B343">
        <v>24.716575622558601</v>
      </c>
      <c r="C343">
        <v>29.129600524902301</v>
      </c>
    </row>
    <row r="344" spans="1:3">
      <c r="A344">
        <v>20.109071731567401</v>
      </c>
      <c r="B344">
        <v>30.841438293456999</v>
      </c>
      <c r="C344">
        <v>23.865400314331101</v>
      </c>
    </row>
    <row r="345" spans="1:3">
      <c r="A345">
        <v>30.0227947235107</v>
      </c>
      <c r="B345">
        <v>3.7173941135406499</v>
      </c>
      <c r="C345">
        <v>20.815904617309599</v>
      </c>
    </row>
    <row r="346" spans="1:3">
      <c r="A346">
        <v>47.774982452392599</v>
      </c>
      <c r="B346">
        <v>33.881397247314503</v>
      </c>
      <c r="C346">
        <v>42.912227630615199</v>
      </c>
    </row>
    <row r="347" spans="1:3">
      <c r="A347">
        <v>28.448642730712901</v>
      </c>
      <c r="B347">
        <v>41.9217720031738</v>
      </c>
      <c r="C347">
        <v>33.164237976074197</v>
      </c>
    </row>
    <row r="348" spans="1:3">
      <c r="A348">
        <v>24.256660461425799</v>
      </c>
      <c r="B348">
        <v>3.1155810356140101</v>
      </c>
      <c r="C348">
        <v>16.857282638549801</v>
      </c>
    </row>
    <row r="349" spans="1:3">
      <c r="A349">
        <v>12.2241325378418</v>
      </c>
      <c r="B349">
        <v>11.7341012954712</v>
      </c>
      <c r="C349">
        <v>12.0526218414307</v>
      </c>
    </row>
    <row r="350" spans="1:3">
      <c r="A350">
        <v>33.189582824707003</v>
      </c>
      <c r="B350">
        <v>14.6545009613037</v>
      </c>
      <c r="C350">
        <v>26.702304840087901</v>
      </c>
    </row>
    <row r="351" spans="1:3">
      <c r="A351">
        <v>26.742637634277301</v>
      </c>
      <c r="B351">
        <v>-5.1776680946350098</v>
      </c>
      <c r="C351">
        <v>15.5705308914185</v>
      </c>
    </row>
    <row r="352" spans="1:3">
      <c r="A352">
        <v>19.778404235839801</v>
      </c>
      <c r="B352">
        <v>58.041328430175803</v>
      </c>
      <c r="C352">
        <v>33.1704292297363</v>
      </c>
    </row>
    <row r="353" spans="1:3">
      <c r="A353">
        <v>23.399564743041999</v>
      </c>
      <c r="B353">
        <v>-13.402972221374499</v>
      </c>
      <c r="C353">
        <v>10.5186767578125</v>
      </c>
    </row>
    <row r="354" spans="1:3">
      <c r="A354">
        <v>23.024349212646499</v>
      </c>
      <c r="B354">
        <v>14.3028268814087</v>
      </c>
      <c r="C354">
        <v>19.971817016601602</v>
      </c>
    </row>
    <row r="355" spans="1:3">
      <c r="A355">
        <v>26.347377777099599</v>
      </c>
      <c r="B355">
        <v>3.1586844921112101</v>
      </c>
      <c r="C355">
        <v>18.2313346862793</v>
      </c>
    </row>
    <row r="356" spans="1:3">
      <c r="A356">
        <v>25.605331420898398</v>
      </c>
      <c r="B356">
        <v>29.150444030761701</v>
      </c>
      <c r="C356">
        <v>26.8461208343506</v>
      </c>
    </row>
    <row r="357" spans="1:3">
      <c r="A357">
        <v>7.6017870903015101</v>
      </c>
      <c r="B357">
        <v>42.032394409179702</v>
      </c>
      <c r="C357">
        <v>19.652500152587901</v>
      </c>
    </row>
    <row r="358" spans="1:3">
      <c r="A358">
        <v>19.628582000732401</v>
      </c>
      <c r="B358">
        <v>-2.6959798336029102</v>
      </c>
      <c r="C358">
        <v>11.814985275268601</v>
      </c>
    </row>
    <row r="359" spans="1:3">
      <c r="A359">
        <v>35.159107208252003</v>
      </c>
      <c r="B359">
        <v>0.23914775252342199</v>
      </c>
      <c r="C359">
        <v>22.9371223449707</v>
      </c>
    </row>
    <row r="360" spans="1:3">
      <c r="A360">
        <v>27.962062835693398</v>
      </c>
      <c r="B360">
        <v>22.031862258911101</v>
      </c>
      <c r="C360">
        <v>25.886491775512699</v>
      </c>
    </row>
    <row r="361" spans="1:3">
      <c r="A361">
        <v>18.0101642608643</v>
      </c>
      <c r="B361">
        <v>13.4486751556396</v>
      </c>
      <c r="C361">
        <v>16.413642883300799</v>
      </c>
    </row>
    <row r="362" spans="1:3">
      <c r="A362">
        <v>33.226905822753899</v>
      </c>
      <c r="B362">
        <v>-1.19619941711426</v>
      </c>
      <c r="C362">
        <v>21.178819656372099</v>
      </c>
    </row>
    <row r="363" spans="1:3">
      <c r="A363">
        <v>29.904985427856399</v>
      </c>
      <c r="B363">
        <v>27.505027770996101</v>
      </c>
      <c r="C363">
        <v>29.065000534057599</v>
      </c>
    </row>
    <row r="364" spans="1:3">
      <c r="A364">
        <v>49.627109527587898</v>
      </c>
      <c r="B364">
        <v>59.127571105957003</v>
      </c>
      <c r="C364">
        <v>52.9522705078125</v>
      </c>
    </row>
    <row r="365" spans="1:3">
      <c r="A365">
        <v>20.526596069335898</v>
      </c>
      <c r="B365">
        <v>43.444850921630902</v>
      </c>
      <c r="C365">
        <v>28.5479850769043</v>
      </c>
    </row>
    <row r="366" spans="1:3">
      <c r="A366">
        <v>21.874568939208999</v>
      </c>
      <c r="B366">
        <v>-1.0707302093505899</v>
      </c>
      <c r="C366">
        <v>13.8437147140503</v>
      </c>
    </row>
    <row r="367" spans="1:3">
      <c r="A367">
        <v>37.564888000488303</v>
      </c>
      <c r="B367">
        <v>-2.1664271354675302</v>
      </c>
      <c r="C367">
        <v>23.658927917480501</v>
      </c>
    </row>
    <row r="368" spans="1:3">
      <c r="A368">
        <v>13.743359565734901</v>
      </c>
      <c r="B368">
        <v>49.536319732666001</v>
      </c>
      <c r="C368">
        <v>26.2708950042725</v>
      </c>
    </row>
    <row r="369" spans="1:3">
      <c r="A369">
        <v>31.2664279937744</v>
      </c>
      <c r="B369">
        <v>22.645601272583001</v>
      </c>
      <c r="C369">
        <v>28.249137878418001</v>
      </c>
    </row>
    <row r="370" spans="1:3">
      <c r="A370">
        <v>16.123628616333001</v>
      </c>
      <c r="B370">
        <v>-2.5752182006835902</v>
      </c>
      <c r="C370">
        <v>9.5790319442749006</v>
      </c>
    </row>
    <row r="371" spans="1:3">
      <c r="A371">
        <v>26.270708084106399</v>
      </c>
      <c r="B371">
        <v>33.550193786621101</v>
      </c>
      <c r="C371">
        <v>28.818527221679702</v>
      </c>
    </row>
    <row r="372" spans="1:3">
      <c r="A372">
        <v>33.091514587402301</v>
      </c>
      <c r="B372">
        <v>53.364486694335902</v>
      </c>
      <c r="C372">
        <v>40.187053680419901</v>
      </c>
    </row>
    <row r="373" spans="1:3">
      <c r="A373">
        <v>22.447252273559599</v>
      </c>
      <c r="B373">
        <v>0.88290172815322898</v>
      </c>
      <c r="C373">
        <v>14.8997297286987</v>
      </c>
    </row>
    <row r="374" spans="1:3">
      <c r="A374">
        <v>33.994251251220703</v>
      </c>
      <c r="B374">
        <v>9.9022254943847692</v>
      </c>
      <c r="C374">
        <v>25.5620422363281</v>
      </c>
    </row>
    <row r="375" spans="1:3">
      <c r="A375">
        <v>27.6744384765625</v>
      </c>
      <c r="B375">
        <v>8.0114116668701207</v>
      </c>
      <c r="C375">
        <v>20.7923793792725</v>
      </c>
    </row>
    <row r="376" spans="1:3">
      <c r="A376">
        <v>16.537439346313501</v>
      </c>
      <c r="B376">
        <v>19.637468338012699</v>
      </c>
      <c r="C376">
        <v>17.622449874877901</v>
      </c>
    </row>
    <row r="377" spans="1:3">
      <c r="A377">
        <v>30.9688014984131</v>
      </c>
      <c r="B377">
        <v>8.4888916015625</v>
      </c>
      <c r="C377">
        <v>23.100833892822301</v>
      </c>
    </row>
    <row r="378" spans="1:3">
      <c r="A378">
        <v>19.684663772583001</v>
      </c>
      <c r="B378">
        <v>4.7281928062439</v>
      </c>
      <c r="C378">
        <v>14.449898719787599</v>
      </c>
    </row>
    <row r="379" spans="1:3">
      <c r="A379">
        <v>20.852088928222699</v>
      </c>
      <c r="B379">
        <v>15.5254764556885</v>
      </c>
      <c r="C379">
        <v>18.9877738952637</v>
      </c>
    </row>
    <row r="380" spans="1:3">
      <c r="A380">
        <v>31.723239898681602</v>
      </c>
      <c r="B380">
        <v>14.909437179565399</v>
      </c>
      <c r="C380">
        <v>25.8384094238281</v>
      </c>
    </row>
    <row r="381" spans="1:3">
      <c r="A381">
        <v>19.398191452026399</v>
      </c>
      <c r="B381">
        <v>0.871287941932678</v>
      </c>
      <c r="C381">
        <v>12.913775444030801</v>
      </c>
    </row>
    <row r="382" spans="1:3">
      <c r="A382">
        <v>51.229110717773402</v>
      </c>
      <c r="B382">
        <v>19.3830966949463</v>
      </c>
      <c r="C382">
        <v>40.083003997802699</v>
      </c>
    </row>
    <row r="383" spans="1:3">
      <c r="A383">
        <v>27.5060424804688</v>
      </c>
      <c r="B383">
        <v>28.050279617309599</v>
      </c>
      <c r="C383">
        <v>27.696525573730501</v>
      </c>
    </row>
    <row r="384" spans="1:3">
      <c r="A384">
        <v>28.975620269775401</v>
      </c>
      <c r="B384">
        <v>10.7066650390625</v>
      </c>
      <c r="C384">
        <v>22.581485748291001</v>
      </c>
    </row>
    <row r="385" spans="1:3">
      <c r="A385">
        <v>19.846630096435501</v>
      </c>
      <c r="B385">
        <v>38.755542755127003</v>
      </c>
      <c r="C385">
        <v>26.464750289916999</v>
      </c>
    </row>
    <row r="386" spans="1:3">
      <c r="A386">
        <v>29.7689914703369</v>
      </c>
      <c r="B386">
        <v>-1.9526184797287001</v>
      </c>
      <c r="C386">
        <v>18.666427612304702</v>
      </c>
    </row>
    <row r="387" spans="1:3">
      <c r="A387">
        <v>27.2591762542725</v>
      </c>
      <c r="B387">
        <v>22.936416625976602</v>
      </c>
      <c r="C387">
        <v>25.746210098266602</v>
      </c>
    </row>
    <row r="388" spans="1:3">
      <c r="A388">
        <v>17.464147567748999</v>
      </c>
      <c r="B388">
        <v>14.776349067688001</v>
      </c>
      <c r="C388">
        <v>16.5234184265137</v>
      </c>
    </row>
    <row r="389" spans="1:3">
      <c r="A389">
        <v>17.951374053955099</v>
      </c>
      <c r="B389">
        <v>38.076236724853501</v>
      </c>
      <c r="C389">
        <v>24.995075225830099</v>
      </c>
    </row>
    <row r="390" spans="1:3">
      <c r="A390">
        <v>10.2649936676025</v>
      </c>
      <c r="B390">
        <v>27.016649246215799</v>
      </c>
      <c r="C390">
        <v>16.1280727386475</v>
      </c>
    </row>
    <row r="391" spans="1:3">
      <c r="A391">
        <v>35.3496284484863</v>
      </c>
      <c r="B391">
        <v>9.8802576065063494</v>
      </c>
      <c r="C391">
        <v>26.435348510742202</v>
      </c>
    </row>
    <row r="392" spans="1:3">
      <c r="A392">
        <v>47.289283752441399</v>
      </c>
      <c r="B392">
        <v>19.844978332519499</v>
      </c>
      <c r="C392">
        <v>37.6837768554688</v>
      </c>
    </row>
    <row r="393" spans="1:3">
      <c r="A393">
        <v>15.4462642669678</v>
      </c>
      <c r="B393">
        <v>59.991954803466797</v>
      </c>
      <c r="C393">
        <v>31.037256240844702</v>
      </c>
    </row>
    <row r="394" spans="1:3">
      <c r="A394">
        <v>33.574981689453097</v>
      </c>
      <c r="B394">
        <v>50.1345024108887</v>
      </c>
      <c r="C394">
        <v>39.370815277099602</v>
      </c>
    </row>
    <row r="395" spans="1:3">
      <c r="A395">
        <v>19.422033309936499</v>
      </c>
      <c r="B395">
        <v>54.959072113037102</v>
      </c>
      <c r="C395">
        <v>31.8599967956543</v>
      </c>
    </row>
    <row r="396" spans="1:3">
      <c r="A396">
        <v>15.844444274902299</v>
      </c>
      <c r="B396">
        <v>36.112831115722699</v>
      </c>
      <c r="C396">
        <v>22.938379287719702</v>
      </c>
    </row>
    <row r="397" spans="1:3">
      <c r="A397">
        <v>27.5028476715088</v>
      </c>
      <c r="B397">
        <v>21.739658355712901</v>
      </c>
      <c r="C397">
        <v>25.485731124877901</v>
      </c>
    </row>
    <row r="398" spans="1:3">
      <c r="A398">
        <v>20.0787353515625</v>
      </c>
      <c r="B398">
        <v>2.0851809978485099</v>
      </c>
      <c r="C398">
        <v>13.7809915542603</v>
      </c>
    </row>
    <row r="399" spans="1:3">
      <c r="A399">
        <v>18.672401428222699</v>
      </c>
      <c r="B399">
        <v>-3.1259784698486301</v>
      </c>
      <c r="C399">
        <v>11.04296875</v>
      </c>
    </row>
    <row r="400" spans="1:3">
      <c r="A400">
        <v>33.630817413330099</v>
      </c>
      <c r="B400">
        <v>19.626518249511701</v>
      </c>
      <c r="C400">
        <v>28.729312896728501</v>
      </c>
    </row>
    <row r="401" spans="1:3">
      <c r="A401">
        <v>22.5733757019043</v>
      </c>
      <c r="B401">
        <v>29.414808273315401</v>
      </c>
      <c r="C401">
        <v>24.9678764343262</v>
      </c>
    </row>
    <row r="402" spans="1:3">
      <c r="A402">
        <v>25.8505668640137</v>
      </c>
      <c r="B402">
        <v>3.5044600963592498</v>
      </c>
      <c r="C402">
        <v>18.0294303894043</v>
      </c>
    </row>
    <row r="403" spans="1:3">
      <c r="A403">
        <v>33.447422027587898</v>
      </c>
      <c r="B403">
        <v>-1.9465403556823699</v>
      </c>
      <c r="C403">
        <v>21.059535980224599</v>
      </c>
    </row>
    <row r="404" spans="1:3">
      <c r="A404">
        <v>22.0372314453125</v>
      </c>
      <c r="B404">
        <v>39.643013000488303</v>
      </c>
      <c r="C404">
        <v>28.199254989623999</v>
      </c>
    </row>
    <row r="405" spans="1:3">
      <c r="A405">
        <v>24.1694736480713</v>
      </c>
      <c r="B405">
        <v>10.1937265396118</v>
      </c>
      <c r="C405">
        <v>19.277961730956999</v>
      </c>
    </row>
    <row r="406" spans="1:3">
      <c r="A406">
        <v>16.225175857543899</v>
      </c>
      <c r="B406">
        <v>72.392051696777301</v>
      </c>
      <c r="C406">
        <v>35.883583068847699</v>
      </c>
    </row>
    <row r="407" spans="1:3">
      <c r="A407">
        <v>19.1734523773193</v>
      </c>
      <c r="B407">
        <v>8.5156173706054705</v>
      </c>
      <c r="C407">
        <v>15.4432106018066</v>
      </c>
    </row>
    <row r="408" spans="1:3">
      <c r="A408">
        <v>37.422817230224602</v>
      </c>
      <c r="B408">
        <v>24.438432693481399</v>
      </c>
      <c r="C408">
        <v>32.878284454345703</v>
      </c>
    </row>
    <row r="409" spans="1:3">
      <c r="A409">
        <v>27.863286972045898</v>
      </c>
      <c r="B409">
        <v>93.229454040527301</v>
      </c>
      <c r="C409">
        <v>50.741443634033203</v>
      </c>
    </row>
    <row r="410" spans="1:3">
      <c r="A410">
        <v>29.613674163818398</v>
      </c>
      <c r="B410">
        <v>49.224845886230497</v>
      </c>
      <c r="C410">
        <v>36.477584838867202</v>
      </c>
    </row>
    <row r="411" spans="1:3">
      <c r="A411">
        <v>16.447513580322301</v>
      </c>
      <c r="B411">
        <v>-1.8121811151504501</v>
      </c>
      <c r="C411">
        <v>10.0566205978394</v>
      </c>
    </row>
    <row r="412" spans="1:3">
      <c r="A412">
        <v>19.209955215454102</v>
      </c>
      <c r="B412">
        <v>29.287675857543899</v>
      </c>
      <c r="C412">
        <v>22.737157821655298</v>
      </c>
    </row>
    <row r="413" spans="1:3">
      <c r="A413">
        <v>19.639381408691399</v>
      </c>
      <c r="B413">
        <v>56.449363708496101</v>
      </c>
      <c r="C413">
        <v>32.522876739502003</v>
      </c>
    </row>
    <row r="414" spans="1:3">
      <c r="A414">
        <v>36.683170318603501</v>
      </c>
      <c r="B414">
        <v>33.4765434265137</v>
      </c>
      <c r="C414">
        <v>35.5608520507813</v>
      </c>
    </row>
    <row r="415" spans="1:3">
      <c r="A415">
        <v>22.201757431030298</v>
      </c>
      <c r="B415">
        <v>0.113417096436024</v>
      </c>
      <c r="C415">
        <v>14.470838546752899</v>
      </c>
    </row>
    <row r="416" spans="1:3">
      <c r="A416">
        <v>41.917213439941399</v>
      </c>
      <c r="B416">
        <v>23.720991134643601</v>
      </c>
      <c r="C416">
        <v>35.548534393310497</v>
      </c>
    </row>
    <row r="417" spans="1:3">
      <c r="A417">
        <v>22.459243774414102</v>
      </c>
      <c r="B417">
        <v>37.717178344726598</v>
      </c>
      <c r="C417">
        <v>27.7995204925537</v>
      </c>
    </row>
    <row r="418" spans="1:3">
      <c r="A418">
        <v>20.985662460327099</v>
      </c>
      <c r="B418">
        <v>4.9162011146545401</v>
      </c>
      <c r="C418">
        <v>15.361351013183601</v>
      </c>
    </row>
    <row r="419" spans="1:3">
      <c r="A419">
        <v>28.432580947876001</v>
      </c>
      <c r="B419">
        <v>16.367654800415</v>
      </c>
      <c r="C419">
        <v>24.209856033325199</v>
      </c>
    </row>
    <row r="420" spans="1:3">
      <c r="A420">
        <v>35.955604553222699</v>
      </c>
      <c r="B420">
        <v>29.332963943481399</v>
      </c>
      <c r="C420">
        <v>33.637680053710902</v>
      </c>
    </row>
    <row r="421" spans="1:3">
      <c r="A421">
        <v>34.382698059082003</v>
      </c>
      <c r="B421">
        <v>41.460971832275398</v>
      </c>
      <c r="C421">
        <v>36.860092163085902</v>
      </c>
    </row>
    <row r="422" spans="1:3">
      <c r="A422">
        <v>25.331398010253899</v>
      </c>
      <c r="B422">
        <v>17.499708175659201</v>
      </c>
      <c r="C422">
        <v>22.590307235717798</v>
      </c>
    </row>
    <row r="423" spans="1:3">
      <c r="A423">
        <v>17.280942916870099</v>
      </c>
      <c r="B423">
        <v>3.3844475746154798</v>
      </c>
      <c r="C423">
        <v>12.4171695709229</v>
      </c>
    </row>
    <row r="424" spans="1:3">
      <c r="A424">
        <v>25.6864929199219</v>
      </c>
      <c r="B424">
        <v>48.732994079589801</v>
      </c>
      <c r="C424">
        <v>33.752769470214801</v>
      </c>
    </row>
    <row r="425" spans="1:3">
      <c r="A425">
        <v>36.445968627929702</v>
      </c>
      <c r="B425">
        <v>80.295005798339801</v>
      </c>
      <c r="C425">
        <v>51.793132781982401</v>
      </c>
    </row>
    <row r="426" spans="1:3">
      <c r="A426">
        <v>19.928073883056602</v>
      </c>
      <c r="B426">
        <v>15.5721340179443</v>
      </c>
      <c r="C426">
        <v>18.403495788574201</v>
      </c>
    </row>
    <row r="427" spans="1:3">
      <c r="A427">
        <v>24.120729446411101</v>
      </c>
      <c r="B427">
        <v>32.123046875</v>
      </c>
      <c r="C427">
        <v>26.9215412139893</v>
      </c>
    </row>
    <row r="428" spans="1:3">
      <c r="A428">
        <v>22.7986869812012</v>
      </c>
      <c r="B428">
        <v>53.830215454101598</v>
      </c>
      <c r="C428">
        <v>33.659721374511697</v>
      </c>
    </row>
    <row r="429" spans="1:3">
      <c r="A429">
        <v>14.7131128311157</v>
      </c>
      <c r="B429">
        <v>41.168617248535199</v>
      </c>
      <c r="C429">
        <v>23.972539901733398</v>
      </c>
    </row>
    <row r="430" spans="1:3">
      <c r="A430">
        <v>18.769363403320298</v>
      </c>
      <c r="B430">
        <v>50.390743255615199</v>
      </c>
      <c r="C430">
        <v>29.836845397949201</v>
      </c>
    </row>
    <row r="431" spans="1:3">
      <c r="A431">
        <v>21.540328979492202</v>
      </c>
      <c r="B431">
        <v>27.5864067077637</v>
      </c>
      <c r="C431">
        <v>23.656455993652301</v>
      </c>
    </row>
    <row r="432" spans="1:3">
      <c r="A432">
        <v>29.913789749145501</v>
      </c>
      <c r="B432">
        <v>19.744142532348601</v>
      </c>
      <c r="C432">
        <v>26.354413986206101</v>
      </c>
    </row>
    <row r="433" spans="1:3">
      <c r="A433">
        <v>17.792152404785199</v>
      </c>
      <c r="B433">
        <v>1.8976399898529099</v>
      </c>
      <c r="C433">
        <v>12.229073524475099</v>
      </c>
    </row>
    <row r="434" spans="1:3">
      <c r="A434">
        <v>40.472076416015597</v>
      </c>
      <c r="B434">
        <v>27.927078247070298</v>
      </c>
      <c r="C434">
        <v>36.081325531005902</v>
      </c>
    </row>
    <row r="435" spans="1:3">
      <c r="A435">
        <v>22.567836761474599</v>
      </c>
      <c r="B435">
        <v>42.081398010253899</v>
      </c>
      <c r="C435">
        <v>29.3975830078125</v>
      </c>
    </row>
    <row r="436" spans="1:3">
      <c r="A436">
        <v>28.584835052490199</v>
      </c>
      <c r="B436">
        <v>-18.503646850585898</v>
      </c>
      <c r="C436">
        <v>12.1038665771484</v>
      </c>
    </row>
    <row r="437" spans="1:3">
      <c r="A437">
        <v>13.9547109603882</v>
      </c>
      <c r="B437">
        <v>33.234718322753899</v>
      </c>
      <c r="C437">
        <v>20.702713012695298</v>
      </c>
    </row>
    <row r="438" spans="1:3">
      <c r="A438">
        <v>29.564477920532202</v>
      </c>
      <c r="B438">
        <v>40.038948059082003</v>
      </c>
      <c r="C438">
        <v>33.230541229247997</v>
      </c>
    </row>
    <row r="439" spans="1:3">
      <c r="A439">
        <v>34.507213592529297</v>
      </c>
      <c r="B439">
        <v>-15.9370279312134</v>
      </c>
      <c r="C439">
        <v>16.851728439331101</v>
      </c>
    </row>
    <row r="440" spans="1:3">
      <c r="A440">
        <v>22.653205871581999</v>
      </c>
      <c r="B440">
        <v>52.276481628417997</v>
      </c>
      <c r="C440">
        <v>33.021350860595703</v>
      </c>
    </row>
    <row r="441" spans="1:3">
      <c r="A441">
        <v>20.7229194641113</v>
      </c>
      <c r="B441">
        <v>29.167060852050799</v>
      </c>
      <c r="C441">
        <v>23.678369522094702</v>
      </c>
    </row>
    <row r="442" spans="1:3">
      <c r="A442">
        <v>28.024858474731399</v>
      </c>
      <c r="B442">
        <v>51.076271057128899</v>
      </c>
      <c r="C442">
        <v>36.092853546142599</v>
      </c>
    </row>
    <row r="443" spans="1:3">
      <c r="A443">
        <v>24.083513259887699</v>
      </c>
      <c r="B443">
        <v>10.475877761840801</v>
      </c>
      <c r="C443">
        <v>19.3208408355713</v>
      </c>
    </row>
    <row r="444" spans="1:3">
      <c r="A444">
        <v>3.4714376926422101</v>
      </c>
      <c r="B444">
        <v>12.3629198074341</v>
      </c>
      <c r="C444">
        <v>6.58345651626587</v>
      </c>
    </row>
    <row r="445" spans="1:3">
      <c r="A445">
        <v>15.589545249939</v>
      </c>
      <c r="B445">
        <v>-2.0451111793518102</v>
      </c>
      <c r="C445">
        <v>9.4174156188964808</v>
      </c>
    </row>
    <row r="446" spans="1:3">
      <c r="A446">
        <v>19.461042404174801</v>
      </c>
      <c r="B446">
        <v>3.9959652423858598</v>
      </c>
      <c r="C446">
        <v>14.048265457153301</v>
      </c>
    </row>
    <row r="447" spans="1:3">
      <c r="A447">
        <v>34.258296966552699</v>
      </c>
      <c r="B447">
        <v>27.251522064208999</v>
      </c>
      <c r="C447">
        <v>31.805925369262699</v>
      </c>
    </row>
    <row r="448" spans="1:3">
      <c r="A448">
        <v>19.8480014801025</v>
      </c>
      <c r="B448">
        <v>22.5350666046143</v>
      </c>
      <c r="C448">
        <v>20.788475036621101</v>
      </c>
    </row>
    <row r="449" spans="1:3">
      <c r="A449">
        <v>37.436729431152301</v>
      </c>
      <c r="B449">
        <v>-5.1365952491760298</v>
      </c>
      <c r="C449">
        <v>22.536066055297901</v>
      </c>
    </row>
    <row r="450" spans="1:3">
      <c r="A450">
        <v>47.901454925537102</v>
      </c>
      <c r="B450">
        <v>45.963432312011697</v>
      </c>
      <c r="C450">
        <v>47.223148345947301</v>
      </c>
    </row>
    <row r="451" spans="1:3">
      <c r="A451">
        <v>22.409458160400401</v>
      </c>
      <c r="B451">
        <v>5.2570338249206499</v>
      </c>
      <c r="C451">
        <v>16.4061088562012</v>
      </c>
    </row>
    <row r="452" spans="1:3">
      <c r="A452">
        <v>34.979534149169901</v>
      </c>
      <c r="B452">
        <v>-3.5026452541351301</v>
      </c>
      <c r="C452">
        <v>21.510770797729499</v>
      </c>
    </row>
    <row r="453" spans="1:3">
      <c r="A453">
        <v>23.703168869018601</v>
      </c>
      <c r="B453">
        <v>8.0147314071655291</v>
      </c>
      <c r="C453">
        <v>18.212215423583999</v>
      </c>
    </row>
    <row r="454" spans="1:3">
      <c r="A454">
        <v>9.6456937789916992</v>
      </c>
      <c r="B454">
        <v>39.826789855957003</v>
      </c>
      <c r="C454">
        <v>20.209077835083001</v>
      </c>
    </row>
    <row r="455" spans="1:3">
      <c r="A455">
        <v>20.904628753662099</v>
      </c>
      <c r="B455">
        <v>6.6938176155090297</v>
      </c>
      <c r="C455">
        <v>15.930845260620099</v>
      </c>
    </row>
    <row r="456" spans="1:3">
      <c r="A456">
        <v>36.190708160400398</v>
      </c>
      <c r="B456">
        <v>26.547279357910199</v>
      </c>
      <c r="C456">
        <v>32.815509796142599</v>
      </c>
    </row>
    <row r="457" spans="1:3">
      <c r="A457">
        <v>35.891925811767599</v>
      </c>
      <c r="B457">
        <v>22.857021331787099</v>
      </c>
      <c r="C457">
        <v>31.329710006713899</v>
      </c>
    </row>
    <row r="458" spans="1:3">
      <c r="A458">
        <v>29.841817855835</v>
      </c>
      <c r="B458">
        <v>3.28047847747803</v>
      </c>
      <c r="C458">
        <v>20.5453491210938</v>
      </c>
    </row>
    <row r="459" spans="1:3">
      <c r="A459">
        <v>18.710716247558601</v>
      </c>
      <c r="B459">
        <v>34.8619194030762</v>
      </c>
      <c r="C459">
        <v>24.3636379241943</v>
      </c>
    </row>
    <row r="460" spans="1:3">
      <c r="A460">
        <v>23.695165634155298</v>
      </c>
      <c r="B460">
        <v>18.480979919433601</v>
      </c>
      <c r="C460">
        <v>21.870201110839801</v>
      </c>
    </row>
    <row r="461" spans="1:3">
      <c r="A461">
        <v>21.0689487457275</v>
      </c>
      <c r="B461">
        <v>0.87001746892929099</v>
      </c>
      <c r="C461">
        <v>13.9993228912354</v>
      </c>
    </row>
    <row r="462" spans="1:3">
      <c r="A462">
        <v>16.192560195922901</v>
      </c>
      <c r="B462">
        <v>37.3576049804688</v>
      </c>
      <c r="C462">
        <v>23.600326538085898</v>
      </c>
    </row>
    <row r="463" spans="1:3">
      <c r="A463">
        <v>21.487190246581999</v>
      </c>
      <c r="B463">
        <v>42.883163452148402</v>
      </c>
      <c r="C463">
        <v>28.975780487060501</v>
      </c>
    </row>
    <row r="464" spans="1:3">
      <c r="A464">
        <v>44.320350646972699</v>
      </c>
      <c r="B464">
        <v>20.713109970092798</v>
      </c>
      <c r="C464">
        <v>36.057815551757798</v>
      </c>
    </row>
    <row r="465" spans="1:3">
      <c r="A465">
        <v>39.121559143066399</v>
      </c>
      <c r="B465">
        <v>29.349868774414102</v>
      </c>
      <c r="C465">
        <v>35.701469421386697</v>
      </c>
    </row>
    <row r="466" spans="1:3">
      <c r="A466">
        <v>33.945655822753899</v>
      </c>
      <c r="B466">
        <v>8.4822673797607404</v>
      </c>
      <c r="C466">
        <v>25.033470153808601</v>
      </c>
    </row>
    <row r="467" spans="1:3">
      <c r="A467">
        <v>33.305614471435497</v>
      </c>
      <c r="B467">
        <v>4.2797946929931596</v>
      </c>
      <c r="C467">
        <v>23.146577835083001</v>
      </c>
    </row>
    <row r="468" spans="1:3">
      <c r="A468">
        <v>24.2332439422607</v>
      </c>
      <c r="B468">
        <v>-6.4062347412109402</v>
      </c>
      <c r="C468">
        <v>13.5094261169434</v>
      </c>
    </row>
    <row r="469" spans="1:3">
      <c r="A469">
        <v>19.8382472991943</v>
      </c>
      <c r="B469">
        <v>-17.7120761871338</v>
      </c>
      <c r="C469">
        <v>6.6956338882446298</v>
      </c>
    </row>
    <row r="470" spans="1:3">
      <c r="A470">
        <v>38.175365447997997</v>
      </c>
      <c r="B470">
        <v>46.475112915039098</v>
      </c>
      <c r="C470">
        <v>41.080276489257798</v>
      </c>
    </row>
    <row r="471" spans="1:3">
      <c r="A471">
        <v>44.316196441650398</v>
      </c>
      <c r="B471">
        <v>29.876026153564499</v>
      </c>
      <c r="C471">
        <v>39.262138366699197</v>
      </c>
    </row>
    <row r="472" spans="1:3">
      <c r="A472">
        <v>26.497583389282202</v>
      </c>
      <c r="B472">
        <v>4.7882885932922399</v>
      </c>
      <c r="C472">
        <v>18.899330139160199</v>
      </c>
    </row>
    <row r="473" spans="1:3">
      <c r="A473">
        <v>28.275196075439499</v>
      </c>
      <c r="B473">
        <v>33.002410888671903</v>
      </c>
      <c r="C473">
        <v>29.929721832275401</v>
      </c>
    </row>
    <row r="474" spans="1:3">
      <c r="A474">
        <v>16.941257476806602</v>
      </c>
      <c r="B474">
        <v>23.685096740722699</v>
      </c>
      <c r="C474">
        <v>19.301601409912099</v>
      </c>
    </row>
    <row r="475" spans="1:3">
      <c r="A475">
        <v>14.309373855590801</v>
      </c>
      <c r="B475">
        <v>-11.0074605941772</v>
      </c>
      <c r="C475">
        <v>5.4484815597534197</v>
      </c>
    </row>
    <row r="476" spans="1:3">
      <c r="A476">
        <v>20.035594940185501</v>
      </c>
      <c r="B476">
        <v>40.228160858154297</v>
      </c>
      <c r="C476">
        <v>27.102993011474599</v>
      </c>
    </row>
    <row r="477" spans="1:3">
      <c r="A477">
        <v>27.2877521514893</v>
      </c>
      <c r="B477">
        <v>28.216020584106399</v>
      </c>
      <c r="C477">
        <v>27.612646102905298</v>
      </c>
    </row>
    <row r="478" spans="1:3">
      <c r="A478">
        <v>27.897890090942401</v>
      </c>
      <c r="B478">
        <v>-38.102806091308601</v>
      </c>
      <c r="C478">
        <v>4.79764652252197</v>
      </c>
    </row>
    <row r="479" spans="1:3">
      <c r="A479">
        <v>12.131173133850099</v>
      </c>
      <c r="B479">
        <v>3.5857169628143302</v>
      </c>
      <c r="C479">
        <v>9.1402635574340803</v>
      </c>
    </row>
    <row r="480" spans="1:3">
      <c r="A480">
        <v>33.610359191894503</v>
      </c>
      <c r="B480">
        <v>63.775821685791001</v>
      </c>
      <c r="C480">
        <v>44.168270111083999</v>
      </c>
    </row>
    <row r="481" spans="1:3">
      <c r="A481">
        <v>23.043907165527301</v>
      </c>
      <c r="B481">
        <v>20.716556549072301</v>
      </c>
      <c r="C481">
        <v>22.229333877563501</v>
      </c>
    </row>
    <row r="482" spans="1:3">
      <c r="A482">
        <v>24.093681335449201</v>
      </c>
      <c r="B482">
        <v>20.347295761108398</v>
      </c>
      <c r="C482">
        <v>22.782445907592798</v>
      </c>
    </row>
    <row r="483" spans="1:3">
      <c r="A483">
        <v>24.785089492797901</v>
      </c>
      <c r="B483">
        <v>14.674564361572299</v>
      </c>
      <c r="C483">
        <v>21.246406555175799</v>
      </c>
    </row>
    <row r="484" spans="1:3">
      <c r="A484">
        <v>28.895399093627901</v>
      </c>
      <c r="B484">
        <v>9.0436706542968803</v>
      </c>
      <c r="C484">
        <v>21.947294235229499</v>
      </c>
    </row>
    <row r="485" spans="1:3">
      <c r="A485">
        <v>22.952930450439499</v>
      </c>
      <c r="B485">
        <v>27.337074279785199</v>
      </c>
      <c r="C485">
        <v>24.487380981445298</v>
      </c>
    </row>
    <row r="486" spans="1:3">
      <c r="A486">
        <v>19.239356994628899</v>
      </c>
      <c r="B486">
        <v>51.103126525878899</v>
      </c>
      <c r="C486">
        <v>30.391675949096701</v>
      </c>
    </row>
    <row r="487" spans="1:3">
      <c r="A487">
        <v>30.664432525634801</v>
      </c>
      <c r="B487">
        <v>20.0984916687012</v>
      </c>
      <c r="C487">
        <v>26.966352462768601</v>
      </c>
    </row>
    <row r="488" spans="1:3">
      <c r="A488">
        <v>24.0430793762207</v>
      </c>
      <c r="B488">
        <v>14.2106266021729</v>
      </c>
      <c r="C488">
        <v>20.601720809936499</v>
      </c>
    </row>
    <row r="489" spans="1:3">
      <c r="A489">
        <v>18.567237854003899</v>
      </c>
      <c r="B489">
        <v>29.911808013916001</v>
      </c>
      <c r="C489">
        <v>22.537837982177699</v>
      </c>
    </row>
    <row r="490" spans="1:3">
      <c r="A490">
        <v>29.3230075836182</v>
      </c>
      <c r="B490">
        <v>13.680981636047401</v>
      </c>
      <c r="C490">
        <v>23.8482990264893</v>
      </c>
    </row>
    <row r="491" spans="1:3">
      <c r="A491">
        <v>28.376491546630898</v>
      </c>
      <c r="B491">
        <v>29.896913528442401</v>
      </c>
      <c r="C491">
        <v>28.9086399078369</v>
      </c>
    </row>
    <row r="492" spans="1:3">
      <c r="A492">
        <v>41.635318756103501</v>
      </c>
      <c r="B492">
        <v>25.433473587036101</v>
      </c>
      <c r="C492">
        <v>35.964672088622997</v>
      </c>
    </row>
    <row r="493" spans="1:3">
      <c r="A493">
        <v>50.811416625976598</v>
      </c>
      <c r="B493">
        <v>19.089464187622099</v>
      </c>
      <c r="C493">
        <v>39.708732604980497</v>
      </c>
    </row>
    <row r="494" spans="1:3">
      <c r="A494">
        <v>7.3909707069396999</v>
      </c>
      <c r="B494">
        <v>73.578903198242202</v>
      </c>
      <c r="C494">
        <v>30.556747436523398</v>
      </c>
    </row>
    <row r="495" spans="1:3">
      <c r="A495">
        <v>36.649745941162102</v>
      </c>
      <c r="B495">
        <v>53.568782806396499</v>
      </c>
      <c r="C495">
        <v>42.571407318115199</v>
      </c>
    </row>
    <row r="496" spans="1:3">
      <c r="A496">
        <v>27.1876106262207</v>
      </c>
      <c r="B496">
        <v>22.940147399902301</v>
      </c>
      <c r="C496">
        <v>25.7009983062744</v>
      </c>
    </row>
    <row r="497" spans="1:3">
      <c r="A497">
        <v>24.382736206054702</v>
      </c>
      <c r="B497">
        <v>13.3305149078369</v>
      </c>
      <c r="C497">
        <v>20.514459609985401</v>
      </c>
    </row>
    <row r="498" spans="1:3">
      <c r="A498">
        <v>27.042169570922901</v>
      </c>
      <c r="B498">
        <v>36.239028930664098</v>
      </c>
      <c r="C498">
        <v>30.261070251464801</v>
      </c>
    </row>
    <row r="499" spans="1:3">
      <c r="A499">
        <v>17.260972976684599</v>
      </c>
      <c r="B499">
        <v>39.831241607666001</v>
      </c>
      <c r="C499">
        <v>25.160566329956101</v>
      </c>
    </row>
    <row r="500" spans="1:3">
      <c r="A500">
        <v>26.175617218017599</v>
      </c>
      <c r="B500">
        <v>17.4835720062256</v>
      </c>
      <c r="C500">
        <v>23.1334018707275</v>
      </c>
    </row>
    <row r="501" spans="1:3">
      <c r="A501">
        <v>28.836420059204102</v>
      </c>
      <c r="B501">
        <v>10.6604413986206</v>
      </c>
      <c r="C501">
        <v>22.474826812744102</v>
      </c>
    </row>
    <row r="502" spans="1:3">
      <c r="A502">
        <v>25.028549194335898</v>
      </c>
      <c r="B502">
        <v>32.164115905761697</v>
      </c>
      <c r="C502">
        <v>27.525997161865199</v>
      </c>
    </row>
    <row r="503" spans="1:3">
      <c r="A503">
        <v>24.712266921997099</v>
      </c>
      <c r="B503">
        <v>44.776851654052699</v>
      </c>
      <c r="C503">
        <v>31.734870910644499</v>
      </c>
    </row>
    <row r="504" spans="1:3">
      <c r="A504">
        <v>39.449050903320298</v>
      </c>
      <c r="B504">
        <v>0.58983314037322998</v>
      </c>
      <c r="C504">
        <v>25.848323822021499</v>
      </c>
    </row>
    <row r="505" spans="1:3">
      <c r="A505">
        <v>14.656323432922401</v>
      </c>
      <c r="B505">
        <v>-6.2917122840881303</v>
      </c>
      <c r="C505">
        <v>7.3245110511779803</v>
      </c>
    </row>
    <row r="506" spans="1:3">
      <c r="A506">
        <v>32.631233215332003</v>
      </c>
      <c r="B506">
        <v>7.8539443016052202</v>
      </c>
      <c r="C506">
        <v>23.959182739257798</v>
      </c>
    </row>
    <row r="507" spans="1:3">
      <c r="A507">
        <v>20.965335845947301</v>
      </c>
      <c r="B507">
        <v>2.34515380859375</v>
      </c>
      <c r="C507">
        <v>14.4482717514038</v>
      </c>
    </row>
    <row r="508" spans="1:3">
      <c r="A508">
        <v>27.952877044677699</v>
      </c>
      <c r="B508">
        <v>52.083339691162102</v>
      </c>
      <c r="C508">
        <v>36.3985404968262</v>
      </c>
    </row>
    <row r="509" spans="1:3">
      <c r="A509">
        <v>14.0305852890015</v>
      </c>
      <c r="B509">
        <v>21.5939235687256</v>
      </c>
      <c r="C509">
        <v>16.6777534484863</v>
      </c>
    </row>
    <row r="510" spans="1:3">
      <c r="A510">
        <v>18.004789352416999</v>
      </c>
      <c r="B510">
        <v>37.469432830810497</v>
      </c>
      <c r="C510">
        <v>24.8174152374268</v>
      </c>
    </row>
    <row r="511" spans="1:3">
      <c r="A511">
        <v>39.226280212402301</v>
      </c>
      <c r="B511">
        <v>3.6288287639617902</v>
      </c>
      <c r="C511">
        <v>26.7671718597412</v>
      </c>
    </row>
    <row r="512" spans="1:3">
      <c r="A512">
        <v>7.9605026245117196</v>
      </c>
      <c r="B512">
        <v>21.517724990844702</v>
      </c>
      <c r="C512">
        <v>12.705530166626</v>
      </c>
    </row>
    <row r="513" spans="1:3">
      <c r="A513">
        <v>7.6203289031982404</v>
      </c>
      <c r="B513">
        <v>25.363483428955099</v>
      </c>
      <c r="C513">
        <v>13.8304328918457</v>
      </c>
    </row>
    <row r="514" spans="1:3">
      <c r="A514">
        <v>24.214870452880898</v>
      </c>
      <c r="B514">
        <v>70.999771118164105</v>
      </c>
      <c r="C514">
        <v>40.589584350585902</v>
      </c>
    </row>
    <row r="515" spans="1:3">
      <c r="A515">
        <v>29.3466606140137</v>
      </c>
      <c r="B515">
        <v>61.918525695800803</v>
      </c>
      <c r="C515">
        <v>40.746814727783203</v>
      </c>
    </row>
    <row r="516" spans="1:3">
      <c r="A516">
        <v>26.654075622558601</v>
      </c>
      <c r="B516">
        <v>-3.0589187145233199</v>
      </c>
      <c r="C516">
        <v>16.2545280456543</v>
      </c>
    </row>
    <row r="517" spans="1:3">
      <c r="A517">
        <v>22.945970535278299</v>
      </c>
      <c r="B517">
        <v>7.7066450119018599</v>
      </c>
      <c r="C517">
        <v>17.612207412719702</v>
      </c>
    </row>
    <row r="518" spans="1:3">
      <c r="A518">
        <v>27.944652557373001</v>
      </c>
      <c r="B518">
        <v>2.56636667251587</v>
      </c>
      <c r="C518">
        <v>19.062252044677699</v>
      </c>
    </row>
    <row r="519" spans="1:3">
      <c r="A519">
        <v>19.566513061523398</v>
      </c>
      <c r="B519">
        <v>22.830156326293899</v>
      </c>
      <c r="C519">
        <v>20.708787918090799</v>
      </c>
    </row>
    <row r="520" spans="1:3">
      <c r="A520">
        <v>24.1708087921143</v>
      </c>
      <c r="B520">
        <v>28.629125595092798</v>
      </c>
      <c r="C520">
        <v>25.7312202453613</v>
      </c>
    </row>
    <row r="521" spans="1:3">
      <c r="A521">
        <v>42.63037109375</v>
      </c>
      <c r="B521">
        <v>35.679962158203097</v>
      </c>
      <c r="C521">
        <v>40.197727203369098</v>
      </c>
    </row>
    <row r="522" spans="1:3">
      <c r="A522">
        <v>18.6151313781738</v>
      </c>
      <c r="B522">
        <v>0.154056936502457</v>
      </c>
      <c r="C522">
        <v>12.153755187988301</v>
      </c>
    </row>
    <row r="523" spans="1:3">
      <c r="A523">
        <v>25.114459991455099</v>
      </c>
      <c r="B523">
        <v>10.805707931518601</v>
      </c>
      <c r="C523">
        <v>20.106397628784201</v>
      </c>
    </row>
    <row r="524" spans="1:3">
      <c r="A524">
        <v>26.3385124206543</v>
      </c>
      <c r="B524">
        <v>30.9892902374268</v>
      </c>
      <c r="C524">
        <v>27.966283798217798</v>
      </c>
    </row>
    <row r="525" spans="1:3">
      <c r="A525">
        <v>23.430240631103501</v>
      </c>
      <c r="B525">
        <v>39.632663726806598</v>
      </c>
      <c r="C525">
        <v>29.101089477539102</v>
      </c>
    </row>
    <row r="526" spans="1:3">
      <c r="A526">
        <v>32.204547882080099</v>
      </c>
      <c r="B526">
        <v>28.267816543579102</v>
      </c>
      <c r="C526">
        <v>30.8266925811768</v>
      </c>
    </row>
    <row r="527" spans="1:3">
      <c r="A527">
        <v>30.301753997802699</v>
      </c>
      <c r="B527">
        <v>39.727108001708999</v>
      </c>
      <c r="C527">
        <v>33.600627899169901</v>
      </c>
    </row>
    <row r="528" spans="1:3">
      <c r="A528">
        <v>15.903882026672401</v>
      </c>
      <c r="B528">
        <v>14.7710771560669</v>
      </c>
      <c r="C528">
        <v>15.5074005126953</v>
      </c>
    </row>
    <row r="529" spans="1:3">
      <c r="A529">
        <v>45.430652618408203</v>
      </c>
      <c r="B529">
        <v>40.956699371337898</v>
      </c>
      <c r="C529">
        <v>43.864768981933601</v>
      </c>
    </row>
    <row r="530" spans="1:3">
      <c r="A530">
        <v>31.6375331878662</v>
      </c>
      <c r="B530">
        <v>33.791690826416001</v>
      </c>
      <c r="C530">
        <v>32.391487121582003</v>
      </c>
    </row>
    <row r="531" spans="1:3">
      <c r="A531">
        <v>17.0523166656494</v>
      </c>
      <c r="B531">
        <v>6.5959062576293901</v>
      </c>
      <c r="C531">
        <v>13.3925733566284</v>
      </c>
    </row>
    <row r="532" spans="1:3">
      <c r="A532">
        <v>26.686496734619102</v>
      </c>
      <c r="B532">
        <v>15.455242156982401</v>
      </c>
      <c r="C532">
        <v>22.755558013916001</v>
      </c>
    </row>
    <row r="533" spans="1:3">
      <c r="A533">
        <v>16.069747924804702</v>
      </c>
      <c r="B533">
        <v>14.7618103027344</v>
      </c>
      <c r="C533">
        <v>15.611969947814901</v>
      </c>
    </row>
    <row r="534" spans="1:3">
      <c r="A534">
        <v>37.628055572509801</v>
      </c>
      <c r="B534">
        <v>12.9131574630737</v>
      </c>
      <c r="C534">
        <v>28.977840423583999</v>
      </c>
    </row>
    <row r="535" spans="1:3">
      <c r="A535">
        <v>29.6250705718994</v>
      </c>
      <c r="B535">
        <v>16.651094436645501</v>
      </c>
      <c r="C535">
        <v>25.084178924560501</v>
      </c>
    </row>
    <row r="536" spans="1:3">
      <c r="A536">
        <v>10.7962093353271</v>
      </c>
      <c r="B536">
        <v>20.699806213378899</v>
      </c>
      <c r="C536">
        <v>14.262468338012701</v>
      </c>
    </row>
    <row r="537" spans="1:3">
      <c r="A537">
        <v>25.067876815795898</v>
      </c>
      <c r="B537">
        <v>51.397850036621101</v>
      </c>
      <c r="C537">
        <v>34.283367156982401</v>
      </c>
    </row>
    <row r="538" spans="1:3">
      <c r="A538">
        <v>15.6961421966553</v>
      </c>
      <c r="B538">
        <v>25.916261672973601</v>
      </c>
      <c r="C538">
        <v>19.2731838226318</v>
      </c>
    </row>
    <row r="539" spans="1:3">
      <c r="A539">
        <v>41.662910461425803</v>
      </c>
      <c r="B539">
        <v>-11.7081098556519</v>
      </c>
      <c r="C539">
        <v>22.9830532073975</v>
      </c>
    </row>
    <row r="540" spans="1:3">
      <c r="A540">
        <v>26.096572875976602</v>
      </c>
      <c r="B540">
        <v>35.887474060058601</v>
      </c>
      <c r="C540">
        <v>29.523387908935501</v>
      </c>
    </row>
    <row r="541" spans="1:3">
      <c r="A541">
        <v>19.919706344604499</v>
      </c>
      <c r="B541">
        <v>-27.090896606445298</v>
      </c>
      <c r="C541">
        <v>3.4659953117370601</v>
      </c>
    </row>
    <row r="542" spans="1:3">
      <c r="A542">
        <v>21.950504302978501</v>
      </c>
      <c r="B542">
        <v>51.529064178466797</v>
      </c>
      <c r="C542">
        <v>32.303001403808601</v>
      </c>
    </row>
    <row r="543" spans="1:3">
      <c r="A543">
        <v>44.582332611083999</v>
      </c>
      <c r="B543">
        <v>-7.5298914909362802</v>
      </c>
      <c r="C543">
        <v>26.343053817748999</v>
      </c>
    </row>
    <row r="544" spans="1:3">
      <c r="A544">
        <v>29.096971511840799</v>
      </c>
      <c r="B544">
        <v>9.2403268814086896</v>
      </c>
      <c r="C544">
        <v>22.1471462249756</v>
      </c>
    </row>
    <row r="545" spans="1:3">
      <c r="A545">
        <v>35.7842407226563</v>
      </c>
      <c r="B545">
        <v>15.5132789611816</v>
      </c>
      <c r="C545">
        <v>28.689403533935501</v>
      </c>
    </row>
    <row r="546" spans="1:3">
      <c r="A546">
        <v>29.4745388031006</v>
      </c>
      <c r="B546">
        <v>22.417345046997099</v>
      </c>
      <c r="C546">
        <v>27.004520416259801</v>
      </c>
    </row>
    <row r="547" spans="1:3">
      <c r="A547">
        <v>18.891260147094702</v>
      </c>
      <c r="B547">
        <v>24.994615554809599</v>
      </c>
      <c r="C547">
        <v>21.0274353027344</v>
      </c>
    </row>
    <row r="548" spans="1:3">
      <c r="A548">
        <v>29.868057250976602</v>
      </c>
      <c r="B548">
        <v>-6.8654136657714799</v>
      </c>
      <c r="C548">
        <v>17.0113430023193</v>
      </c>
    </row>
    <row r="549" spans="1:3">
      <c r="A549">
        <v>32.038944244384801</v>
      </c>
      <c r="B549">
        <v>97.597259521484403</v>
      </c>
      <c r="C549">
        <v>54.9843559265137</v>
      </c>
    </row>
    <row r="550" spans="1:3">
      <c r="A550">
        <v>31.4587306976318</v>
      </c>
      <c r="B550">
        <v>15.4440593719482</v>
      </c>
      <c r="C550">
        <v>25.853595733642599</v>
      </c>
    </row>
    <row r="551" spans="1:3">
      <c r="A551">
        <v>58.457588195800803</v>
      </c>
      <c r="B551">
        <v>0.17385420203208901</v>
      </c>
      <c r="C551">
        <v>38.058280944824197</v>
      </c>
    </row>
    <row r="552" spans="1:3">
      <c r="A552">
        <v>31.436027526855501</v>
      </c>
      <c r="B552">
        <v>-9.4176307320594801E-2</v>
      </c>
      <c r="C552">
        <v>20.400455474853501</v>
      </c>
    </row>
    <row r="553" spans="1:3">
      <c r="A553">
        <v>19.707138061523398</v>
      </c>
      <c r="B553">
        <v>10.1423959732056</v>
      </c>
      <c r="C553">
        <v>16.3594779968262</v>
      </c>
    </row>
    <row r="554" spans="1:3">
      <c r="A554">
        <v>46.418956756591797</v>
      </c>
      <c r="B554">
        <v>-0.70016264915466297</v>
      </c>
      <c r="C554">
        <v>29.9272651672363</v>
      </c>
    </row>
    <row r="555" spans="1:3">
      <c r="A555">
        <v>27.953090667724599</v>
      </c>
      <c r="B555">
        <v>64.723686218261705</v>
      </c>
      <c r="C555">
        <v>40.822799682617202</v>
      </c>
    </row>
    <row r="556" spans="1:3">
      <c r="A556">
        <v>16.5499076843262</v>
      </c>
      <c r="B556">
        <v>6.10142278671265</v>
      </c>
      <c r="C556">
        <v>12.892937660217299</v>
      </c>
    </row>
    <row r="557" spans="1:3">
      <c r="A557">
        <v>31.3309516906738</v>
      </c>
      <c r="B557">
        <v>47.860313415527301</v>
      </c>
      <c r="C557">
        <v>37.1162300109863</v>
      </c>
    </row>
    <row r="558" spans="1:3">
      <c r="A558">
        <v>32.628879547119098</v>
      </c>
      <c r="B558">
        <v>40.839630126953097</v>
      </c>
      <c r="C558">
        <v>35.502643585205099</v>
      </c>
    </row>
    <row r="559" spans="1:3">
      <c r="A559">
        <v>8.8960685729980504</v>
      </c>
      <c r="B559">
        <v>28.6538696289063</v>
      </c>
      <c r="C559">
        <v>15.8112993240356</v>
      </c>
    </row>
    <row r="560" spans="1:3">
      <c r="A560">
        <v>26.323905944824201</v>
      </c>
      <c r="B560">
        <v>27.580785751342798</v>
      </c>
      <c r="C560">
        <v>26.7638130187988</v>
      </c>
    </row>
    <row r="561" spans="1:3">
      <c r="A561">
        <v>18.076351165771499</v>
      </c>
      <c r="B561">
        <v>37.223140716552699</v>
      </c>
      <c r="C561">
        <v>24.777727127075199</v>
      </c>
    </row>
    <row r="562" spans="1:3">
      <c r="A562">
        <v>13.939414978027299</v>
      </c>
      <c r="B562">
        <v>33.127796173095703</v>
      </c>
      <c r="C562">
        <v>20.655347824096701</v>
      </c>
    </row>
    <row r="563" spans="1:3">
      <c r="A563">
        <v>17.674625396728501</v>
      </c>
      <c r="B563">
        <v>15.7958841323853</v>
      </c>
      <c r="C563">
        <v>17.017065048217798</v>
      </c>
    </row>
    <row r="564" spans="1:3">
      <c r="A564">
        <v>13.3294887542725</v>
      </c>
      <c r="B564">
        <v>47.5098876953125</v>
      </c>
      <c r="C564">
        <v>25.292629241943398</v>
      </c>
    </row>
    <row r="565" spans="1:3">
      <c r="A565">
        <v>15.1613006591797</v>
      </c>
      <c r="B565">
        <v>-7.2858586311340297</v>
      </c>
      <c r="C565">
        <v>7.3047947883606001</v>
      </c>
    </row>
    <row r="566" spans="1:3">
      <c r="A566">
        <v>21.9053344726563</v>
      </c>
      <c r="B566">
        <v>16.885786056518601</v>
      </c>
      <c r="C566">
        <v>20.148492813110401</v>
      </c>
    </row>
    <row r="567" spans="1:3">
      <c r="A567">
        <v>27.136613845825199</v>
      </c>
      <c r="B567">
        <v>18.128614425659201</v>
      </c>
      <c r="C567">
        <v>23.983814239501999</v>
      </c>
    </row>
    <row r="568" spans="1:3">
      <c r="A568">
        <v>27.845170974731399</v>
      </c>
      <c r="B568">
        <v>-19.4588527679443</v>
      </c>
      <c r="C568">
        <v>11.2887630462646</v>
      </c>
    </row>
    <row r="569" spans="1:3">
      <c r="A569">
        <v>26.9813556671143</v>
      </c>
      <c r="B569">
        <v>19.097150802612301</v>
      </c>
      <c r="C569">
        <v>24.2218837738037</v>
      </c>
    </row>
    <row r="570" spans="1:3">
      <c r="A570">
        <v>57.031581878662102</v>
      </c>
      <c r="B570">
        <v>20.137617111206101</v>
      </c>
      <c r="C570">
        <v>44.118694305419901</v>
      </c>
    </row>
    <row r="571" spans="1:3">
      <c r="A571">
        <v>30.184873580932599</v>
      </c>
      <c r="B571">
        <v>18.7595329284668</v>
      </c>
      <c r="C571">
        <v>26.1860046386719</v>
      </c>
    </row>
    <row r="572" spans="1:3">
      <c r="A572">
        <v>22.1635131835938</v>
      </c>
      <c r="B572">
        <v>-12.956506729126</v>
      </c>
      <c r="C572">
        <v>9.8715066909790004</v>
      </c>
    </row>
    <row r="573" spans="1:3">
      <c r="A573">
        <v>31.031818389892599</v>
      </c>
      <c r="B573">
        <v>43.498218536377003</v>
      </c>
      <c r="C573">
        <v>35.395057678222699</v>
      </c>
    </row>
    <row r="574" spans="1:3">
      <c r="A574">
        <v>37.291732788085902</v>
      </c>
      <c r="B574">
        <v>-4.8405084609985396</v>
      </c>
      <c r="C574">
        <v>22.545448303222699</v>
      </c>
    </row>
    <row r="575" spans="1:3">
      <c r="A575">
        <v>19.652204513549801</v>
      </c>
      <c r="B575">
        <v>21.6318264007568</v>
      </c>
      <c r="C575">
        <v>20.3450717926025</v>
      </c>
    </row>
    <row r="576" spans="1:3">
      <c r="A576">
        <v>10.4159851074219</v>
      </c>
      <c r="B576">
        <v>27.424375534057599</v>
      </c>
      <c r="C576">
        <v>16.368921279907202</v>
      </c>
    </row>
    <row r="577" spans="1:3">
      <c r="A577">
        <v>26.608137130737301</v>
      </c>
      <c r="B577">
        <v>32.739669799804702</v>
      </c>
      <c r="C577">
        <v>28.754173278808601</v>
      </c>
    </row>
    <row r="578" spans="1:3">
      <c r="A578">
        <v>28.846382141113299</v>
      </c>
      <c r="B578">
        <v>1.54989421367645</v>
      </c>
      <c r="C578">
        <v>19.2926120758057</v>
      </c>
    </row>
    <row r="579" spans="1:3">
      <c r="A579">
        <v>42.055633544921903</v>
      </c>
      <c r="B579">
        <v>52.9781494140625</v>
      </c>
      <c r="C579">
        <v>45.878513336181598</v>
      </c>
    </row>
    <row r="580" spans="1:3">
      <c r="A580">
        <v>16.0619792938232</v>
      </c>
      <c r="B580">
        <v>36.473960876464801</v>
      </c>
      <c r="C580">
        <v>23.206172943115199</v>
      </c>
    </row>
    <row r="581" spans="1:3">
      <c r="A581">
        <v>31.6753253936768</v>
      </c>
      <c r="B581">
        <v>112.359703063965</v>
      </c>
      <c r="C581">
        <v>59.9148559570313</v>
      </c>
    </row>
    <row r="582" spans="1:3">
      <c r="A582">
        <v>39.445674896240199</v>
      </c>
      <c r="B582">
        <v>37.818538665771499</v>
      </c>
      <c r="C582">
        <v>38.876178741455099</v>
      </c>
    </row>
    <row r="583" spans="1:3">
      <c r="A583">
        <v>27.8338832855225</v>
      </c>
      <c r="B583">
        <v>28.3605041503906</v>
      </c>
      <c r="C583">
        <v>28.0181999206543</v>
      </c>
    </row>
    <row r="584" spans="1:3">
      <c r="A584">
        <v>21.242149353027301</v>
      </c>
      <c r="B584">
        <v>7.1760020218789604E-3</v>
      </c>
      <c r="C584">
        <v>13.809908866882299</v>
      </c>
    </row>
    <row r="585" spans="1:3">
      <c r="A585">
        <v>23.929447174072301</v>
      </c>
      <c r="B585">
        <v>7.2717723846435502</v>
      </c>
      <c r="C585">
        <v>18.099260330200199</v>
      </c>
    </row>
    <row r="586" spans="1:3">
      <c r="A586">
        <v>22.136510848998999</v>
      </c>
      <c r="B586">
        <v>38.791961669921903</v>
      </c>
      <c r="C586">
        <v>27.965919494628899</v>
      </c>
    </row>
    <row r="587" spans="1:3">
      <c r="A587">
        <v>43.860691070556598</v>
      </c>
      <c r="B587">
        <v>33.769535064697301</v>
      </c>
      <c r="C587">
        <v>40.328784942627003</v>
      </c>
    </row>
    <row r="588" spans="1:3">
      <c r="A588">
        <v>8.3064126968383807</v>
      </c>
      <c r="B588">
        <v>2.8738474845886199</v>
      </c>
      <c r="C588">
        <v>6.4050149917602504</v>
      </c>
    </row>
    <row r="589" spans="1:3">
      <c r="A589">
        <v>35.486038208007798</v>
      </c>
      <c r="B589">
        <v>35.773719787597699</v>
      </c>
      <c r="C589">
        <v>35.586727142333999</v>
      </c>
    </row>
    <row r="590" spans="1:3">
      <c r="A590">
        <v>37.7251167297363</v>
      </c>
      <c r="B590">
        <v>40.574672698974602</v>
      </c>
      <c r="C590">
        <v>38.722461700439503</v>
      </c>
    </row>
    <row r="591" spans="1:3">
      <c r="A591">
        <v>12.80189037323</v>
      </c>
      <c r="B591">
        <v>-13.003742218017599</v>
      </c>
      <c r="C591">
        <v>3.76991891860962</v>
      </c>
    </row>
    <row r="592" spans="1:3">
      <c r="A592">
        <v>25.691978454589801</v>
      </c>
      <c r="B592">
        <v>-8.9002542495727504</v>
      </c>
      <c r="C592">
        <v>13.5846967697144</v>
      </c>
    </row>
    <row r="593" spans="1:3">
      <c r="A593">
        <v>33.089405059814503</v>
      </c>
      <c r="B593">
        <v>6.94439697265625</v>
      </c>
      <c r="C593">
        <v>23.938652038574201</v>
      </c>
    </row>
    <row r="594" spans="1:3">
      <c r="A594">
        <v>14.1064109802246</v>
      </c>
      <c r="B594">
        <v>12.541817665100099</v>
      </c>
      <c r="C594">
        <v>13.5588035583496</v>
      </c>
    </row>
    <row r="595" spans="1:3">
      <c r="A595">
        <v>22.4208583831787</v>
      </c>
      <c r="B595">
        <v>-0.67052531242370605</v>
      </c>
      <c r="C595">
        <v>14.338873863220201</v>
      </c>
    </row>
    <row r="596" spans="1:3">
      <c r="A596">
        <v>32.832996368408203</v>
      </c>
      <c r="B596">
        <v>44.180370330810497</v>
      </c>
      <c r="C596">
        <v>36.804576873779297</v>
      </c>
    </row>
    <row r="597" spans="1:3">
      <c r="A597">
        <v>29.328981399536101</v>
      </c>
      <c r="B597">
        <v>5.6561412811279297</v>
      </c>
      <c r="C597">
        <v>21.0434875488281</v>
      </c>
    </row>
    <row r="598" spans="1:3">
      <c r="A598">
        <v>30.6119174957275</v>
      </c>
      <c r="B598">
        <v>4.7134370803832999</v>
      </c>
      <c r="C598">
        <v>21.547449111938501</v>
      </c>
    </row>
    <row r="599" spans="1:3">
      <c r="A599">
        <v>27.2905368804932</v>
      </c>
      <c r="B599">
        <v>26.689336776733398</v>
      </c>
      <c r="C599">
        <v>27.080116271972699</v>
      </c>
    </row>
    <row r="600" spans="1:3">
      <c r="A600">
        <v>17.932861328125</v>
      </c>
      <c r="B600">
        <v>24.4446830749512</v>
      </c>
      <c r="C600">
        <v>20.211997985839801</v>
      </c>
    </row>
    <row r="601" spans="1:3">
      <c r="A601">
        <v>27.808168411254901</v>
      </c>
      <c r="B601">
        <v>20.798547744751001</v>
      </c>
      <c r="C601">
        <v>25.354801177978501</v>
      </c>
    </row>
    <row r="602" spans="1:3">
      <c r="A602">
        <v>23.0996704101563</v>
      </c>
      <c r="B602">
        <v>31.641847610473601</v>
      </c>
      <c r="C602">
        <v>26.089431762695298</v>
      </c>
    </row>
    <row r="603" spans="1:3">
      <c r="A603">
        <v>19.9610271453857</v>
      </c>
      <c r="B603">
        <v>45.124347686767599</v>
      </c>
      <c r="C603">
        <v>28.7681884765625</v>
      </c>
    </row>
    <row r="604" spans="1:3">
      <c r="A604">
        <v>42.717437744140597</v>
      </c>
      <c r="B604">
        <v>-0.20585185289382901</v>
      </c>
      <c r="C604">
        <v>27.694286346435501</v>
      </c>
    </row>
    <row r="605" spans="1:3">
      <c r="A605">
        <v>26.025907516479499</v>
      </c>
      <c r="B605">
        <v>67.507171630859403</v>
      </c>
      <c r="C605">
        <v>40.544349670410199</v>
      </c>
    </row>
    <row r="606" spans="1:3">
      <c r="A606">
        <v>46.081012725830099</v>
      </c>
      <c r="B606">
        <v>23.077634811401399</v>
      </c>
      <c r="C606">
        <v>38.029830932617202</v>
      </c>
    </row>
    <row r="607" spans="1:3">
      <c r="A607">
        <v>14.4919090270996</v>
      </c>
      <c r="B607">
        <v>74.834220886230497</v>
      </c>
      <c r="C607">
        <v>35.611717224121101</v>
      </c>
    </row>
    <row r="608" spans="1:3">
      <c r="A608">
        <v>16.742750167846701</v>
      </c>
      <c r="B608">
        <v>19.7034721374512</v>
      </c>
      <c r="C608">
        <v>17.779003143310501</v>
      </c>
    </row>
    <row r="609" spans="1:3">
      <c r="A609">
        <v>30.864301681518601</v>
      </c>
      <c r="B609">
        <v>15.494920730590801</v>
      </c>
      <c r="C609">
        <v>25.4850177764893</v>
      </c>
    </row>
    <row r="610" spans="1:3">
      <c r="A610">
        <v>22.6633110046387</v>
      </c>
      <c r="B610">
        <v>-6.1249155998229998</v>
      </c>
      <c r="C610">
        <v>12.5874319076538</v>
      </c>
    </row>
    <row r="611" spans="1:3">
      <c r="A611">
        <v>31.293693542480501</v>
      </c>
      <c r="B611">
        <v>-6.0577707290649396</v>
      </c>
      <c r="C611">
        <v>18.220680236816399</v>
      </c>
    </row>
    <row r="612" spans="1:3">
      <c r="A612">
        <v>25.376674652099599</v>
      </c>
      <c r="B612">
        <v>98.681777954101605</v>
      </c>
      <c r="C612">
        <v>51.033462524414098</v>
      </c>
    </row>
    <row r="613" spans="1:3">
      <c r="A613">
        <v>29.2470817565918</v>
      </c>
      <c r="B613">
        <v>46.736080169677699</v>
      </c>
      <c r="C613">
        <v>35.368232727050803</v>
      </c>
    </row>
    <row r="614" spans="1:3">
      <c r="A614">
        <v>11.523247718811</v>
      </c>
      <c r="B614">
        <v>45.458957672119098</v>
      </c>
      <c r="C614">
        <v>23.4007453918457</v>
      </c>
    </row>
    <row r="615" spans="1:3">
      <c r="A615">
        <v>35.200603485107401</v>
      </c>
      <c r="B615">
        <v>3.4419620037078902</v>
      </c>
      <c r="C615">
        <v>24.085079193115199</v>
      </c>
    </row>
    <row r="616" spans="1:3">
      <c r="A616">
        <v>18.6787223815918</v>
      </c>
      <c r="B616">
        <v>18.973539352416999</v>
      </c>
      <c r="C616">
        <v>18.781908035278299</v>
      </c>
    </row>
    <row r="617" spans="1:3">
      <c r="A617">
        <v>26.709308624267599</v>
      </c>
      <c r="B617">
        <v>10.3970174789429</v>
      </c>
      <c r="C617">
        <v>21.000007629394499</v>
      </c>
    </row>
    <row r="618" spans="1:3">
      <c r="A618">
        <v>25.053560256958001</v>
      </c>
      <c r="B618">
        <v>21.3881740570068</v>
      </c>
      <c r="C618">
        <v>23.770675659179702</v>
      </c>
    </row>
    <row r="619" spans="1:3">
      <c r="A619">
        <v>20.4563903808594</v>
      </c>
      <c r="B619">
        <v>21.186014175415</v>
      </c>
      <c r="C619">
        <v>20.7117595672607</v>
      </c>
    </row>
    <row r="620" spans="1:3">
      <c r="A620">
        <v>26.812232971191399</v>
      </c>
      <c r="B620">
        <v>69.585342407226605</v>
      </c>
      <c r="C620">
        <v>41.782821655273402</v>
      </c>
    </row>
    <row r="621" spans="1:3">
      <c r="A621">
        <v>27.367479324340799</v>
      </c>
      <c r="B621">
        <v>27.359683990478501</v>
      </c>
      <c r="C621">
        <v>27.364751815795898</v>
      </c>
    </row>
    <row r="622" spans="1:3">
      <c r="A622">
        <v>37.230175018310497</v>
      </c>
      <c r="B622">
        <v>48.110481262207003</v>
      </c>
      <c r="C622">
        <v>41.038280487060497</v>
      </c>
    </row>
    <row r="623" spans="1:3">
      <c r="A623">
        <v>23.14133644104</v>
      </c>
      <c r="B623">
        <v>12.2981071472168</v>
      </c>
      <c r="C623">
        <v>19.346206665039102</v>
      </c>
    </row>
    <row r="624" spans="1:3">
      <c r="A624">
        <v>35.269168853759801</v>
      </c>
      <c r="B624">
        <v>48.364864349365199</v>
      </c>
      <c r="C624">
        <v>39.8526611328125</v>
      </c>
    </row>
    <row r="625" spans="1:3">
      <c r="A625">
        <v>22.5472202301025</v>
      </c>
      <c r="B625">
        <v>19.331874847412099</v>
      </c>
      <c r="C625">
        <v>21.421850204467798</v>
      </c>
    </row>
    <row r="626" spans="1:3">
      <c r="A626">
        <v>12.639777183532701</v>
      </c>
      <c r="B626">
        <v>-3.9679821580648401E-2</v>
      </c>
      <c r="C626">
        <v>8.2019672393798793</v>
      </c>
    </row>
    <row r="627" spans="1:3">
      <c r="A627">
        <v>24.107421875</v>
      </c>
      <c r="B627">
        <v>13.6405372619629</v>
      </c>
      <c r="C627">
        <v>20.444011688232401</v>
      </c>
    </row>
    <row r="628" spans="1:3">
      <c r="A628">
        <v>25.3146781921387</v>
      </c>
      <c r="B628">
        <v>4.7932362556457502</v>
      </c>
      <c r="C628">
        <v>18.132173538208001</v>
      </c>
    </row>
    <row r="629" spans="1:3">
      <c r="A629">
        <v>23.0824165344238</v>
      </c>
      <c r="B629">
        <v>44.0618705749512</v>
      </c>
      <c r="C629">
        <v>30.425226211547901</v>
      </c>
    </row>
    <row r="630" spans="1:3">
      <c r="A630">
        <v>25.473701477050799</v>
      </c>
      <c r="B630">
        <v>41.454196929931598</v>
      </c>
      <c r="C630">
        <v>31.0668754577637</v>
      </c>
    </row>
    <row r="631" spans="1:3">
      <c r="A631">
        <v>19.847101211547901</v>
      </c>
      <c r="B631">
        <v>8.5396633148193395</v>
      </c>
      <c r="C631">
        <v>15.889497756958001</v>
      </c>
    </row>
    <row r="632" spans="1:3">
      <c r="A632">
        <v>18.479509353637699</v>
      </c>
      <c r="B632">
        <v>28.486993789672901</v>
      </c>
      <c r="C632">
        <v>21.982128143310501</v>
      </c>
    </row>
    <row r="633" spans="1:3">
      <c r="A633">
        <v>13.7329216003418</v>
      </c>
      <c r="B633">
        <v>40.689903259277301</v>
      </c>
      <c r="C633">
        <v>23.1678657531738</v>
      </c>
    </row>
    <row r="634" spans="1:3">
      <c r="A634">
        <v>6.9821958541870099</v>
      </c>
      <c r="B634">
        <v>-12.9366302490234</v>
      </c>
      <c r="C634">
        <v>1.0606718249619E-2</v>
      </c>
    </row>
    <row r="635" spans="1:3">
      <c r="A635">
        <v>18.453201293945298</v>
      </c>
      <c r="B635">
        <v>5.5742993354797399</v>
      </c>
      <c r="C635">
        <v>13.945585250854499</v>
      </c>
    </row>
    <row r="636" spans="1:3">
      <c r="A636">
        <v>24.624343872070298</v>
      </c>
      <c r="B636">
        <v>70.597236633300795</v>
      </c>
      <c r="C636">
        <v>40.714855194091797</v>
      </c>
    </row>
    <row r="637" spans="1:3">
      <c r="A637">
        <v>16.818876266479499</v>
      </c>
      <c r="B637">
        <v>16.961261749267599</v>
      </c>
      <c r="C637">
        <v>16.868711471557599</v>
      </c>
    </row>
    <row r="638" spans="1:3">
      <c r="A638">
        <v>23.761438369751001</v>
      </c>
      <c r="B638">
        <v>33.703243255615199</v>
      </c>
      <c r="C638">
        <v>27.2410697937012</v>
      </c>
    </row>
    <row r="639" spans="1:3">
      <c r="A639">
        <v>23.9656658172607</v>
      </c>
      <c r="B639">
        <v>-5.6769657135009801</v>
      </c>
      <c r="C639">
        <v>13.590744972229</v>
      </c>
    </row>
    <row r="640" spans="1:3">
      <c r="A640">
        <v>22.233758926391602</v>
      </c>
      <c r="B640">
        <v>17.908496856689499</v>
      </c>
      <c r="C640">
        <v>20.719917297363299</v>
      </c>
    </row>
    <row r="641" spans="1:3">
      <c r="A641">
        <v>32.036876678466797</v>
      </c>
      <c r="B641">
        <v>66.333801269531307</v>
      </c>
      <c r="C641">
        <v>44.040802001953097</v>
      </c>
    </row>
    <row r="642" spans="1:3">
      <c r="A642">
        <v>25.620201110839801</v>
      </c>
      <c r="B642">
        <v>1.3448506593704199</v>
      </c>
      <c r="C642">
        <v>17.123828887939499</v>
      </c>
    </row>
    <row r="643" spans="1:3">
      <c r="A643">
        <v>27.193393707275401</v>
      </c>
      <c r="B643">
        <v>-5.0548357963562003</v>
      </c>
      <c r="C643">
        <v>15.9065132141113</v>
      </c>
    </row>
    <row r="644" spans="1:3">
      <c r="A644">
        <v>23.957738876342798</v>
      </c>
      <c r="B644">
        <v>24.370252609252901</v>
      </c>
      <c r="C644">
        <v>24.102119445800799</v>
      </c>
    </row>
    <row r="645" spans="1:3">
      <c r="A645">
        <v>43.262710571289098</v>
      </c>
      <c r="B645">
        <v>18.550102233886701</v>
      </c>
      <c r="C645">
        <v>34.613296508789098</v>
      </c>
    </row>
    <row r="646" spans="1:3">
      <c r="A646">
        <v>13.6472263336182</v>
      </c>
      <c r="B646">
        <v>22.061759948730501</v>
      </c>
      <c r="C646">
        <v>16.592313766479499</v>
      </c>
    </row>
    <row r="647" spans="1:3">
      <c r="A647">
        <v>38.8718452453613</v>
      </c>
      <c r="B647">
        <v>51.027896881103501</v>
      </c>
      <c r="C647">
        <v>43.12646484375</v>
      </c>
    </row>
    <row r="648" spans="1:3">
      <c r="A648">
        <v>26.5062255859375</v>
      </c>
      <c r="B648">
        <v>28.858190536498999</v>
      </c>
      <c r="C648">
        <v>27.329412460327099</v>
      </c>
    </row>
    <row r="649" spans="1:3">
      <c r="A649">
        <v>29.590156555175799</v>
      </c>
      <c r="B649">
        <v>72.479881286621094</v>
      </c>
      <c r="C649">
        <v>44.601558685302699</v>
      </c>
    </row>
    <row r="650" spans="1:3">
      <c r="A650">
        <v>33.837776184082003</v>
      </c>
      <c r="B650">
        <v>-14.4241237640381</v>
      </c>
      <c r="C650">
        <v>16.946111679077099</v>
      </c>
    </row>
    <row r="651" spans="1:3">
      <c r="A651">
        <v>19.479608535766602</v>
      </c>
      <c r="B651">
        <v>-18.396512985229499</v>
      </c>
      <c r="C651">
        <v>6.2229661941528303</v>
      </c>
    </row>
    <row r="652" spans="1:3">
      <c r="A652">
        <v>27.134965896606399</v>
      </c>
      <c r="B652">
        <v>16.531766891479499</v>
      </c>
      <c r="C652">
        <v>23.4238471984863</v>
      </c>
    </row>
    <row r="653" spans="1:3">
      <c r="A653">
        <v>28.300268173217798</v>
      </c>
      <c r="B653">
        <v>74.773963928222699</v>
      </c>
      <c r="C653">
        <v>44.566062927246101</v>
      </c>
    </row>
    <row r="654" spans="1:3">
      <c r="A654">
        <v>21.3650417327881</v>
      </c>
      <c r="B654">
        <v>18.088445663452099</v>
      </c>
      <c r="C654">
        <v>20.218233108520501</v>
      </c>
    </row>
    <row r="655" spans="1:3">
      <c r="A655">
        <v>18.309629440307599</v>
      </c>
      <c r="B655">
        <v>16.463048934936499</v>
      </c>
      <c r="C655">
        <v>17.663326263427699</v>
      </c>
    </row>
    <row r="656" spans="1:3">
      <c r="A656">
        <v>26.090816497802699</v>
      </c>
      <c r="B656">
        <v>21.387701034545898</v>
      </c>
      <c r="C656">
        <v>24.444726943969702</v>
      </c>
    </row>
    <row r="657" spans="1:3">
      <c r="A657">
        <v>20.927570343017599</v>
      </c>
      <c r="B657">
        <v>41.849098205566399</v>
      </c>
      <c r="C657">
        <v>28.250104904174801</v>
      </c>
    </row>
    <row r="658" spans="1:3">
      <c r="A658">
        <v>16.132604598998999</v>
      </c>
      <c r="B658">
        <v>57.981166839599602</v>
      </c>
      <c r="C658">
        <v>30.7796020507813</v>
      </c>
    </row>
    <row r="659" spans="1:3">
      <c r="A659">
        <v>23.415332794189499</v>
      </c>
      <c r="B659">
        <v>1.72377276420593</v>
      </c>
      <c r="C659">
        <v>15.8232870101929</v>
      </c>
    </row>
    <row r="660" spans="1:3">
      <c r="A660">
        <v>23.9917812347412</v>
      </c>
      <c r="B660">
        <v>12.7071208953857</v>
      </c>
      <c r="C660">
        <v>20.042150497436499</v>
      </c>
    </row>
    <row r="661" spans="1:3">
      <c r="A661">
        <v>31.308141708373999</v>
      </c>
      <c r="B661">
        <v>-0.33477103710174599</v>
      </c>
      <c r="C661">
        <v>20.2331218719482</v>
      </c>
    </row>
    <row r="662" spans="1:3">
      <c r="A662">
        <v>30.588914871215799</v>
      </c>
      <c r="B662">
        <v>33.836944580078097</v>
      </c>
      <c r="C662">
        <v>31.725725173950199</v>
      </c>
    </row>
    <row r="663" spans="1:3">
      <c r="A663">
        <v>28.416587829589801</v>
      </c>
      <c r="B663">
        <v>5.5205578804016104</v>
      </c>
      <c r="C663">
        <v>20.402976989746101</v>
      </c>
    </row>
    <row r="664" spans="1:3">
      <c r="A664">
        <v>19.349159240722699</v>
      </c>
      <c r="B664">
        <v>49.447620391845703</v>
      </c>
      <c r="C664">
        <v>29.883621215820298</v>
      </c>
    </row>
    <row r="665" spans="1:3">
      <c r="A665">
        <v>28.264225006103501</v>
      </c>
      <c r="B665">
        <v>52.849327087402301</v>
      </c>
      <c r="C665">
        <v>36.869010925292997</v>
      </c>
    </row>
    <row r="666" spans="1:3">
      <c r="A666">
        <v>29.232622146606399</v>
      </c>
      <c r="B666">
        <v>51.051040649414098</v>
      </c>
      <c r="C666">
        <v>36.869068145752003</v>
      </c>
    </row>
    <row r="667" spans="1:3">
      <c r="A667">
        <v>7.7199783325195304</v>
      </c>
      <c r="B667">
        <v>2.9815542697906499</v>
      </c>
      <c r="C667">
        <v>6.0615301132202104</v>
      </c>
    </row>
    <row r="668" spans="1:3">
      <c r="A668">
        <v>27.936628341674801</v>
      </c>
      <c r="B668">
        <v>82.010192871093807</v>
      </c>
      <c r="C668">
        <v>46.862377166747997</v>
      </c>
    </row>
    <row r="669" spans="1:3">
      <c r="A669">
        <v>28.316308975219702</v>
      </c>
      <c r="B669">
        <v>61.6070747375488</v>
      </c>
      <c r="C669">
        <v>39.9680786132813</v>
      </c>
    </row>
    <row r="670" spans="1:3">
      <c r="A670">
        <v>13.6827487945557</v>
      </c>
      <c r="B670">
        <v>2.0407197475433398</v>
      </c>
      <c r="C670">
        <v>9.6080389022827095</v>
      </c>
    </row>
    <row r="671" spans="1:3">
      <c r="A671">
        <v>11.2172250747681</v>
      </c>
      <c r="B671">
        <v>66.2821044921875</v>
      </c>
      <c r="C671">
        <v>30.489933013916001</v>
      </c>
    </row>
    <row r="672" spans="1:3">
      <c r="A672">
        <v>27.170270919799801</v>
      </c>
      <c r="B672">
        <v>42.273487091064503</v>
      </c>
      <c r="C672">
        <v>32.456398010253899</v>
      </c>
    </row>
    <row r="673" spans="1:3">
      <c r="A673">
        <v>9.9743156433105504</v>
      </c>
      <c r="B673">
        <v>2.5449371337890598</v>
      </c>
      <c r="C673">
        <v>7.3740329742431596</v>
      </c>
    </row>
    <row r="674" spans="1:3">
      <c r="A674">
        <v>18.226121902465799</v>
      </c>
      <c r="B674">
        <v>39.783512115478501</v>
      </c>
      <c r="C674">
        <v>25.7712078094482</v>
      </c>
    </row>
    <row r="675" spans="1:3">
      <c r="A675">
        <v>31.3845539093018</v>
      </c>
      <c r="B675">
        <v>-1.4857044219970701</v>
      </c>
      <c r="C675">
        <v>19.879962921142599</v>
      </c>
    </row>
    <row r="676" spans="1:3">
      <c r="A676">
        <v>23.1411533355713</v>
      </c>
      <c r="B676">
        <v>4.4042863845825204</v>
      </c>
      <c r="C676">
        <v>16.583250045776399</v>
      </c>
    </row>
    <row r="677" spans="1:3">
      <c r="A677">
        <v>34.142677307128899</v>
      </c>
      <c r="B677">
        <v>59.445152282714801</v>
      </c>
      <c r="C677">
        <v>42.998542785644503</v>
      </c>
    </row>
    <row r="678" spans="1:3">
      <c r="A678">
        <v>12.481037139892599</v>
      </c>
      <c r="B678">
        <v>19.852525711059599</v>
      </c>
      <c r="C678">
        <v>15.061058044433601</v>
      </c>
    </row>
    <row r="679" spans="1:3">
      <c r="A679">
        <v>24.7359428405762</v>
      </c>
      <c r="B679">
        <v>56.605850219726598</v>
      </c>
      <c r="C679">
        <v>35.890411376953097</v>
      </c>
    </row>
    <row r="680" spans="1:3">
      <c r="A680">
        <v>25.337272644043001</v>
      </c>
      <c r="B680">
        <v>12.743628501892101</v>
      </c>
      <c r="C680">
        <v>20.929496765136701</v>
      </c>
    </row>
    <row r="681" spans="1:3">
      <c r="A681">
        <v>18.462905883789102</v>
      </c>
      <c r="B681">
        <v>20.832586288452099</v>
      </c>
      <c r="C681">
        <v>19.292293548583999</v>
      </c>
    </row>
    <row r="682" spans="1:3">
      <c r="A682">
        <v>19.108758926391602</v>
      </c>
      <c r="B682">
        <v>17.8309326171875</v>
      </c>
      <c r="C682">
        <v>18.6615200042725</v>
      </c>
    </row>
    <row r="683" spans="1:3">
      <c r="A683">
        <v>19.132825851440401</v>
      </c>
      <c r="B683">
        <v>5.8832135200500497</v>
      </c>
      <c r="C683">
        <v>14.4954614639282</v>
      </c>
    </row>
    <row r="684" spans="1:3">
      <c r="A684">
        <v>33.399848937988303</v>
      </c>
      <c r="B684">
        <v>27.004520416259801</v>
      </c>
      <c r="C684">
        <v>31.161483764648398</v>
      </c>
    </row>
    <row r="685" spans="1:3">
      <c r="A685">
        <v>30.1452026367188</v>
      </c>
      <c r="B685">
        <v>8.5997238159179705</v>
      </c>
      <c r="C685">
        <v>22.604284286498999</v>
      </c>
    </row>
    <row r="686" spans="1:3">
      <c r="A686">
        <v>17.049791336059599</v>
      </c>
      <c r="B686">
        <v>9.5209236145019496</v>
      </c>
      <c r="C686">
        <v>14.4146881103516</v>
      </c>
    </row>
    <row r="687" spans="1:3">
      <c r="A687">
        <v>20.610471725463899</v>
      </c>
      <c r="B687">
        <v>44.600898742675803</v>
      </c>
      <c r="C687">
        <v>29.007122039794901</v>
      </c>
    </row>
    <row r="688" spans="1:3">
      <c r="A688">
        <v>29.043012619018601</v>
      </c>
      <c r="B688">
        <v>-2.5121533870696999</v>
      </c>
      <c r="C688">
        <v>17.998704910278299</v>
      </c>
    </row>
    <row r="689" spans="1:3">
      <c r="A689">
        <v>15.228923797607401</v>
      </c>
      <c r="B689">
        <v>36.854263305664098</v>
      </c>
      <c r="C689">
        <v>22.797792434692401</v>
      </c>
    </row>
    <row r="690" spans="1:3">
      <c r="A690">
        <v>31.004123687744102</v>
      </c>
      <c r="B690">
        <v>28.116331100463899</v>
      </c>
      <c r="C690">
        <v>29.9933967590332</v>
      </c>
    </row>
    <row r="691" spans="1:3">
      <c r="A691">
        <v>33.646293640136697</v>
      </c>
      <c r="B691">
        <v>83.397979736328097</v>
      </c>
      <c r="C691">
        <v>51.059383392333999</v>
      </c>
    </row>
    <row r="692" spans="1:3">
      <c r="A692">
        <v>33.772830963134801</v>
      </c>
      <c r="B692">
        <v>16.330549240112301</v>
      </c>
      <c r="C692">
        <v>27.668031692504901</v>
      </c>
    </row>
    <row r="693" spans="1:3">
      <c r="A693">
        <v>16.700376510620099</v>
      </c>
      <c r="B693">
        <v>55.809051513671903</v>
      </c>
      <c r="C693">
        <v>30.388412475585898</v>
      </c>
    </row>
    <row r="694" spans="1:3">
      <c r="A694">
        <v>35.187660217285199</v>
      </c>
      <c r="B694">
        <v>50.914215087890597</v>
      </c>
      <c r="C694">
        <v>40.6919555664063</v>
      </c>
    </row>
    <row r="695" spans="1:3">
      <c r="A695">
        <v>12.752073287963899</v>
      </c>
      <c r="B695">
        <v>63.925144195556598</v>
      </c>
      <c r="C695">
        <v>30.662647247314499</v>
      </c>
    </row>
    <row r="696" spans="1:3">
      <c r="A696">
        <v>29.4162483215332</v>
      </c>
      <c r="B696">
        <v>20.494220733642599</v>
      </c>
      <c r="C696">
        <v>26.2935390472412</v>
      </c>
    </row>
    <row r="697" spans="1:3">
      <c r="A697">
        <v>21.862604141235401</v>
      </c>
      <c r="B697">
        <v>13.4808301925659</v>
      </c>
      <c r="C697">
        <v>18.928983688354499</v>
      </c>
    </row>
    <row r="698" spans="1:3">
      <c r="A698">
        <v>19.804445266723601</v>
      </c>
      <c r="B698">
        <v>47.929878234863303</v>
      </c>
      <c r="C698">
        <v>29.6483459472656</v>
      </c>
    </row>
    <row r="699" spans="1:3">
      <c r="A699">
        <v>38.439083099365199</v>
      </c>
      <c r="B699">
        <v>3.83553147315979</v>
      </c>
      <c r="C699">
        <v>26.3278408050537</v>
      </c>
    </row>
    <row r="700" spans="1:3">
      <c r="A700">
        <v>27.658411026001001</v>
      </c>
      <c r="B700">
        <v>31.1876316070557</v>
      </c>
      <c r="C700">
        <v>28.893638610839801</v>
      </c>
    </row>
    <row r="701" spans="1:3">
      <c r="A701">
        <v>42.257816314697301</v>
      </c>
      <c r="B701">
        <v>35.934192657470703</v>
      </c>
      <c r="C701">
        <v>40.044548034667997</v>
      </c>
    </row>
    <row r="702" spans="1:3">
      <c r="A702">
        <v>28.7425537109375</v>
      </c>
      <c r="B702">
        <v>19.041021347045898</v>
      </c>
      <c r="C702">
        <v>25.347017288208001</v>
      </c>
    </row>
    <row r="703" spans="1:3">
      <c r="A703">
        <v>27.8360404968262</v>
      </c>
      <c r="B703">
        <v>10.2150325775146</v>
      </c>
      <c r="C703">
        <v>21.668687820434599</v>
      </c>
    </row>
    <row r="704" spans="1:3">
      <c r="A704">
        <v>18.178062438964801</v>
      </c>
      <c r="B704">
        <v>22.677404403686499</v>
      </c>
      <c r="C704">
        <v>19.752832412719702</v>
      </c>
    </row>
    <row r="705" spans="1:3">
      <c r="A705">
        <v>17.001407623291001</v>
      </c>
      <c r="B705">
        <v>39.238483428955099</v>
      </c>
      <c r="C705">
        <v>24.7843837738037</v>
      </c>
    </row>
    <row r="706" spans="1:3">
      <c r="A706">
        <v>20.8934230804443</v>
      </c>
      <c r="B706">
        <v>17.993288040161101</v>
      </c>
      <c r="C706">
        <v>19.878376007080099</v>
      </c>
    </row>
    <row r="707" spans="1:3">
      <c r="A707">
        <v>17.9961853027344</v>
      </c>
      <c r="B707">
        <v>6.7361273765564</v>
      </c>
      <c r="C707">
        <v>14.0551652908325</v>
      </c>
    </row>
    <row r="708" spans="1:3">
      <c r="A708">
        <v>16.672361373901399</v>
      </c>
      <c r="B708">
        <v>-9.9944190979003906</v>
      </c>
      <c r="C708">
        <v>7.33898830413818</v>
      </c>
    </row>
    <row r="709" spans="1:3">
      <c r="A709">
        <v>29.1738605499268</v>
      </c>
      <c r="B709">
        <v>23.8803100585938</v>
      </c>
      <c r="C709">
        <v>27.321117401123001</v>
      </c>
    </row>
    <row r="710" spans="1:3">
      <c r="A710">
        <v>34.974414825439503</v>
      </c>
      <c r="B710">
        <v>-6.8431024551391602</v>
      </c>
      <c r="C710">
        <v>20.338283538818398</v>
      </c>
    </row>
    <row r="711" spans="1:3">
      <c r="A711">
        <v>54.407020568847699</v>
      </c>
      <c r="B711">
        <v>26.474739074706999</v>
      </c>
      <c r="C711">
        <v>44.630722045898402</v>
      </c>
    </row>
    <row r="712" spans="1:3">
      <c r="A712">
        <v>24.689428329467798</v>
      </c>
      <c r="B712">
        <v>24.633296966552699</v>
      </c>
      <c r="C712">
        <v>24.669782638549801</v>
      </c>
    </row>
    <row r="713" spans="1:3">
      <c r="A713">
        <v>33.2694702148438</v>
      </c>
      <c r="B713">
        <v>12.103020668029799</v>
      </c>
      <c r="C713">
        <v>25.861213684081999</v>
      </c>
    </row>
    <row r="714" spans="1:3">
      <c r="A714">
        <v>9.8679218292236293</v>
      </c>
      <c r="B714">
        <v>12.501828193664601</v>
      </c>
      <c r="C714">
        <v>10.7897891998291</v>
      </c>
    </row>
    <row r="715" spans="1:3">
      <c r="A715">
        <v>29.676660537719702</v>
      </c>
      <c r="B715">
        <v>6.7304329872131303</v>
      </c>
      <c r="C715">
        <v>21.645481109619102</v>
      </c>
    </row>
    <row r="716" spans="1:3">
      <c r="A716">
        <v>27.449773788452099</v>
      </c>
      <c r="B716">
        <v>32.634727478027301</v>
      </c>
      <c r="C716">
        <v>29.2645072937012</v>
      </c>
    </row>
    <row r="717" spans="1:3">
      <c r="A717">
        <v>29.1446018218994</v>
      </c>
      <c r="B717">
        <v>19.258100509643601</v>
      </c>
      <c r="C717">
        <v>25.684326171875</v>
      </c>
    </row>
    <row r="718" spans="1:3">
      <c r="A718">
        <v>16.015865325927699</v>
      </c>
      <c r="B718">
        <v>4.6633276939392099</v>
      </c>
      <c r="C718">
        <v>12.042477607727101</v>
      </c>
    </row>
    <row r="719" spans="1:3">
      <c r="A719">
        <v>22.908374786376999</v>
      </c>
      <c r="B719">
        <v>31.035345077514599</v>
      </c>
      <c r="C719">
        <v>25.752815246581999</v>
      </c>
    </row>
    <row r="720" spans="1:3">
      <c r="A720">
        <v>35.316848754882798</v>
      </c>
      <c r="B720">
        <v>31.502269744873001</v>
      </c>
      <c r="C720">
        <v>33.981746673583999</v>
      </c>
    </row>
    <row r="721" spans="1:3">
      <c r="A721">
        <v>11.005256652831999</v>
      </c>
      <c r="B721">
        <v>0.124509230256081</v>
      </c>
      <c r="C721">
        <v>7.1969952583312997</v>
      </c>
    </row>
    <row r="722" spans="1:3">
      <c r="A722">
        <v>17.343450546264599</v>
      </c>
      <c r="B722">
        <v>-5.0550131797790501</v>
      </c>
      <c r="C722">
        <v>9.5039882659912092</v>
      </c>
    </row>
    <row r="723" spans="1:3">
      <c r="A723">
        <v>43.742649078369098</v>
      </c>
      <c r="B723">
        <v>30.398107528686499</v>
      </c>
      <c r="C723">
        <v>39.072059631347699</v>
      </c>
    </row>
    <row r="724" spans="1:3">
      <c r="A724">
        <v>57.238136291503899</v>
      </c>
      <c r="B724">
        <v>36.831897735595703</v>
      </c>
      <c r="C724">
        <v>50.095951080322301</v>
      </c>
    </row>
    <row r="725" spans="1:3">
      <c r="A725">
        <v>27.553289413452099</v>
      </c>
      <c r="B725">
        <v>36.432079315185497</v>
      </c>
      <c r="C725">
        <v>30.660865783691399</v>
      </c>
    </row>
    <row r="726" spans="1:3">
      <c r="A726">
        <v>35.078804016113303</v>
      </c>
      <c r="B726">
        <v>18.7030143737793</v>
      </c>
      <c r="C726">
        <v>29.3472785949707</v>
      </c>
    </row>
    <row r="727" spans="1:3">
      <c r="A727">
        <v>48.526172637939503</v>
      </c>
      <c r="B727">
        <v>6.8762264251709002</v>
      </c>
      <c r="C727">
        <v>33.948692321777301</v>
      </c>
    </row>
    <row r="728" spans="1:3">
      <c r="A728">
        <v>38.236862182617202</v>
      </c>
      <c r="B728">
        <v>7.8237013816833496</v>
      </c>
      <c r="C728">
        <v>27.592256546020501</v>
      </c>
    </row>
    <row r="729" spans="1:3">
      <c r="A729">
        <v>32.086681365966797</v>
      </c>
      <c r="B729">
        <v>64.106369018554702</v>
      </c>
      <c r="C729">
        <v>43.293571472167997</v>
      </c>
    </row>
    <row r="730" spans="1:3">
      <c r="A730">
        <v>31.2152214050293</v>
      </c>
      <c r="B730">
        <v>0.80897158384323098</v>
      </c>
      <c r="C730">
        <v>20.573034286498999</v>
      </c>
    </row>
    <row r="731" spans="1:3">
      <c r="A731">
        <v>13.8984842300415</v>
      </c>
      <c r="B731">
        <v>24.6781406402588</v>
      </c>
      <c r="C731">
        <v>17.671363830566399</v>
      </c>
    </row>
    <row r="732" spans="1:3">
      <c r="A732">
        <v>26.351322174072301</v>
      </c>
      <c r="B732">
        <v>-4.5984802246093803</v>
      </c>
      <c r="C732">
        <v>15.5188913345337</v>
      </c>
    </row>
    <row r="733" spans="1:3">
      <c r="A733">
        <v>32.896526336669901</v>
      </c>
      <c r="B733">
        <v>14.322340965271</v>
      </c>
      <c r="C733">
        <v>26.395561218261701</v>
      </c>
    </row>
    <row r="734" spans="1:3">
      <c r="A734">
        <v>24.073829650878899</v>
      </c>
      <c r="B734">
        <v>11.3170175552368</v>
      </c>
      <c r="C734">
        <v>19.608945846557599</v>
      </c>
    </row>
    <row r="735" spans="1:3">
      <c r="A735">
        <v>36.123336791992202</v>
      </c>
      <c r="B735">
        <v>38.6885375976563</v>
      </c>
      <c r="C735">
        <v>37.021156311035199</v>
      </c>
    </row>
    <row r="736" spans="1:3">
      <c r="A736">
        <v>38.862270355224602</v>
      </c>
      <c r="B736">
        <v>10.5632629394531</v>
      </c>
      <c r="C736">
        <v>28.957618713378899</v>
      </c>
    </row>
    <row r="737" spans="1:3">
      <c r="A737">
        <v>37.391242980957003</v>
      </c>
      <c r="B737">
        <v>25.547649383544901</v>
      </c>
      <c r="C737">
        <v>33.245986938476598</v>
      </c>
    </row>
    <row r="738" spans="1:3">
      <c r="A738">
        <v>47.040164947509801</v>
      </c>
      <c r="B738">
        <v>31.5906085968018</v>
      </c>
      <c r="C738">
        <v>41.632820129394503</v>
      </c>
    </row>
    <row r="739" spans="1:3">
      <c r="A739">
        <v>20.3524284362793</v>
      </c>
      <c r="B739">
        <v>13.4009456634521</v>
      </c>
      <c r="C739">
        <v>17.919408798217798</v>
      </c>
    </row>
    <row r="740" spans="1:3">
      <c r="A740">
        <v>20.414218902587901</v>
      </c>
      <c r="B740">
        <v>2.4468657970428498</v>
      </c>
      <c r="C740">
        <v>14.1256456375122</v>
      </c>
    </row>
    <row r="741" spans="1:3">
      <c r="A741">
        <v>19.392215728759801</v>
      </c>
      <c r="B741">
        <v>27.659528732299801</v>
      </c>
      <c r="C741">
        <v>22.2857761383057</v>
      </c>
    </row>
    <row r="742" spans="1:3">
      <c r="A742">
        <v>44.931964874267599</v>
      </c>
      <c r="B742">
        <v>2.32491183280945</v>
      </c>
      <c r="C742">
        <v>30.019496917724599</v>
      </c>
    </row>
    <row r="743" spans="1:3">
      <c r="A743">
        <v>31.484653472900401</v>
      </c>
      <c r="B743">
        <v>43.561573028564503</v>
      </c>
      <c r="C743">
        <v>35.711574554443402</v>
      </c>
    </row>
    <row r="744" spans="1:3">
      <c r="A744">
        <v>31.386997222900401</v>
      </c>
      <c r="B744">
        <v>36.170921325683601</v>
      </c>
      <c r="C744">
        <v>33.061370849609403</v>
      </c>
    </row>
    <row r="745" spans="1:3">
      <c r="A745">
        <v>11.461718559265099</v>
      </c>
      <c r="B745">
        <v>25.829534530639599</v>
      </c>
      <c r="C745">
        <v>16.490453720092798</v>
      </c>
    </row>
    <row r="746" spans="1:3">
      <c r="A746">
        <v>17.414596557617202</v>
      </c>
      <c r="B746">
        <v>34.451850891113303</v>
      </c>
      <c r="C746">
        <v>23.377635955810501</v>
      </c>
    </row>
    <row r="747" spans="1:3">
      <c r="A747">
        <v>33.2739868164063</v>
      </c>
      <c r="B747">
        <v>49.142669677734403</v>
      </c>
      <c r="C747">
        <v>38.828025817871101</v>
      </c>
    </row>
    <row r="748" spans="1:3">
      <c r="A748">
        <v>13.2586574554443</v>
      </c>
      <c r="B748">
        <v>16.458202362060501</v>
      </c>
      <c r="C748">
        <v>14.378498077392599</v>
      </c>
    </row>
    <row r="749" spans="1:3">
      <c r="A749">
        <v>29.037084579467798</v>
      </c>
      <c r="B749">
        <v>23.088617324829102</v>
      </c>
      <c r="C749">
        <v>26.955120086669901</v>
      </c>
    </row>
    <row r="750" spans="1:3">
      <c r="A750">
        <v>25.281633377075199</v>
      </c>
      <c r="B750">
        <v>0.93047392368316695</v>
      </c>
      <c r="C750">
        <v>16.7587280273438</v>
      </c>
    </row>
    <row r="751" spans="1:3">
      <c r="A751">
        <v>19.274286270141602</v>
      </c>
      <c r="B751">
        <v>5.0025486946106001</v>
      </c>
      <c r="C751">
        <v>14.279177665710399</v>
      </c>
    </row>
    <row r="752" spans="1:3">
      <c r="A752">
        <v>13.963559150695801</v>
      </c>
      <c r="B752">
        <v>-5.2270936965942401</v>
      </c>
      <c r="C752">
        <v>7.2468304634094203</v>
      </c>
    </row>
    <row r="753" spans="1:3">
      <c r="A753">
        <v>26.790906906127901</v>
      </c>
      <c r="B753">
        <v>31.112373352050799</v>
      </c>
      <c r="C753">
        <v>28.303421020507798</v>
      </c>
    </row>
    <row r="754" spans="1:3">
      <c r="A754">
        <v>34.967784881591797</v>
      </c>
      <c r="B754">
        <v>73.908851623535199</v>
      </c>
      <c r="C754">
        <v>48.597156524658203</v>
      </c>
    </row>
    <row r="755" spans="1:3">
      <c r="A755">
        <v>30.277263641357401</v>
      </c>
      <c r="B755">
        <v>14.5411586761475</v>
      </c>
      <c r="C755">
        <v>24.769626617431602</v>
      </c>
    </row>
    <row r="756" spans="1:3">
      <c r="A756">
        <v>13.270470619201699</v>
      </c>
      <c r="B756">
        <v>4.8463368415832502</v>
      </c>
      <c r="C756">
        <v>10.322023391723601</v>
      </c>
    </row>
    <row r="757" spans="1:3">
      <c r="A757">
        <v>26.9851169586182</v>
      </c>
      <c r="B757">
        <v>-8.0492916107177699</v>
      </c>
      <c r="C757">
        <v>14.7230739593506</v>
      </c>
    </row>
    <row r="758" spans="1:3">
      <c r="A758">
        <v>8.0083818435668892</v>
      </c>
      <c r="B758">
        <v>15.756459236145</v>
      </c>
      <c r="C758">
        <v>10.7202091217041</v>
      </c>
    </row>
    <row r="759" spans="1:3">
      <c r="A759">
        <v>20.237928390502901</v>
      </c>
      <c r="B759">
        <v>30.0669841766357</v>
      </c>
      <c r="C759">
        <v>23.678098678588899</v>
      </c>
    </row>
    <row r="760" spans="1:3">
      <c r="A760">
        <v>27.314592361450199</v>
      </c>
      <c r="B760">
        <v>20.826835632324201</v>
      </c>
      <c r="C760">
        <v>25.043876647949201</v>
      </c>
    </row>
    <row r="761" spans="1:3">
      <c r="A761">
        <v>52.557102203369098</v>
      </c>
      <c r="B761">
        <v>14.129186630249</v>
      </c>
      <c r="C761">
        <v>39.107330322265597</v>
      </c>
    </row>
    <row r="762" spans="1:3">
      <c r="A762">
        <v>43.035030364990199</v>
      </c>
      <c r="B762">
        <v>24.1364440917969</v>
      </c>
      <c r="C762">
        <v>36.420524597167997</v>
      </c>
    </row>
    <row r="763" spans="1:3">
      <c r="A763">
        <v>28.580635070800799</v>
      </c>
      <c r="B763">
        <v>-1.29860663414001</v>
      </c>
      <c r="C763">
        <v>18.122900009155298</v>
      </c>
    </row>
    <row r="764" spans="1:3">
      <c r="A764">
        <v>50.168632507324197</v>
      </c>
      <c r="B764">
        <v>98.760856628417997</v>
      </c>
      <c r="C764">
        <v>67.175910949707003</v>
      </c>
    </row>
    <row r="765" spans="1:3">
      <c r="A765">
        <v>24.419712066650401</v>
      </c>
      <c r="B765">
        <v>31.030021667480501</v>
      </c>
      <c r="C765">
        <v>26.733320236206101</v>
      </c>
    </row>
    <row r="766" spans="1:3">
      <c r="A766">
        <v>17.288967132568398</v>
      </c>
      <c r="B766">
        <v>27.469417572021499</v>
      </c>
      <c r="C766">
        <v>20.852125167846701</v>
      </c>
    </row>
    <row r="767" spans="1:3">
      <c r="A767">
        <v>19.913230895996101</v>
      </c>
      <c r="B767">
        <v>10.315896987915</v>
      </c>
      <c r="C767">
        <v>16.554164886474599</v>
      </c>
    </row>
    <row r="768" spans="1:3">
      <c r="A768">
        <v>19.945594787597699</v>
      </c>
      <c r="B768">
        <v>19.373733520507798</v>
      </c>
      <c r="C768">
        <v>19.7454433441162</v>
      </c>
    </row>
    <row r="769" spans="1:3">
      <c r="A769">
        <v>24.695644378662099</v>
      </c>
      <c r="B769">
        <v>15.212189674377401</v>
      </c>
      <c r="C769">
        <v>21.3764343261719</v>
      </c>
    </row>
    <row r="770" spans="1:3">
      <c r="A770">
        <v>34.021453857421903</v>
      </c>
      <c r="B770">
        <v>1.2392674684524501</v>
      </c>
      <c r="C770">
        <v>22.5476894378662</v>
      </c>
    </row>
    <row r="771" spans="1:3">
      <c r="A771">
        <v>29.2537727355957</v>
      </c>
      <c r="B771">
        <v>30.101942062377901</v>
      </c>
      <c r="C771">
        <v>29.550632476806602</v>
      </c>
    </row>
    <row r="772" spans="1:3">
      <c r="A772">
        <v>29.806055068969702</v>
      </c>
      <c r="B772">
        <v>71.510917663574205</v>
      </c>
      <c r="C772">
        <v>44.402755737304702</v>
      </c>
    </row>
    <row r="773" spans="1:3">
      <c r="A773">
        <v>25.275709152221701</v>
      </c>
      <c r="B773">
        <v>25.842845916748001</v>
      </c>
      <c r="C773">
        <v>25.474206924438501</v>
      </c>
    </row>
    <row r="774" spans="1:3">
      <c r="A774">
        <v>17.595321655273398</v>
      </c>
      <c r="B774">
        <v>35.347522735595703</v>
      </c>
      <c r="C774">
        <v>23.808591842651399</v>
      </c>
    </row>
    <row r="775" spans="1:3">
      <c r="A775">
        <v>18.6580619812012</v>
      </c>
      <c r="B775">
        <v>22.9340209960938</v>
      </c>
      <c r="C775">
        <v>20.154647827148398</v>
      </c>
    </row>
    <row r="776" spans="1:3">
      <c r="A776">
        <v>28.466579437255898</v>
      </c>
      <c r="B776">
        <v>-10.6991891860962</v>
      </c>
      <c r="C776">
        <v>14.7585601806641</v>
      </c>
    </row>
    <row r="777" spans="1:3">
      <c r="A777">
        <v>41.634082794189503</v>
      </c>
      <c r="B777">
        <v>28.748857498168899</v>
      </c>
      <c r="C777">
        <v>37.124252319335902</v>
      </c>
    </row>
    <row r="778" spans="1:3">
      <c r="A778">
        <v>36.531646728515597</v>
      </c>
      <c r="B778">
        <v>49.105628967285199</v>
      </c>
      <c r="C778">
        <v>40.932540893554702</v>
      </c>
    </row>
    <row r="779" spans="1:3">
      <c r="A779">
        <v>36.238903045654297</v>
      </c>
      <c r="B779">
        <v>57.9779663085938</v>
      </c>
      <c r="C779">
        <v>43.847576141357401</v>
      </c>
    </row>
    <row r="780" spans="1:3">
      <c r="A780">
        <v>35.921451568603501</v>
      </c>
      <c r="B780">
        <v>27.221290588378899</v>
      </c>
      <c r="C780">
        <v>32.876396179199197</v>
      </c>
    </row>
    <row r="781" spans="1:3">
      <c r="A781">
        <v>19.372278213501001</v>
      </c>
      <c r="B781">
        <v>26.109106063842798</v>
      </c>
      <c r="C781">
        <v>21.730167388916001</v>
      </c>
    </row>
    <row r="782" spans="1:3">
      <c r="A782">
        <v>25.978416442871101</v>
      </c>
      <c r="B782">
        <v>9.2250242233276403</v>
      </c>
      <c r="C782">
        <v>20.114728927612301</v>
      </c>
    </row>
    <row r="783" spans="1:3">
      <c r="A783">
        <v>16.3670043945313</v>
      </c>
      <c r="B783">
        <v>4.8180251121520996</v>
      </c>
      <c r="C783">
        <v>12.3248615264893</v>
      </c>
    </row>
    <row r="784" spans="1:3">
      <c r="A784">
        <v>25.414678573608398</v>
      </c>
      <c r="B784">
        <v>14.474326133728001</v>
      </c>
      <c r="C784">
        <v>21.585556030273398</v>
      </c>
    </row>
    <row r="785" spans="1:3">
      <c r="A785">
        <v>35.9950561523438</v>
      </c>
      <c r="B785">
        <v>29.358474731445298</v>
      </c>
      <c r="C785">
        <v>33.672252655029297</v>
      </c>
    </row>
    <row r="786" spans="1:3">
      <c r="A786">
        <v>19.436914443969702</v>
      </c>
      <c r="B786">
        <v>11.4157161712646</v>
      </c>
      <c r="C786">
        <v>16.6294956207275</v>
      </c>
    </row>
    <row r="787" spans="1:3">
      <c r="A787">
        <v>28.973388671875</v>
      </c>
      <c r="B787">
        <v>75.444099426269503</v>
      </c>
      <c r="C787">
        <v>45.238136291503899</v>
      </c>
    </row>
    <row r="788" spans="1:3">
      <c r="A788">
        <v>14.2974405288696</v>
      </c>
      <c r="B788">
        <v>16.615232467651399</v>
      </c>
      <c r="C788">
        <v>15.1086673736572</v>
      </c>
    </row>
    <row r="789" spans="1:3">
      <c r="A789">
        <v>31.529712677001999</v>
      </c>
      <c r="B789">
        <v>18.5085258483887</v>
      </c>
      <c r="C789">
        <v>26.972297668456999</v>
      </c>
    </row>
    <row r="790" spans="1:3">
      <c r="A790">
        <v>30.795454025268601</v>
      </c>
      <c r="B790">
        <v>24.330802917480501</v>
      </c>
      <c r="C790">
        <v>28.5328254699707</v>
      </c>
    </row>
    <row r="791" spans="1:3">
      <c r="A791">
        <v>30.308084487915</v>
      </c>
      <c r="B791">
        <v>17.520046234130898</v>
      </c>
      <c r="C791">
        <v>25.832271575927699</v>
      </c>
    </row>
    <row r="792" spans="1:3">
      <c r="A792">
        <v>20.847858428955099</v>
      </c>
      <c r="B792">
        <v>28.874626159668001</v>
      </c>
      <c r="C792">
        <v>23.6572265625</v>
      </c>
    </row>
    <row r="793" spans="1:3">
      <c r="A793">
        <v>27.461290359497099</v>
      </c>
      <c r="B793">
        <v>24.6924133300781</v>
      </c>
      <c r="C793">
        <v>26.492183685302699</v>
      </c>
    </row>
    <row r="794" spans="1:3">
      <c r="A794">
        <v>27.493202209472699</v>
      </c>
      <c r="B794">
        <v>69.464225769042997</v>
      </c>
      <c r="C794">
        <v>42.183059692382798</v>
      </c>
    </row>
    <row r="795" spans="1:3">
      <c r="A795">
        <v>37.706428527832003</v>
      </c>
      <c r="B795">
        <v>22.082633972168001</v>
      </c>
      <c r="C795">
        <v>32.238101959228501</v>
      </c>
    </row>
    <row r="796" spans="1:3">
      <c r="A796">
        <v>16.134967803955099</v>
      </c>
      <c r="B796">
        <v>43.812488555908203</v>
      </c>
      <c r="C796">
        <v>25.822099685668899</v>
      </c>
    </row>
    <row r="797" spans="1:3">
      <c r="A797">
        <v>22.033281326293899</v>
      </c>
      <c r="B797">
        <v>44.851333618164098</v>
      </c>
      <c r="C797">
        <v>30.019599914550799</v>
      </c>
    </row>
    <row r="798" spans="1:3">
      <c r="A798">
        <v>44.555709838867202</v>
      </c>
      <c r="B798">
        <v>13.8525304794312</v>
      </c>
      <c r="C798">
        <v>33.809597015380902</v>
      </c>
    </row>
    <row r="799" spans="1:3">
      <c r="A799">
        <v>41.934844970703097</v>
      </c>
      <c r="B799">
        <v>39.693424224853501</v>
      </c>
      <c r="C799">
        <v>41.150348663330099</v>
      </c>
    </row>
    <row r="800" spans="1:3">
      <c r="A800">
        <v>20.648601531982401</v>
      </c>
      <c r="B800">
        <v>33.723720550537102</v>
      </c>
      <c r="C800">
        <v>25.2248935699463</v>
      </c>
    </row>
    <row r="801" spans="1:3">
      <c r="A801">
        <v>18.476322174072301</v>
      </c>
      <c r="B801">
        <v>15.313646316528301</v>
      </c>
      <c r="C801">
        <v>17.369384765625</v>
      </c>
    </row>
    <row r="802" spans="1:3">
      <c r="A802">
        <v>19.836490631103501</v>
      </c>
      <c r="B802">
        <v>8.2704038619995099</v>
      </c>
      <c r="C802">
        <v>15.7883605957031</v>
      </c>
    </row>
    <row r="803" spans="1:3">
      <c r="A803">
        <v>23.341567993164102</v>
      </c>
      <c r="B803">
        <v>23.856349945068398</v>
      </c>
      <c r="C803">
        <v>23.521741867065401</v>
      </c>
    </row>
    <row r="804" spans="1:3">
      <c r="A804">
        <v>46.824150085449197</v>
      </c>
      <c r="B804">
        <v>13.488133430481</v>
      </c>
      <c r="C804">
        <v>35.156543731689503</v>
      </c>
    </row>
    <row r="805" spans="1:3">
      <c r="A805">
        <v>26.198757171630898</v>
      </c>
      <c r="B805">
        <v>18.939010620117202</v>
      </c>
      <c r="C805">
        <v>23.6578464508057</v>
      </c>
    </row>
    <row r="806" spans="1:3">
      <c r="A806">
        <v>20.382463455200199</v>
      </c>
      <c r="B806">
        <v>25.1351528167725</v>
      </c>
      <c r="C806">
        <v>22.045904159545898</v>
      </c>
    </row>
    <row r="807" spans="1:3">
      <c r="A807">
        <v>31.515464782714801</v>
      </c>
      <c r="B807">
        <v>53.260997772216797</v>
      </c>
      <c r="C807">
        <v>39.126399993896499</v>
      </c>
    </row>
    <row r="808" spans="1:3">
      <c r="A808">
        <v>21.8893928527832</v>
      </c>
      <c r="B808">
        <v>-6.9813365936279297</v>
      </c>
      <c r="C808">
        <v>11.7846374511719</v>
      </c>
    </row>
    <row r="809" spans="1:3">
      <c r="A809">
        <v>16.005641937255898</v>
      </c>
      <c r="B809">
        <v>45.665634155273402</v>
      </c>
      <c r="C809">
        <v>26.386638641357401</v>
      </c>
    </row>
    <row r="810" spans="1:3">
      <c r="A810">
        <v>26.953433990478501</v>
      </c>
      <c r="B810">
        <v>12.6546831130981</v>
      </c>
      <c r="C810">
        <v>21.9488716125488</v>
      </c>
    </row>
    <row r="811" spans="1:3">
      <c r="A811">
        <v>20.008409500122099</v>
      </c>
      <c r="B811">
        <v>3.69547772407532</v>
      </c>
      <c r="C811">
        <v>14.2988834381104</v>
      </c>
    </row>
    <row r="812" spans="1:3">
      <c r="A812">
        <v>15.863349914550801</v>
      </c>
      <c r="B812">
        <v>1.2134090662002599</v>
      </c>
      <c r="C812">
        <v>10.7358703613281</v>
      </c>
    </row>
    <row r="813" spans="1:3">
      <c r="A813">
        <v>12.0010375976563</v>
      </c>
      <c r="B813">
        <v>45.635391235351598</v>
      </c>
      <c r="C813">
        <v>23.7730617523193</v>
      </c>
    </row>
    <row r="814" spans="1:3">
      <c r="A814">
        <v>36.942245483398402</v>
      </c>
      <c r="B814">
        <v>-18.7694396972656</v>
      </c>
      <c r="C814">
        <v>17.4431552886963</v>
      </c>
    </row>
    <row r="815" spans="1:3">
      <c r="A815">
        <v>30.0761394500732</v>
      </c>
      <c r="B815">
        <v>11.203021049499499</v>
      </c>
      <c r="C815">
        <v>23.4705486297607</v>
      </c>
    </row>
    <row r="816" spans="1:3">
      <c r="A816">
        <v>46.871265411377003</v>
      </c>
      <c r="B816">
        <v>56.532581329345703</v>
      </c>
      <c r="C816">
        <v>50.252727508544901</v>
      </c>
    </row>
    <row r="817" spans="1:3">
      <c r="A817">
        <v>37.901966094970703</v>
      </c>
      <c r="B817">
        <v>40.755184173583999</v>
      </c>
      <c r="C817">
        <v>38.900592803955099</v>
      </c>
    </row>
    <row r="818" spans="1:3">
      <c r="A818">
        <v>15.5323162078857</v>
      </c>
      <c r="B818">
        <v>52.755367279052699</v>
      </c>
      <c r="C818">
        <v>28.5603847503662</v>
      </c>
    </row>
    <row r="819" spans="1:3">
      <c r="A819">
        <v>25.4386806488037</v>
      </c>
      <c r="B819">
        <v>22.140163421630898</v>
      </c>
      <c r="C819">
        <v>24.2841987609863</v>
      </c>
    </row>
    <row r="820" spans="1:3">
      <c r="A820">
        <v>33.453903198242202</v>
      </c>
      <c r="B820">
        <v>19.638957977294901</v>
      </c>
      <c r="C820">
        <v>28.6186714172363</v>
      </c>
    </row>
    <row r="821" spans="1:3">
      <c r="A821">
        <v>29.2420043945313</v>
      </c>
      <c r="B821">
        <v>-10.3811120986938</v>
      </c>
      <c r="C821">
        <v>15.373913764953601</v>
      </c>
    </row>
    <row r="822" spans="1:3">
      <c r="A822">
        <v>26.7825622558594</v>
      </c>
      <c r="B822">
        <v>77.613922119140597</v>
      </c>
      <c r="C822">
        <v>44.573539733886697</v>
      </c>
    </row>
    <row r="823" spans="1:3">
      <c r="A823">
        <v>48.008506774902301</v>
      </c>
      <c r="B823">
        <v>31.2332057952881</v>
      </c>
      <c r="C823">
        <v>42.137149810791001</v>
      </c>
    </row>
    <row r="824" spans="1:3">
      <c r="A824">
        <v>24.706825256347699</v>
      </c>
      <c r="B824">
        <v>17.662828445434599</v>
      </c>
      <c r="C824">
        <v>22.241426467895501</v>
      </c>
    </row>
    <row r="825" spans="1:3">
      <c r="A825">
        <v>24.480363845825199</v>
      </c>
      <c r="B825">
        <v>62.975875854492202</v>
      </c>
      <c r="C825">
        <v>37.953792572021499</v>
      </c>
    </row>
    <row r="826" spans="1:3">
      <c r="A826">
        <v>35.0125541687012</v>
      </c>
      <c r="B826">
        <v>31.742874145507798</v>
      </c>
      <c r="C826">
        <v>33.868167877197301</v>
      </c>
    </row>
    <row r="827" spans="1:3">
      <c r="A827">
        <v>29.937870025634801</v>
      </c>
      <c r="B827">
        <v>6.0733189582824698</v>
      </c>
      <c r="C827">
        <v>21.585277557373001</v>
      </c>
    </row>
    <row r="828" spans="1:3">
      <c r="A828">
        <v>22.854412078857401</v>
      </c>
      <c r="B828">
        <v>-13.025337219238301</v>
      </c>
      <c r="C828">
        <v>10.2965002059937</v>
      </c>
    </row>
    <row r="829" spans="1:3">
      <c r="A829">
        <v>48.854068756103501</v>
      </c>
      <c r="B829">
        <v>22.720180511474599</v>
      </c>
      <c r="C829">
        <v>39.707206726074197</v>
      </c>
    </row>
    <row r="830" spans="1:3">
      <c r="A830">
        <v>19.0209636688232</v>
      </c>
      <c r="B830">
        <v>21.394985198974599</v>
      </c>
      <c r="C830">
        <v>19.851871490478501</v>
      </c>
    </row>
    <row r="831" spans="1:3">
      <c r="A831">
        <v>33.568038940429702</v>
      </c>
      <c r="B831">
        <v>56.363380432128899</v>
      </c>
      <c r="C831">
        <v>41.546409606933601</v>
      </c>
    </row>
    <row r="832" spans="1:3">
      <c r="A832">
        <v>36.349800109863303</v>
      </c>
      <c r="B832">
        <v>7.7730822563171396</v>
      </c>
      <c r="C832">
        <v>26.347948074340799</v>
      </c>
    </row>
    <row r="833" spans="1:3">
      <c r="A833">
        <v>17.4916286468506</v>
      </c>
      <c r="B833">
        <v>12.809741973876999</v>
      </c>
      <c r="C833">
        <v>15.852968215942401</v>
      </c>
    </row>
    <row r="834" spans="1:3">
      <c r="A834">
        <v>34.284053802490199</v>
      </c>
      <c r="B834">
        <v>27.069675445556602</v>
      </c>
      <c r="C834">
        <v>31.7590217590332</v>
      </c>
    </row>
    <row r="835" spans="1:3">
      <c r="A835">
        <v>42.741081237792997</v>
      </c>
      <c r="B835">
        <v>15.344690322876</v>
      </c>
      <c r="C835">
        <v>33.15234375</v>
      </c>
    </row>
    <row r="836" spans="1:3">
      <c r="A836">
        <v>41.7769775390625</v>
      </c>
      <c r="B836">
        <v>29.950269699096701</v>
      </c>
      <c r="C836">
        <v>37.637630462646499</v>
      </c>
    </row>
    <row r="837" spans="1:3">
      <c r="A837">
        <v>26.511817932128899</v>
      </c>
      <c r="B837">
        <v>17.5334377288818</v>
      </c>
      <c r="C837">
        <v>23.369384765625</v>
      </c>
    </row>
    <row r="838" spans="1:3">
      <c r="A838">
        <v>26.296873092651399</v>
      </c>
      <c r="B838">
        <v>44.4531059265137</v>
      </c>
      <c r="C838">
        <v>32.651554107666001</v>
      </c>
    </row>
    <row r="839" spans="1:3">
      <c r="A839">
        <v>35.693038940429702</v>
      </c>
      <c r="B839">
        <v>19.480400085449201</v>
      </c>
      <c r="C839">
        <v>30.0186157226563</v>
      </c>
    </row>
    <row r="840" spans="1:3">
      <c r="A840">
        <v>32.293304443359403</v>
      </c>
      <c r="B840">
        <v>25.236324310302699</v>
      </c>
      <c r="C840">
        <v>29.823360443115199</v>
      </c>
    </row>
    <row r="841" spans="1:3">
      <c r="A841">
        <v>9.8769340515136701</v>
      </c>
      <c r="B841">
        <v>43.199928283691399</v>
      </c>
      <c r="C841">
        <v>21.539981842041001</v>
      </c>
    </row>
    <row r="842" spans="1:3">
      <c r="A842">
        <v>35.213672637939503</v>
      </c>
      <c r="B842">
        <v>8.4113311767578107</v>
      </c>
      <c r="C842">
        <v>25.8328533172607</v>
      </c>
    </row>
    <row r="843" spans="1:3">
      <c r="A843">
        <v>28.546852111816399</v>
      </c>
      <c r="B843">
        <v>3.75551080703735</v>
      </c>
      <c r="C843">
        <v>19.8698825836182</v>
      </c>
    </row>
    <row r="844" spans="1:3">
      <c r="A844">
        <v>36.086502075195298</v>
      </c>
      <c r="B844">
        <v>23.615535736083999</v>
      </c>
      <c r="C844">
        <v>31.721664428710898</v>
      </c>
    </row>
    <row r="845" spans="1:3">
      <c r="A845">
        <v>24.5649528503418</v>
      </c>
      <c r="B845">
        <v>3.77319431304932</v>
      </c>
      <c r="C845">
        <v>17.287837982177699</v>
      </c>
    </row>
    <row r="846" spans="1:3">
      <c r="A846">
        <v>18.995704650878899</v>
      </c>
      <c r="B846">
        <v>21.268918991088899</v>
      </c>
      <c r="C846">
        <v>19.7913303375244</v>
      </c>
    </row>
    <row r="847" spans="1:3">
      <c r="A847">
        <v>35.834030151367202</v>
      </c>
      <c r="B847">
        <v>-1.4700218439102199</v>
      </c>
      <c r="C847">
        <v>22.777612686157202</v>
      </c>
    </row>
    <row r="848" spans="1:3">
      <c r="A848">
        <v>40.179637908935497</v>
      </c>
      <c r="B848">
        <v>3.4958193302154501</v>
      </c>
      <c r="C848">
        <v>27.3403015136719</v>
      </c>
    </row>
    <row r="849" spans="1:3">
      <c r="A849">
        <v>35.600784301757798</v>
      </c>
      <c r="B849">
        <v>19.022123336791999</v>
      </c>
      <c r="C849">
        <v>29.798252105712901</v>
      </c>
    </row>
    <row r="850" spans="1:3">
      <c r="A850">
        <v>10.620756149291999</v>
      </c>
      <c r="B850">
        <v>30.415674209594702</v>
      </c>
      <c r="C850">
        <v>17.548976898193398</v>
      </c>
    </row>
    <row r="851" spans="1:3">
      <c r="A851">
        <v>26.519681930541999</v>
      </c>
      <c r="B851">
        <v>-8.4945726394653303</v>
      </c>
      <c r="C851">
        <v>14.2646932601929</v>
      </c>
    </row>
    <row r="852" spans="1:3">
      <c r="A852">
        <v>27.369579315185501</v>
      </c>
      <c r="B852">
        <v>5.0937061309814498</v>
      </c>
      <c r="C852">
        <v>19.573022842407202</v>
      </c>
    </row>
    <row r="853" spans="1:3">
      <c r="A853">
        <v>26.734279632568398</v>
      </c>
      <c r="B853">
        <v>63.090824127197301</v>
      </c>
      <c r="C853">
        <v>39.459068298339801</v>
      </c>
    </row>
    <row r="854" spans="1:3">
      <c r="A854">
        <v>32.895023345947301</v>
      </c>
      <c r="B854">
        <v>-0.66492456197738603</v>
      </c>
      <c r="C854">
        <v>21.149042129516602</v>
      </c>
    </row>
    <row r="855" spans="1:3">
      <c r="A855">
        <v>22.083267211914102</v>
      </c>
      <c r="B855">
        <v>37.571926116943402</v>
      </c>
      <c r="C855">
        <v>27.504297256469702</v>
      </c>
    </row>
    <row r="856" spans="1:3">
      <c r="A856">
        <v>38.616321563720703</v>
      </c>
      <c r="B856">
        <v>-16.133470535278299</v>
      </c>
      <c r="C856">
        <v>19.453893661498999</v>
      </c>
    </row>
    <row r="857" spans="1:3">
      <c r="A857">
        <v>35.347671508789098</v>
      </c>
      <c r="B857">
        <v>42.631076812744098</v>
      </c>
      <c r="C857">
        <v>37.896862030029297</v>
      </c>
    </row>
    <row r="858" spans="1:3">
      <c r="A858">
        <v>25.032850265502901</v>
      </c>
      <c r="B858">
        <v>49.259780883789098</v>
      </c>
      <c r="C858">
        <v>33.512275695800803</v>
      </c>
    </row>
    <row r="859" spans="1:3">
      <c r="A859">
        <v>32.1391792297363</v>
      </c>
      <c r="B859">
        <v>34.888118743896499</v>
      </c>
      <c r="C859">
        <v>33.101306915283203</v>
      </c>
    </row>
    <row r="860" spans="1:3">
      <c r="A860">
        <v>23.4461574554443</v>
      </c>
      <c r="B860">
        <v>28.60618019104</v>
      </c>
      <c r="C860">
        <v>25.2521648406982</v>
      </c>
    </row>
    <row r="861" spans="1:3">
      <c r="A861">
        <v>40.988330841064503</v>
      </c>
      <c r="B861">
        <v>28.9155673980713</v>
      </c>
      <c r="C861">
        <v>36.762863159179702</v>
      </c>
    </row>
    <row r="862" spans="1:3">
      <c r="A862">
        <v>6.9298872947692898</v>
      </c>
      <c r="B862">
        <v>18.967781066894499</v>
      </c>
      <c r="C862">
        <v>11.143150329589799</v>
      </c>
    </row>
    <row r="863" spans="1:3">
      <c r="A863">
        <v>18.311662673950199</v>
      </c>
      <c r="B863">
        <v>6.8202185630798304</v>
      </c>
      <c r="C863">
        <v>14.2896575927734</v>
      </c>
    </row>
    <row r="864" spans="1:3">
      <c r="A864">
        <v>42.838207244872997</v>
      </c>
      <c r="B864">
        <v>59.182136535644503</v>
      </c>
      <c r="C864">
        <v>48.558582305908203</v>
      </c>
    </row>
    <row r="865" spans="1:3">
      <c r="A865">
        <v>34.036060333252003</v>
      </c>
      <c r="B865">
        <v>2.6188781261444101</v>
      </c>
      <c r="C865">
        <v>23.040046691894499</v>
      </c>
    </row>
    <row r="866" spans="1:3">
      <c r="A866">
        <v>28.415410995483398</v>
      </c>
      <c r="B866">
        <v>14.0225639343262</v>
      </c>
      <c r="C866">
        <v>23.377914428710898</v>
      </c>
    </row>
    <row r="867" spans="1:3">
      <c r="A867">
        <v>23.581336975097699</v>
      </c>
      <c r="B867">
        <v>32.623527526855497</v>
      </c>
      <c r="C867">
        <v>26.7461032867432</v>
      </c>
    </row>
    <row r="868" spans="1:3">
      <c r="A868">
        <v>17.509975433349599</v>
      </c>
      <c r="B868">
        <v>-4.0182013511657697</v>
      </c>
      <c r="C868">
        <v>9.9751138687133807</v>
      </c>
    </row>
    <row r="869" spans="1:3">
      <c r="A869">
        <v>32.4075927734375</v>
      </c>
      <c r="B869">
        <v>34.103351593017599</v>
      </c>
      <c r="C869">
        <v>33.001110076904297</v>
      </c>
    </row>
    <row r="870" spans="1:3">
      <c r="A870">
        <v>18.118837356567401</v>
      </c>
      <c r="B870">
        <v>2.5353868007659899</v>
      </c>
      <c r="C870">
        <v>12.664629936218301</v>
      </c>
    </row>
    <row r="871" spans="1:3">
      <c r="A871">
        <v>15.514258384704601</v>
      </c>
      <c r="B871">
        <v>8.1231117248535192</v>
      </c>
      <c r="C871">
        <v>12.9273567199707</v>
      </c>
    </row>
    <row r="872" spans="1:3">
      <c r="A872">
        <v>32.065139770507798</v>
      </c>
      <c r="B872">
        <v>27.198226928710898</v>
      </c>
      <c r="C872">
        <v>30.361721038818398</v>
      </c>
    </row>
    <row r="873" spans="1:3">
      <c r="A873">
        <v>27.481128692626999</v>
      </c>
      <c r="B873">
        <v>4.2280068397521999</v>
      </c>
      <c r="C873">
        <v>19.342536926269499</v>
      </c>
    </row>
    <row r="874" spans="1:3">
      <c r="A874">
        <v>20.4393310546875</v>
      </c>
      <c r="B874">
        <v>9.1576910018920898</v>
      </c>
      <c r="C874">
        <v>16.490756988525401</v>
      </c>
    </row>
    <row r="875" spans="1:3">
      <c r="A875">
        <v>26.4741115570068</v>
      </c>
      <c r="B875">
        <v>67.537857055664105</v>
      </c>
      <c r="C875">
        <v>40.846424102783203</v>
      </c>
    </row>
    <row r="876" spans="1:3">
      <c r="A876">
        <v>25.274654388427699</v>
      </c>
      <c r="B876">
        <v>-9.5120182037353498</v>
      </c>
      <c r="C876">
        <v>13.0993194580078</v>
      </c>
    </row>
    <row r="877" spans="1:3">
      <c r="A877">
        <v>22.313989639282202</v>
      </c>
      <c r="B877">
        <v>47.199943542480497</v>
      </c>
      <c r="C877">
        <v>31.024072647094702</v>
      </c>
    </row>
    <row r="878" spans="1:3">
      <c r="A878">
        <v>27.837997436523398</v>
      </c>
      <c r="B878">
        <v>15.887753486633301</v>
      </c>
      <c r="C878">
        <v>23.655412673950199</v>
      </c>
    </row>
    <row r="879" spans="1:3">
      <c r="A879">
        <v>28.7784309387207</v>
      </c>
      <c r="B879">
        <v>21.874565124511701</v>
      </c>
      <c r="C879">
        <v>26.362077713012699</v>
      </c>
    </row>
    <row r="880" spans="1:3">
      <c r="A880">
        <v>12.539012908935501</v>
      </c>
      <c r="B880">
        <v>-0.76385152339935303</v>
      </c>
      <c r="C880">
        <v>7.8830103874206499</v>
      </c>
    </row>
    <row r="881" spans="1:3">
      <c r="A881">
        <v>45.605831146240199</v>
      </c>
      <c r="B881">
        <v>23.5536708831787</v>
      </c>
      <c r="C881">
        <v>37.8875732421875</v>
      </c>
    </row>
    <row r="882" spans="1:3">
      <c r="A882">
        <v>19.707588195800799</v>
      </c>
      <c r="B882">
        <v>-7.3570675849914604</v>
      </c>
      <c r="C882">
        <v>10.2349586486816</v>
      </c>
    </row>
    <row r="883" spans="1:3">
      <c r="A883">
        <v>39.734733581542997</v>
      </c>
      <c r="B883">
        <v>-2.5739109516143799</v>
      </c>
      <c r="C883">
        <v>24.926708221435501</v>
      </c>
    </row>
    <row r="884" spans="1:3">
      <c r="A884">
        <v>42.836711883544901</v>
      </c>
      <c r="B884">
        <v>-8.8351154327392596</v>
      </c>
      <c r="C884">
        <v>24.751571655273398</v>
      </c>
    </row>
    <row r="885" spans="1:3">
      <c r="A885">
        <v>22.166528701782202</v>
      </c>
      <c r="B885">
        <v>33.819229125976598</v>
      </c>
      <c r="C885">
        <v>26.2449741363525</v>
      </c>
    </row>
    <row r="886" spans="1:3">
      <c r="A886">
        <v>12.327288627624499</v>
      </c>
      <c r="B886">
        <v>50.108928680419901</v>
      </c>
      <c r="C886">
        <v>25.5508632659912</v>
      </c>
    </row>
    <row r="887" spans="1:3">
      <c r="A887">
        <v>26.8105068206787</v>
      </c>
      <c r="B887">
        <v>47.251419067382798</v>
      </c>
      <c r="C887">
        <v>33.9648246765137</v>
      </c>
    </row>
    <row r="888" spans="1:3">
      <c r="A888">
        <v>23.885679244995099</v>
      </c>
      <c r="B888">
        <v>32.401695251464801</v>
      </c>
      <c r="C888">
        <v>26.866285324096701</v>
      </c>
    </row>
    <row r="889" spans="1:3">
      <c r="A889">
        <v>28.8326721191406</v>
      </c>
      <c r="B889">
        <v>-13.2765598297119</v>
      </c>
      <c r="C889">
        <v>14.094440460205099</v>
      </c>
    </row>
    <row r="890" spans="1:3">
      <c r="A890">
        <v>26.224115371704102</v>
      </c>
      <c r="B890">
        <v>-11.653730392456101</v>
      </c>
      <c r="C890">
        <v>12.966869354248001</v>
      </c>
    </row>
    <row r="891" spans="1:3">
      <c r="A891">
        <v>28.8632202148438</v>
      </c>
      <c r="B891">
        <v>1.4680585861206099</v>
      </c>
      <c r="C891">
        <v>19.2749137878418</v>
      </c>
    </row>
    <row r="892" spans="1:3">
      <c r="A892">
        <v>25.040931701660199</v>
      </c>
      <c r="B892">
        <v>34.441619873046903</v>
      </c>
      <c r="C892">
        <v>28.331172943115199</v>
      </c>
    </row>
    <row r="893" spans="1:3">
      <c r="A893">
        <v>25.0847263336182</v>
      </c>
      <c r="B893">
        <v>60.713947296142599</v>
      </c>
      <c r="C893">
        <v>37.554954528808601</v>
      </c>
    </row>
    <row r="894" spans="1:3">
      <c r="A894">
        <v>23.6199436187744</v>
      </c>
      <c r="B894">
        <v>23.398170471191399</v>
      </c>
      <c r="C894">
        <v>23.542322158813501</v>
      </c>
    </row>
    <row r="895" spans="1:3">
      <c r="A895">
        <v>27.971061706543001</v>
      </c>
      <c r="B895">
        <v>15.068772315979</v>
      </c>
      <c r="C895">
        <v>23.4552612304688</v>
      </c>
    </row>
    <row r="896" spans="1:3">
      <c r="A896">
        <v>21.955558776855501</v>
      </c>
      <c r="B896">
        <v>40.1196098327637</v>
      </c>
      <c r="C896">
        <v>28.3129768371582</v>
      </c>
    </row>
    <row r="897" spans="1:3">
      <c r="A897">
        <v>13.9269304275513</v>
      </c>
      <c r="B897">
        <v>10.0248556137085</v>
      </c>
      <c r="C897">
        <v>12.561203956604</v>
      </c>
    </row>
    <row r="898" spans="1:3">
      <c r="A898">
        <v>60.095184326171903</v>
      </c>
      <c r="B898">
        <v>42.413639068603501</v>
      </c>
      <c r="C898">
        <v>53.906642913818402</v>
      </c>
    </row>
    <row r="899" spans="1:3">
      <c r="A899">
        <v>30.7802925109863</v>
      </c>
      <c r="B899">
        <v>35.171836853027301</v>
      </c>
      <c r="C899">
        <v>32.317333221435497</v>
      </c>
    </row>
    <row r="900" spans="1:3">
      <c r="A900">
        <v>20.296382904052699</v>
      </c>
      <c r="B900">
        <v>-4.77887010574341</v>
      </c>
      <c r="C900">
        <v>11.5200443267822</v>
      </c>
    </row>
    <row r="901" spans="1:3">
      <c r="A901">
        <v>26.299730300903299</v>
      </c>
      <c r="B901">
        <v>17.576576232910199</v>
      </c>
      <c r="C901">
        <v>23.246625900268601</v>
      </c>
    </row>
    <row r="902" spans="1:3">
      <c r="A902">
        <v>19.9643363952637</v>
      </c>
      <c r="B902">
        <v>12.0989990234375</v>
      </c>
      <c r="C902">
        <v>17.211467742919901</v>
      </c>
    </row>
    <row r="903" spans="1:3">
      <c r="A903">
        <v>37.737937927246101</v>
      </c>
      <c r="B903">
        <v>33.561550140380902</v>
      </c>
      <c r="C903">
        <v>36.276203155517599</v>
      </c>
    </row>
    <row r="904" spans="1:3">
      <c r="A904">
        <v>31.2382106781006</v>
      </c>
      <c r="B904">
        <v>14.1103868484497</v>
      </c>
      <c r="C904">
        <v>25.243473052978501</v>
      </c>
    </row>
    <row r="905" spans="1:3">
      <c r="A905">
        <v>10.2145080566406</v>
      </c>
      <c r="B905">
        <v>9.1456327438354492</v>
      </c>
      <c r="C905">
        <v>9.8404016494750994</v>
      </c>
    </row>
    <row r="906" spans="1:3">
      <c r="A906">
        <v>21.9107666015625</v>
      </c>
      <c r="B906">
        <v>12.5486707687378</v>
      </c>
      <c r="C906">
        <v>18.634033203125</v>
      </c>
    </row>
    <row r="907" spans="1:3">
      <c r="A907">
        <v>49.980857849121101</v>
      </c>
      <c r="B907">
        <v>-33.305896759033203</v>
      </c>
      <c r="C907">
        <v>20.830493927001999</v>
      </c>
    </row>
    <row r="908" spans="1:3">
      <c r="A908">
        <v>18.465610504150401</v>
      </c>
      <c r="B908">
        <v>20.4822177886963</v>
      </c>
      <c r="C908">
        <v>19.171422958373999</v>
      </c>
    </row>
    <row r="909" spans="1:3">
      <c r="A909">
        <v>22.8802795410156</v>
      </c>
      <c r="B909">
        <v>94.7080078125</v>
      </c>
      <c r="C909">
        <v>48.019985198974602</v>
      </c>
    </row>
    <row r="910" spans="1:3">
      <c r="A910">
        <v>24.6399822235107</v>
      </c>
      <c r="B910">
        <v>41.410030364990199</v>
      </c>
      <c r="C910">
        <v>30.509498596191399</v>
      </c>
    </row>
    <row r="911" spans="1:3">
      <c r="A911">
        <v>16.335304260253899</v>
      </c>
      <c r="B911">
        <v>12.091706275939901</v>
      </c>
      <c r="C911">
        <v>14.850045204162599</v>
      </c>
    </row>
    <row r="912" spans="1:3">
      <c r="A912">
        <v>33.4939994812012</v>
      </c>
      <c r="B912">
        <v>-3.9667983055114702</v>
      </c>
      <c r="C912">
        <v>20.3827209472656</v>
      </c>
    </row>
    <row r="913" spans="1:3">
      <c r="A913">
        <v>32.167793273925803</v>
      </c>
      <c r="B913">
        <v>26.886436462402301</v>
      </c>
      <c r="C913">
        <v>30.319318771362301</v>
      </c>
    </row>
    <row r="914" spans="1:3">
      <c r="A914">
        <v>20.392173767089801</v>
      </c>
      <c r="B914">
        <v>-4.4786810874939</v>
      </c>
      <c r="C914">
        <v>11.687374114990201</v>
      </c>
    </row>
    <row r="915" spans="1:3">
      <c r="A915">
        <v>32.811733245849602</v>
      </c>
      <c r="B915">
        <v>9.5789604187011701</v>
      </c>
      <c r="C915">
        <v>24.680263519287099</v>
      </c>
    </row>
    <row r="916" spans="1:3">
      <c r="A916">
        <v>11.830305099487299</v>
      </c>
      <c r="B916">
        <v>54.619987487792997</v>
      </c>
      <c r="C916">
        <v>26.806694030761701</v>
      </c>
    </row>
    <row r="917" spans="1:3">
      <c r="A917">
        <v>19.132144927978501</v>
      </c>
      <c r="B917">
        <v>11.1074028015137</v>
      </c>
      <c r="C917">
        <v>16.323484420776399</v>
      </c>
    </row>
    <row r="918" spans="1:3">
      <c r="A918">
        <v>37.681427001953097</v>
      </c>
      <c r="B918">
        <v>72.168136596679702</v>
      </c>
      <c r="C918">
        <v>49.751773834228501</v>
      </c>
    </row>
    <row r="919" spans="1:3">
      <c r="A919">
        <v>14.026100158691399</v>
      </c>
      <c r="B919">
        <v>1.2776496820151801E-2</v>
      </c>
      <c r="C919">
        <v>9.1214370727539098</v>
      </c>
    </row>
    <row r="920" spans="1:3">
      <c r="A920">
        <v>8.4776210784912092</v>
      </c>
      <c r="B920">
        <v>12.814781188964799</v>
      </c>
      <c r="C920">
        <v>9.9956274032592791</v>
      </c>
    </row>
    <row r="921" spans="1:3">
      <c r="A921">
        <v>22.310428619384801</v>
      </c>
      <c r="B921">
        <v>22.538681030273398</v>
      </c>
      <c r="C921">
        <v>22.390316009521499</v>
      </c>
    </row>
    <row r="922" spans="1:3">
      <c r="A922">
        <v>28.0200805664063</v>
      </c>
      <c r="B922">
        <v>46.093132019042997</v>
      </c>
      <c r="C922">
        <v>34.345649719238303</v>
      </c>
    </row>
    <row r="923" spans="1:3">
      <c r="A923">
        <v>17.887006759643601</v>
      </c>
      <c r="B923">
        <v>2.5395641326904301</v>
      </c>
      <c r="C923">
        <v>12.51540184021</v>
      </c>
    </row>
    <row r="924" spans="1:3">
      <c r="A924">
        <v>13.1976232528687</v>
      </c>
      <c r="B924">
        <v>11.6918487548828</v>
      </c>
      <c r="C924">
        <v>12.670601844787599</v>
      </c>
    </row>
    <row r="925" spans="1:3">
      <c r="A925">
        <v>27.027116775512699</v>
      </c>
      <c r="B925">
        <v>66.392601013183594</v>
      </c>
      <c r="C925">
        <v>40.8050346374512</v>
      </c>
    </row>
    <row r="926" spans="1:3">
      <c r="A926">
        <v>34.222980499267599</v>
      </c>
      <c r="B926">
        <v>15.0110120773315</v>
      </c>
      <c r="C926">
        <v>27.4987907409668</v>
      </c>
    </row>
    <row r="927" spans="1:3">
      <c r="A927">
        <v>33.9354438781738</v>
      </c>
      <c r="B927">
        <v>1.04163730144501</v>
      </c>
      <c r="C927">
        <v>22.422611236572301</v>
      </c>
    </row>
    <row r="928" spans="1:3">
      <c r="A928">
        <v>26.926052093505898</v>
      </c>
      <c r="B928">
        <v>22.694551467895501</v>
      </c>
      <c r="C928">
        <v>25.445026397705099</v>
      </c>
    </row>
    <row r="929" spans="1:3">
      <c r="A929">
        <v>22.322633743286101</v>
      </c>
      <c r="B929">
        <v>20.2807712554932</v>
      </c>
      <c r="C929">
        <v>21.607982635498001</v>
      </c>
    </row>
    <row r="930" spans="1:3">
      <c r="A930">
        <v>11.590502738952599</v>
      </c>
      <c r="B930">
        <v>29.2451286315918</v>
      </c>
      <c r="C930">
        <v>17.7696208953857</v>
      </c>
    </row>
    <row r="931" spans="1:3">
      <c r="A931">
        <v>23.827684402465799</v>
      </c>
      <c r="B931">
        <v>50.803398132324197</v>
      </c>
      <c r="C931">
        <v>33.2691841125488</v>
      </c>
    </row>
    <row r="932" spans="1:3">
      <c r="A932">
        <v>23.0110988616943</v>
      </c>
      <c r="B932">
        <v>18.552312850952099</v>
      </c>
      <c r="C932">
        <v>21.450523376464801</v>
      </c>
    </row>
    <row r="933" spans="1:3">
      <c r="A933">
        <v>42.137535095214801</v>
      </c>
      <c r="B933">
        <v>25.081647872924801</v>
      </c>
      <c r="C933">
        <v>36.167976379394503</v>
      </c>
    </row>
    <row r="934" spans="1:3">
      <c r="A934">
        <v>11.7823190689087</v>
      </c>
      <c r="B934">
        <v>-3.41645407676697</v>
      </c>
      <c r="C934">
        <v>6.4627485275268599</v>
      </c>
    </row>
    <row r="935" spans="1:3">
      <c r="A935">
        <v>47.463375091552699</v>
      </c>
      <c r="B935">
        <v>15.8340559005737</v>
      </c>
      <c r="C935">
        <v>36.393112182617202</v>
      </c>
    </row>
    <row r="936" spans="1:3">
      <c r="A936">
        <v>22.6255588531494</v>
      </c>
      <c r="B936">
        <v>35.731903076171903</v>
      </c>
      <c r="C936">
        <v>27.2127799987793</v>
      </c>
    </row>
    <row r="937" spans="1:3">
      <c r="A937">
        <v>8.6601247787475604</v>
      </c>
      <c r="B937">
        <v>12.2343645095825</v>
      </c>
      <c r="C937">
        <v>9.9111089706420898</v>
      </c>
    </row>
    <row r="938" spans="1:3">
      <c r="A938">
        <v>29.6025066375732</v>
      </c>
      <c r="B938">
        <v>37.867996215820298</v>
      </c>
      <c r="C938">
        <v>32.495426177978501</v>
      </c>
    </row>
    <row r="939" spans="1:3">
      <c r="A939">
        <v>23.271196365356399</v>
      </c>
      <c r="B939">
        <v>83.517913818359403</v>
      </c>
      <c r="C939">
        <v>44.357547760009801</v>
      </c>
    </row>
    <row r="940" spans="1:3">
      <c r="A940">
        <v>15.275622367858899</v>
      </c>
      <c r="B940">
        <v>-2.4558088779449498</v>
      </c>
      <c r="C940">
        <v>9.0696210861206108</v>
      </c>
    </row>
    <row r="941" spans="1:3">
      <c r="A941">
        <v>24.850296020507798</v>
      </c>
      <c r="B941">
        <v>20.668382644653299</v>
      </c>
      <c r="C941">
        <v>23.3866271972656</v>
      </c>
    </row>
    <row r="942" spans="1:3">
      <c r="A942">
        <v>26.767637252807599</v>
      </c>
      <c r="B942">
        <v>44.638713836669901</v>
      </c>
      <c r="C942">
        <v>33.022514343261697</v>
      </c>
    </row>
    <row r="943" spans="1:3">
      <c r="A943">
        <v>18.478113174438501</v>
      </c>
      <c r="B943">
        <v>13.025285720825201</v>
      </c>
      <c r="C943">
        <v>16.569623947143601</v>
      </c>
    </row>
    <row r="944" spans="1:3">
      <c r="A944">
        <v>24.466936111450199</v>
      </c>
      <c r="B944">
        <v>26.8898105621338</v>
      </c>
      <c r="C944">
        <v>25.31494140625</v>
      </c>
    </row>
    <row r="945" spans="1:3">
      <c r="A945">
        <v>41.084884643554702</v>
      </c>
      <c r="B945">
        <v>5.7391538619995099</v>
      </c>
      <c r="C945">
        <v>28.7138786315918</v>
      </c>
    </row>
    <row r="946" spans="1:3">
      <c r="A946">
        <v>19.2734260559082</v>
      </c>
      <c r="B946">
        <v>21.384010314941399</v>
      </c>
      <c r="C946">
        <v>20.012130737304702</v>
      </c>
    </row>
    <row r="947" spans="1:3">
      <c r="A947">
        <v>12.468035697936999</v>
      </c>
      <c r="B947">
        <v>-5.65102338790894</v>
      </c>
      <c r="C947">
        <v>6.12636518478394</v>
      </c>
    </row>
    <row r="948" spans="1:3">
      <c r="A948">
        <v>16.7483825683594</v>
      </c>
      <c r="B948">
        <v>10.760368347168001</v>
      </c>
      <c r="C948">
        <v>14.6525774002075</v>
      </c>
    </row>
    <row r="949" spans="1:3">
      <c r="A949">
        <v>27.592615127563501</v>
      </c>
      <c r="B949">
        <v>19.923498153686499</v>
      </c>
      <c r="C949">
        <v>24.908424377441399</v>
      </c>
    </row>
    <row r="950" spans="1:3">
      <c r="A950">
        <v>22.464109420776399</v>
      </c>
      <c r="B950">
        <v>39.532417297363303</v>
      </c>
      <c r="C950">
        <v>28.438016891479499</v>
      </c>
    </row>
    <row r="951" spans="1:3">
      <c r="A951">
        <v>39.984432220458999</v>
      </c>
      <c r="B951">
        <v>19.499687194824201</v>
      </c>
      <c r="C951">
        <v>32.814769744872997</v>
      </c>
    </row>
    <row r="952" spans="1:3">
      <c r="A952">
        <v>47.038181304931598</v>
      </c>
      <c r="B952">
        <v>6.5721149444580096</v>
      </c>
      <c r="C952">
        <v>32.875057220458999</v>
      </c>
    </row>
    <row r="953" spans="1:3">
      <c r="A953">
        <v>22.1698207855225</v>
      </c>
      <c r="B953">
        <v>31.998527526855501</v>
      </c>
      <c r="C953">
        <v>25.609869003295898</v>
      </c>
    </row>
    <row r="954" spans="1:3">
      <c r="A954">
        <v>21.837600708007798</v>
      </c>
      <c r="B954">
        <v>17.895572662353501</v>
      </c>
      <c r="C954">
        <v>20.457891464233398</v>
      </c>
    </row>
    <row r="955" spans="1:3">
      <c r="A955">
        <v>18.352056503295898</v>
      </c>
      <c r="B955">
        <v>-3.3399088382720898</v>
      </c>
      <c r="C955">
        <v>10.7598686218262</v>
      </c>
    </row>
    <row r="956" spans="1:3">
      <c r="A956">
        <v>31.799013137817401</v>
      </c>
      <c r="B956">
        <v>24.943546295166001</v>
      </c>
      <c r="C956">
        <v>29.399599075317401</v>
      </c>
    </row>
    <row r="957" spans="1:3">
      <c r="A957">
        <v>18.9935817718506</v>
      </c>
      <c r="B957">
        <v>3.5543587207794198</v>
      </c>
      <c r="C957">
        <v>13.5898532867432</v>
      </c>
    </row>
    <row r="958" spans="1:3">
      <c r="A958">
        <v>25.048276901245099</v>
      </c>
      <c r="B958">
        <v>23.227209091186499</v>
      </c>
      <c r="C958">
        <v>24.410903930664102</v>
      </c>
    </row>
    <row r="959" spans="1:3">
      <c r="A959">
        <v>18.0713005065918</v>
      </c>
      <c r="B959">
        <v>-3.9676499366760298</v>
      </c>
      <c r="C959">
        <v>10.357667922973601</v>
      </c>
    </row>
    <row r="960" spans="1:3">
      <c r="A960">
        <v>32.982173919677699</v>
      </c>
      <c r="B960">
        <v>37.065143585205099</v>
      </c>
      <c r="C960">
        <v>34.411212921142599</v>
      </c>
    </row>
    <row r="961" spans="1:3">
      <c r="A961">
        <v>19.946647644043001</v>
      </c>
      <c r="B961">
        <v>55.734912872314503</v>
      </c>
      <c r="C961">
        <v>32.472541809082003</v>
      </c>
    </row>
    <row r="962" spans="1:3">
      <c r="A962">
        <v>21.745061874389599</v>
      </c>
      <c r="B962">
        <v>63.411468505859403</v>
      </c>
      <c r="C962">
        <v>36.328304290771499</v>
      </c>
    </row>
    <row r="963" spans="1:3">
      <c r="A963">
        <v>34.5902709960938</v>
      </c>
      <c r="B963">
        <v>1.46765768527985</v>
      </c>
      <c r="C963">
        <v>22.997356414794901</v>
      </c>
    </row>
    <row r="964" spans="1:3">
      <c r="A964">
        <v>38.114147186279297</v>
      </c>
      <c r="B964">
        <v>13.873709678649901</v>
      </c>
      <c r="C964">
        <v>29.6299934387207</v>
      </c>
    </row>
    <row r="965" spans="1:3">
      <c r="A965">
        <v>18.324327468872099</v>
      </c>
      <c r="B965">
        <v>24.4788513183594</v>
      </c>
      <c r="C965">
        <v>20.478410720825199</v>
      </c>
    </row>
    <row r="966" spans="1:3">
      <c r="A966">
        <v>5.6850566864013699</v>
      </c>
      <c r="B966">
        <v>31.463953018188501</v>
      </c>
      <c r="C966">
        <v>14.707670211791999</v>
      </c>
    </row>
    <row r="967" spans="1:3">
      <c r="A967">
        <v>19.494235992431602</v>
      </c>
      <c r="B967">
        <v>22.1368217468262</v>
      </c>
      <c r="C967">
        <v>20.419141769409201</v>
      </c>
    </row>
    <row r="968" spans="1:3">
      <c r="A968">
        <v>39.427410125732401</v>
      </c>
      <c r="B968">
        <v>38.105110168457003</v>
      </c>
      <c r="C968">
        <v>38.964603424072301</v>
      </c>
    </row>
    <row r="969" spans="1:3">
      <c r="A969">
        <v>28.0944499969482</v>
      </c>
      <c r="B969">
        <v>19.3847045898438</v>
      </c>
      <c r="C969">
        <v>25.0460395812988</v>
      </c>
    </row>
    <row r="970" spans="1:3">
      <c r="A970">
        <v>19.368488311767599</v>
      </c>
      <c r="B970">
        <v>17.276905059814499</v>
      </c>
      <c r="C970">
        <v>18.6364345550537</v>
      </c>
    </row>
    <row r="971" spans="1:3">
      <c r="A971">
        <v>21.712022781372099</v>
      </c>
      <c r="B971">
        <v>11.3242950439453</v>
      </c>
      <c r="C971">
        <v>18.076318740844702</v>
      </c>
    </row>
    <row r="972" spans="1:3">
      <c r="A972">
        <v>20.826236724853501</v>
      </c>
      <c r="B972">
        <v>-9.9898986816406303</v>
      </c>
      <c r="C972">
        <v>10.0405893325806</v>
      </c>
    </row>
    <row r="973" spans="1:3">
      <c r="A973">
        <v>28.207410812377901</v>
      </c>
      <c r="B973">
        <v>21.452278137206999</v>
      </c>
      <c r="C973">
        <v>25.843114852905298</v>
      </c>
    </row>
    <row r="974" spans="1:3">
      <c r="A974">
        <v>68.9345703125</v>
      </c>
      <c r="B974">
        <v>1.669917345047</v>
      </c>
      <c r="C974">
        <v>45.391941070556598</v>
      </c>
    </row>
    <row r="975" spans="1:3">
      <c r="A975">
        <v>14.483171463012701</v>
      </c>
      <c r="B975">
        <v>27.707504272460898</v>
      </c>
      <c r="C975">
        <v>19.111688613891602</v>
      </c>
    </row>
    <row r="976" spans="1:3">
      <c r="A976">
        <v>20.154243469238299</v>
      </c>
      <c r="B976">
        <v>41.841171264648402</v>
      </c>
      <c r="C976">
        <v>27.7446689605713</v>
      </c>
    </row>
    <row r="977" spans="1:3">
      <c r="A977">
        <v>17.319017410278299</v>
      </c>
      <c r="B977">
        <v>108.13418579101599</v>
      </c>
      <c r="C977">
        <v>49.104328155517599</v>
      </c>
    </row>
    <row r="978" spans="1:3">
      <c r="A978">
        <v>36.613658905029297</v>
      </c>
      <c r="B978">
        <v>15.034665107727101</v>
      </c>
      <c r="C978">
        <v>29.061010360717798</v>
      </c>
    </row>
    <row r="979" spans="1:3">
      <c r="A979">
        <v>24.840662002563501</v>
      </c>
      <c r="B979">
        <v>30.614223480224599</v>
      </c>
      <c r="C979">
        <v>26.861408233642599</v>
      </c>
    </row>
    <row r="980" spans="1:3">
      <c r="A980">
        <v>14.2525548934937</v>
      </c>
      <c r="B980">
        <v>56.145076751708999</v>
      </c>
      <c r="C980">
        <v>28.9149379730225</v>
      </c>
    </row>
    <row r="981" spans="1:3">
      <c r="A981">
        <v>25.298364639282202</v>
      </c>
      <c r="B981">
        <v>-7.0253820419311497</v>
      </c>
      <c r="C981">
        <v>13.985053062439</v>
      </c>
    </row>
    <row r="982" spans="1:3">
      <c r="A982">
        <v>31.4429607391357</v>
      </c>
      <c r="B982">
        <v>22.4474182128906</v>
      </c>
      <c r="C982">
        <v>28.294521331787099</v>
      </c>
    </row>
    <row r="983" spans="1:3">
      <c r="A983">
        <v>37.844264984130902</v>
      </c>
      <c r="B983">
        <v>29.950626373291001</v>
      </c>
      <c r="C983">
        <v>35.081489562988303</v>
      </c>
    </row>
    <row r="984" spans="1:3">
      <c r="A984">
        <v>6.2887024879455602</v>
      </c>
      <c r="B984">
        <v>9.1301231384277308</v>
      </c>
      <c r="C984">
        <v>7.2831997871398899</v>
      </c>
    </row>
    <row r="985" spans="1:3">
      <c r="A985">
        <v>30.878662109375</v>
      </c>
      <c r="B985">
        <v>-4.7608828544616699</v>
      </c>
      <c r="C985">
        <v>18.404821395873999</v>
      </c>
    </row>
    <row r="986" spans="1:3">
      <c r="A986">
        <v>30.325202941894499</v>
      </c>
      <c r="B986">
        <v>35.625991821289098</v>
      </c>
      <c r="C986">
        <v>32.1804809570313</v>
      </c>
    </row>
    <row r="987" spans="1:3">
      <c r="A987">
        <v>18.244125366210898</v>
      </c>
      <c r="B987">
        <v>46.001705169677699</v>
      </c>
      <c r="C987">
        <v>27.959278106689499</v>
      </c>
    </row>
    <row r="988" spans="1:3">
      <c r="A988">
        <v>23.525508880615199</v>
      </c>
      <c r="B988">
        <v>11.2945747375488</v>
      </c>
      <c r="C988">
        <v>19.244682312011701</v>
      </c>
    </row>
    <row r="989" spans="1:3">
      <c r="A989">
        <v>19.8993110656738</v>
      </c>
      <c r="B989">
        <v>18.7342014312744</v>
      </c>
      <c r="C989">
        <v>19.491521835327099</v>
      </c>
    </row>
    <row r="990" spans="1:3">
      <c r="A990">
        <v>34.737655639648402</v>
      </c>
      <c r="B990">
        <v>13.727043151855501</v>
      </c>
      <c r="C990">
        <v>27.3839416503906</v>
      </c>
    </row>
    <row r="991" spans="1:3">
      <c r="A991">
        <v>20.321647644043001</v>
      </c>
      <c r="B991">
        <v>51.286483764648402</v>
      </c>
      <c r="C991">
        <v>31.159339904785199</v>
      </c>
    </row>
    <row r="992" spans="1:3">
      <c r="A992">
        <v>16.8613681793213</v>
      </c>
      <c r="B992">
        <v>1.4484965801239</v>
      </c>
      <c r="C992">
        <v>11.4668626785278</v>
      </c>
    </row>
    <row r="993" spans="1:3">
      <c r="A993">
        <v>33.840217590332003</v>
      </c>
      <c r="B993">
        <v>40.897670745849602</v>
      </c>
      <c r="C993">
        <v>36.310325622558601</v>
      </c>
    </row>
    <row r="994" spans="1:3">
      <c r="A994">
        <v>17.4091091156006</v>
      </c>
      <c r="B994">
        <v>26.617242813110401</v>
      </c>
      <c r="C994">
        <v>20.631956100463899</v>
      </c>
    </row>
    <row r="995" spans="1:3">
      <c r="A995">
        <v>13.2503519058228</v>
      </c>
      <c r="B995">
        <v>11.396948814392101</v>
      </c>
      <c r="C995">
        <v>12.601660728454601</v>
      </c>
    </row>
    <row r="996" spans="1:3">
      <c r="A996">
        <v>34.908554077148402</v>
      </c>
      <c r="B996">
        <v>35.859458923339801</v>
      </c>
      <c r="C996">
        <v>35.241371154785199</v>
      </c>
    </row>
    <row r="997" spans="1:3">
      <c r="A997">
        <v>14.723177909851101</v>
      </c>
      <c r="B997">
        <v>20.7248630523682</v>
      </c>
      <c r="C997">
        <v>16.823768615722699</v>
      </c>
    </row>
    <row r="998" spans="1:3">
      <c r="A998">
        <v>39.420703887939503</v>
      </c>
      <c r="B998">
        <v>49.047718048095703</v>
      </c>
      <c r="C998">
        <v>42.790157318115199</v>
      </c>
    </row>
    <row r="999" spans="1:3">
      <c r="A999">
        <v>24.3318996429443</v>
      </c>
      <c r="B999">
        <v>29.350572586059599</v>
      </c>
      <c r="C999">
        <v>26.088436126708999</v>
      </c>
    </row>
    <row r="1000" spans="1:3">
      <c r="A1000">
        <v>25.3154621124268</v>
      </c>
      <c r="B1000">
        <v>18.863998413085898</v>
      </c>
      <c r="C1000">
        <v>23.057449340820298</v>
      </c>
    </row>
    <row r="1001" spans="1:3">
      <c r="A1001">
        <v>27.917516708373999</v>
      </c>
      <c r="B1001">
        <v>12.5241651535034</v>
      </c>
      <c r="C1001">
        <v>22.529844284057599</v>
      </c>
    </row>
    <row r="1002" spans="1:3">
      <c r="A1002">
        <v>22.0997638702393</v>
      </c>
      <c r="B1002">
        <v>0.37874594330787698</v>
      </c>
      <c r="C1002">
        <v>14.497407913208001</v>
      </c>
    </row>
    <row r="1003" spans="1:3">
      <c r="A1003">
        <v>19.501010894775401</v>
      </c>
      <c r="B1003">
        <v>18.591213226318398</v>
      </c>
      <c r="C1003">
        <v>19.182580947876001</v>
      </c>
    </row>
    <row r="1004" spans="1:3">
      <c r="A1004">
        <v>27.095268249511701</v>
      </c>
      <c r="B1004">
        <v>96.031570434570298</v>
      </c>
      <c r="C1004">
        <v>51.222972869872997</v>
      </c>
    </row>
    <row r="1005" spans="1:3">
      <c r="A1005">
        <v>34.428779602050803</v>
      </c>
      <c r="B1005">
        <v>9.8684101104736293</v>
      </c>
      <c r="C1005">
        <v>25.8326511383057</v>
      </c>
    </row>
    <row r="1006" spans="1:3">
      <c r="A1006">
        <v>24.721969604492202</v>
      </c>
      <c r="B1006">
        <v>48.088809967041001</v>
      </c>
      <c r="C1006">
        <v>32.900363922119098</v>
      </c>
    </row>
    <row r="1007" spans="1:3">
      <c r="A1007">
        <v>29.059453964233398</v>
      </c>
      <c r="B1007">
        <v>85.401931762695298</v>
      </c>
      <c r="C1007">
        <v>48.779319763183601</v>
      </c>
    </row>
    <row r="1008" spans="1:3">
      <c r="A1008">
        <v>43.818729400634801</v>
      </c>
      <c r="B1008">
        <v>78.793113708496094</v>
      </c>
      <c r="C1008">
        <v>56.059764862060497</v>
      </c>
    </row>
    <row r="1009" spans="1:3">
      <c r="A1009">
        <v>29.3354682922363</v>
      </c>
      <c r="B1009">
        <v>54.827865600585902</v>
      </c>
      <c r="C1009">
        <v>38.257808685302699</v>
      </c>
    </row>
    <row r="1010" spans="1:3">
      <c r="A1010">
        <v>21.442461013793899</v>
      </c>
      <c r="B1010">
        <v>12.498791694641101</v>
      </c>
      <c r="C1010">
        <v>18.312177658081101</v>
      </c>
    </row>
    <row r="1011" spans="1:3">
      <c r="A1011">
        <v>20.8930568695068</v>
      </c>
      <c r="B1011">
        <v>39.858966827392599</v>
      </c>
      <c r="C1011">
        <v>27.531126022338899</v>
      </c>
    </row>
    <row r="1012" spans="1:3">
      <c r="A1012">
        <v>23.8211975097656</v>
      </c>
      <c r="B1012">
        <v>45.147472381591797</v>
      </c>
      <c r="C1012">
        <v>31.285392761230501</v>
      </c>
    </row>
    <row r="1013" spans="1:3">
      <c r="A1013">
        <v>27.4715976715088</v>
      </c>
      <c r="B1013">
        <v>9.8611402511596697</v>
      </c>
      <c r="C1013">
        <v>21.307937622070298</v>
      </c>
    </row>
    <row r="1014" spans="1:3">
      <c r="A1014">
        <v>19.420610427856399</v>
      </c>
      <c r="B1014">
        <v>39.140743255615199</v>
      </c>
      <c r="C1014">
        <v>26.322656631469702</v>
      </c>
    </row>
    <row r="1015" spans="1:3">
      <c r="A1015">
        <v>27.4126491546631</v>
      </c>
      <c r="B1015">
        <v>-5.1133627891540501</v>
      </c>
      <c r="C1015">
        <v>16.0285453796387</v>
      </c>
    </row>
    <row r="1016" spans="1:3">
      <c r="A1016">
        <v>39.656948089599602</v>
      </c>
      <c r="B1016">
        <v>-11.6612339019775</v>
      </c>
      <c r="C1016">
        <v>21.695585250854499</v>
      </c>
    </row>
    <row r="1017" spans="1:3">
      <c r="A1017">
        <v>22.3457546234131</v>
      </c>
      <c r="B1017">
        <v>34.526233673095703</v>
      </c>
      <c r="C1017">
        <v>26.608922958373999</v>
      </c>
    </row>
    <row r="1018" spans="1:3">
      <c r="A1018">
        <v>19.525396347045898</v>
      </c>
      <c r="B1018">
        <v>8.9552125930786097</v>
      </c>
      <c r="C1018">
        <v>15.8258323669434</v>
      </c>
    </row>
    <row r="1019" spans="1:3">
      <c r="A1019">
        <v>29.562084197998001</v>
      </c>
      <c r="B1019">
        <v>8.47973728179932</v>
      </c>
      <c r="C1019">
        <v>22.183261871337901</v>
      </c>
    </row>
    <row r="1020" spans="1:3">
      <c r="A1020">
        <v>10.137189865112299</v>
      </c>
      <c r="B1020">
        <v>68.115043640136705</v>
      </c>
      <c r="C1020">
        <v>30.429439544677699</v>
      </c>
    </row>
    <row r="1021" spans="1:3">
      <c r="A1021">
        <v>29.565313339233398</v>
      </c>
      <c r="B1021">
        <v>5.1826100349426296</v>
      </c>
      <c r="C1021">
        <v>21.031366348266602</v>
      </c>
    </row>
    <row r="1022" spans="1:3">
      <c r="A1022">
        <v>21.152999877929702</v>
      </c>
      <c r="B1022">
        <v>1.96542048454285</v>
      </c>
      <c r="C1022">
        <v>14.4373474121094</v>
      </c>
    </row>
    <row r="1023" spans="1:3">
      <c r="A1023">
        <v>27.661930084228501</v>
      </c>
      <c r="B1023">
        <v>60.556831359863303</v>
      </c>
      <c r="C1023">
        <v>39.175144195556598</v>
      </c>
    </row>
    <row r="1024" spans="1:3">
      <c r="A1024">
        <v>22.941162109375</v>
      </c>
      <c r="B1024">
        <v>6.7560462951660201</v>
      </c>
      <c r="C1024">
        <v>17.276371002197301</v>
      </c>
    </row>
    <row r="1025" spans="1:3">
      <c r="A1025">
        <v>23.105625152587901</v>
      </c>
      <c r="B1025">
        <v>12.4680852890015</v>
      </c>
      <c r="C1025">
        <v>19.3824863433838</v>
      </c>
    </row>
    <row r="1026" spans="1:3">
      <c r="A1026">
        <v>43.961601257324197</v>
      </c>
      <c r="B1026">
        <v>48.739406585693402</v>
      </c>
      <c r="C1026">
        <v>45.633834838867202</v>
      </c>
    </row>
    <row r="1027" spans="1:3">
      <c r="A1027">
        <v>24.338823318481399</v>
      </c>
      <c r="B1027">
        <v>77.186973571777301</v>
      </c>
      <c r="C1027">
        <v>42.8356742858887</v>
      </c>
    </row>
    <row r="1028" spans="1:3">
      <c r="A1028">
        <v>62.727745056152301</v>
      </c>
      <c r="B1028">
        <v>-14.408878326416</v>
      </c>
      <c r="C1028">
        <v>35.729927062988303</v>
      </c>
    </row>
    <row r="1029" spans="1:3">
      <c r="A1029">
        <v>12.836963653564499</v>
      </c>
      <c r="B1029">
        <v>9.5640230178833008</v>
      </c>
      <c r="C1029">
        <v>11.691434860229499</v>
      </c>
    </row>
    <row r="1030" spans="1:3">
      <c r="A1030">
        <v>13.763566970825201</v>
      </c>
      <c r="B1030">
        <v>9.1286592185497298E-2</v>
      </c>
      <c r="C1030">
        <v>8.9782686233520508</v>
      </c>
    </row>
    <row r="1031" spans="1:3">
      <c r="A1031">
        <v>28.026056289672901</v>
      </c>
      <c r="B1031">
        <v>35.4281005859375</v>
      </c>
      <c r="C1031">
        <v>30.616771697998001</v>
      </c>
    </row>
    <row r="1032" spans="1:3">
      <c r="A1032">
        <v>22.557155609130898</v>
      </c>
      <c r="B1032">
        <v>57.627529144287102</v>
      </c>
      <c r="C1032">
        <v>34.831787109375</v>
      </c>
    </row>
    <row r="1033" spans="1:3">
      <c r="A1033">
        <v>27.6179599761963</v>
      </c>
      <c r="B1033">
        <v>22.9759197235107</v>
      </c>
      <c r="C1033">
        <v>25.9932460784912</v>
      </c>
    </row>
    <row r="1034" spans="1:3">
      <c r="A1034">
        <v>26.634105682373001</v>
      </c>
      <c r="B1034">
        <v>5.5651159286498997</v>
      </c>
      <c r="C1034">
        <v>19.259960174560501</v>
      </c>
    </row>
    <row r="1035" spans="1:3">
      <c r="A1035">
        <v>16.444047927856399</v>
      </c>
      <c r="B1035">
        <v>36.373775482177699</v>
      </c>
      <c r="C1035">
        <v>23.4194526672363</v>
      </c>
    </row>
    <row r="1036" spans="1:3">
      <c r="A1036">
        <v>25.540626525878899</v>
      </c>
      <c r="B1036">
        <v>-6.3324437141418501</v>
      </c>
      <c r="C1036">
        <v>14.385051727294901</v>
      </c>
    </row>
    <row r="1037" spans="1:3">
      <c r="A1037">
        <v>32.485797882080099</v>
      </c>
      <c r="B1037">
        <v>34.375396728515597</v>
      </c>
      <c r="C1037">
        <v>33.1471557617188</v>
      </c>
    </row>
    <row r="1038" spans="1:3">
      <c r="A1038">
        <v>33.922279357910199</v>
      </c>
      <c r="B1038">
        <v>20.764965057373001</v>
      </c>
      <c r="C1038">
        <v>29.317218780517599</v>
      </c>
    </row>
    <row r="1039" spans="1:3">
      <c r="A1039">
        <v>27.062904357910199</v>
      </c>
      <c r="B1039">
        <v>-2.6194887161254901</v>
      </c>
      <c r="C1039">
        <v>16.674066543579102</v>
      </c>
    </row>
    <row r="1040" spans="1:3">
      <c r="A1040">
        <v>18.769552230835</v>
      </c>
      <c r="B1040">
        <v>9.4490051269531303</v>
      </c>
      <c r="C1040">
        <v>15.507360458374</v>
      </c>
    </row>
    <row r="1041" spans="1:3">
      <c r="A1041">
        <v>43.291950225830099</v>
      </c>
      <c r="B1041">
        <v>15.1912174224854</v>
      </c>
      <c r="C1041">
        <v>33.456695556640597</v>
      </c>
    </row>
    <row r="1042" spans="1:3">
      <c r="A1042">
        <v>26.310432434081999</v>
      </c>
      <c r="B1042">
        <v>63.7715454101563</v>
      </c>
      <c r="C1042">
        <v>39.421821594238303</v>
      </c>
    </row>
    <row r="1043" spans="1:3">
      <c r="A1043">
        <v>13.3369150161743</v>
      </c>
      <c r="B1043">
        <v>34.918376922607401</v>
      </c>
      <c r="C1043">
        <v>20.890426635742202</v>
      </c>
    </row>
    <row r="1044" spans="1:3">
      <c r="A1044">
        <v>17.628810882568398</v>
      </c>
      <c r="B1044">
        <v>10.3885583877563</v>
      </c>
      <c r="C1044">
        <v>15.094722747802701</v>
      </c>
    </row>
    <row r="1045" spans="1:3">
      <c r="A1045">
        <v>17.105840682983398</v>
      </c>
      <c r="B1045">
        <v>33.890140533447301</v>
      </c>
      <c r="C1045">
        <v>22.980344772338899</v>
      </c>
    </row>
    <row r="1046" spans="1:3">
      <c r="A1046">
        <v>27.9865112304688</v>
      </c>
      <c r="B1046">
        <v>4.7125921249389604</v>
      </c>
      <c r="C1046">
        <v>19.840639114379901</v>
      </c>
    </row>
    <row r="1047" spans="1:3">
      <c r="A1047">
        <v>31.279281616210898</v>
      </c>
      <c r="B1047">
        <v>40.498458862304702</v>
      </c>
      <c r="C1047">
        <v>34.505992889404297</v>
      </c>
    </row>
    <row r="1048" spans="1:3">
      <c r="A1048">
        <v>34.031589508056598</v>
      </c>
      <c r="B1048">
        <v>17.464624404907202</v>
      </c>
      <c r="C1048">
        <v>28.233152389526399</v>
      </c>
    </row>
    <row r="1049" spans="1:3">
      <c r="A1049">
        <v>11.8292236328125</v>
      </c>
      <c r="B1049">
        <v>81.845504760742202</v>
      </c>
      <c r="C1049">
        <v>36.334922790527301</v>
      </c>
    </row>
    <row r="1050" spans="1:3">
      <c r="A1050">
        <v>16.9868278503418</v>
      </c>
      <c r="B1050">
        <v>5.8518748283386204</v>
      </c>
      <c r="C1050">
        <v>13.0895938873291</v>
      </c>
    </row>
    <row r="1051" spans="1:3">
      <c r="A1051">
        <v>35.723728179931598</v>
      </c>
      <c r="B1051">
        <v>4.7346153259277299</v>
      </c>
      <c r="C1051">
        <v>24.877538681030298</v>
      </c>
    </row>
    <row r="1052" spans="1:3">
      <c r="A1052">
        <v>16.1111145019531</v>
      </c>
      <c r="B1052">
        <v>27.521553039550799</v>
      </c>
      <c r="C1052">
        <v>20.1047687530518</v>
      </c>
    </row>
    <row r="1053" spans="1:3">
      <c r="A1053">
        <v>26.419712066650401</v>
      </c>
      <c r="B1053">
        <v>48.513523101806598</v>
      </c>
      <c r="C1053">
        <v>34.152545928955099</v>
      </c>
    </row>
    <row r="1054" spans="1:3">
      <c r="A1054">
        <v>32.915870666503899</v>
      </c>
      <c r="B1054">
        <v>21.840663909912099</v>
      </c>
      <c r="C1054">
        <v>29.039548873901399</v>
      </c>
    </row>
    <row r="1055" spans="1:3">
      <c r="A1055">
        <v>22.111038208007798</v>
      </c>
      <c r="B1055">
        <v>21.0256538391113</v>
      </c>
      <c r="C1055">
        <v>21.731153488159201</v>
      </c>
    </row>
    <row r="1056" spans="1:3">
      <c r="A1056">
        <v>26.579530715942401</v>
      </c>
      <c r="B1056">
        <v>1.8014100790023799</v>
      </c>
      <c r="C1056">
        <v>17.907188415527301</v>
      </c>
    </row>
    <row r="1057" spans="1:3">
      <c r="A1057">
        <v>32.809040069580099</v>
      </c>
      <c r="B1057">
        <v>10.6119432449341</v>
      </c>
      <c r="C1057">
        <v>25.040056228637699</v>
      </c>
    </row>
    <row r="1058" spans="1:3">
      <c r="A1058">
        <v>39.008193969726598</v>
      </c>
      <c r="B1058">
        <v>3.9916474819183398</v>
      </c>
      <c r="C1058">
        <v>26.752403259277301</v>
      </c>
    </row>
    <row r="1059" spans="1:3">
      <c r="A1059">
        <v>28.532413482666001</v>
      </c>
      <c r="B1059">
        <v>22.272632598876999</v>
      </c>
      <c r="C1059">
        <v>26.341489791870099</v>
      </c>
    </row>
    <row r="1060" spans="1:3">
      <c r="A1060">
        <v>20.6441326141357</v>
      </c>
      <c r="B1060">
        <v>2.8118271827697798</v>
      </c>
      <c r="C1060">
        <v>14.402825355529799</v>
      </c>
    </row>
    <row r="1061" spans="1:3">
      <c r="A1061">
        <v>23.050228118896499</v>
      </c>
      <c r="B1061">
        <v>22.555685043335</v>
      </c>
      <c r="C1061">
        <v>22.877138137817401</v>
      </c>
    </row>
    <row r="1062" spans="1:3">
      <c r="A1062">
        <v>39.8627319335938</v>
      </c>
      <c r="B1062">
        <v>42.491870880127003</v>
      </c>
      <c r="C1062">
        <v>40.782932281494098</v>
      </c>
    </row>
    <row r="1063" spans="1:3">
      <c r="A1063">
        <v>14.752534866333001</v>
      </c>
      <c r="B1063">
        <v>5.9348249435424796</v>
      </c>
      <c r="C1063">
        <v>11.6663360595703</v>
      </c>
    </row>
    <row r="1064" spans="1:3">
      <c r="A1064">
        <v>16.777612686157202</v>
      </c>
      <c r="B1064">
        <v>26.992860794067401</v>
      </c>
      <c r="C1064">
        <v>20.352949142456101</v>
      </c>
    </row>
    <row r="1065" spans="1:3">
      <c r="A1065">
        <v>30.142986297607401</v>
      </c>
      <c r="B1065">
        <v>69.929939270019503</v>
      </c>
      <c r="C1065">
        <v>44.0684204101563</v>
      </c>
    </row>
    <row r="1066" spans="1:3">
      <c r="A1066">
        <v>26.4279479980469</v>
      </c>
      <c r="B1066">
        <v>14.1969556808472</v>
      </c>
      <c r="C1066">
        <v>22.147100448608398</v>
      </c>
    </row>
    <row r="1067" spans="1:3">
      <c r="A1067">
        <v>20.861961364746101</v>
      </c>
      <c r="B1067">
        <v>7.6854596138000497</v>
      </c>
      <c r="C1067">
        <v>16.250185012817401</v>
      </c>
    </row>
    <row r="1068" spans="1:3">
      <c r="A1068">
        <v>18.1102619171143</v>
      </c>
      <c r="B1068">
        <v>37.084339141845703</v>
      </c>
      <c r="C1068">
        <v>24.7511882781982</v>
      </c>
    </row>
    <row r="1069" spans="1:3">
      <c r="A1069">
        <v>42.392337799072301</v>
      </c>
      <c r="B1069">
        <v>11.695213317871101</v>
      </c>
      <c r="C1069">
        <v>31.648344039916999</v>
      </c>
    </row>
    <row r="1070" spans="1:3">
      <c r="A1070">
        <v>28.990983963012699</v>
      </c>
      <c r="B1070">
        <v>21.765243530273398</v>
      </c>
      <c r="C1070">
        <v>26.4619750976563</v>
      </c>
    </row>
    <row r="1071" spans="1:3">
      <c r="A1071">
        <v>22.117223739623999</v>
      </c>
      <c r="B1071">
        <v>30.035255432128899</v>
      </c>
      <c r="C1071">
        <v>24.888534545898398</v>
      </c>
    </row>
    <row r="1072" spans="1:3">
      <c r="A1072">
        <v>22.166326522827099</v>
      </c>
      <c r="B1072">
        <v>22.0306911468506</v>
      </c>
      <c r="C1072">
        <v>22.118854522705099</v>
      </c>
    </row>
    <row r="1073" spans="1:3">
      <c r="A1073">
        <v>12.467278480529799</v>
      </c>
      <c r="B1073">
        <v>27.5150051116943</v>
      </c>
      <c r="C1073">
        <v>17.733982086181602</v>
      </c>
    </row>
    <row r="1074" spans="1:3">
      <c r="A1074">
        <v>21.9147548675537</v>
      </c>
      <c r="B1074">
        <v>32.630989074707003</v>
      </c>
      <c r="C1074">
        <v>25.6654376983643</v>
      </c>
    </row>
    <row r="1075" spans="1:3">
      <c r="A1075">
        <v>35.719085693359403</v>
      </c>
      <c r="B1075">
        <v>9.6924629211425799</v>
      </c>
      <c r="C1075">
        <v>26.609767913818398</v>
      </c>
    </row>
    <row r="1076" spans="1:3">
      <c r="A1076">
        <v>7.5266294479370099</v>
      </c>
      <c r="B1076">
        <v>25.601568222045898</v>
      </c>
      <c r="C1076">
        <v>13.852857589721699</v>
      </c>
    </row>
    <row r="1077" spans="1:3">
      <c r="A1077">
        <v>19.1710529327393</v>
      </c>
      <c r="B1077">
        <v>31.292829513549801</v>
      </c>
      <c r="C1077">
        <v>23.4136753082275</v>
      </c>
    </row>
    <row r="1078" spans="1:3">
      <c r="A1078">
        <v>23.962053298950199</v>
      </c>
      <c r="B1078">
        <v>74.773529052734403</v>
      </c>
      <c r="C1078">
        <v>41.746070861816399</v>
      </c>
    </row>
    <row r="1079" spans="1:3">
      <c r="A1079">
        <v>19.2095623016357</v>
      </c>
      <c r="B1079">
        <v>42.380531311035199</v>
      </c>
      <c r="C1079">
        <v>27.319400787353501</v>
      </c>
    </row>
    <row r="1080" spans="1:3">
      <c r="A1080">
        <v>10.293860435485801</v>
      </c>
      <c r="B1080">
        <v>35.378746032714801</v>
      </c>
      <c r="C1080">
        <v>19.073570251464801</v>
      </c>
    </row>
    <row r="1081" spans="1:3">
      <c r="A1081">
        <v>11.390643119811999</v>
      </c>
      <c r="B1081">
        <v>15.1175899505615</v>
      </c>
      <c r="C1081">
        <v>12.6950740814209</v>
      </c>
    </row>
    <row r="1082" spans="1:3">
      <c r="A1082">
        <v>16.927087783813501</v>
      </c>
      <c r="B1082">
        <v>15.6393775939941</v>
      </c>
      <c r="C1082">
        <v>16.4763889312744</v>
      </c>
    </row>
    <row r="1083" spans="1:3">
      <c r="A1083">
        <v>16.355159759521499</v>
      </c>
      <c r="B1083">
        <v>14.649441719055201</v>
      </c>
      <c r="C1083">
        <v>15.7581586837769</v>
      </c>
    </row>
    <row r="1084" spans="1:3">
      <c r="A1084">
        <v>33.433132171630902</v>
      </c>
      <c r="B1084">
        <v>34.342796325683601</v>
      </c>
      <c r="C1084">
        <v>33.751514434814503</v>
      </c>
    </row>
    <row r="1085" spans="1:3">
      <c r="A1085">
        <v>32.793632507324197</v>
      </c>
      <c r="B1085">
        <v>46.864864349365199</v>
      </c>
      <c r="C1085">
        <v>37.718563079833999</v>
      </c>
    </row>
    <row r="1086" spans="1:3">
      <c r="A1086">
        <v>23.9501838684082</v>
      </c>
      <c r="B1086">
        <v>41.070556640625</v>
      </c>
      <c r="C1086">
        <v>29.942314147949201</v>
      </c>
    </row>
    <row r="1087" spans="1:3">
      <c r="A1087">
        <v>23.9471549987793</v>
      </c>
      <c r="B1087">
        <v>5.4378924369812003</v>
      </c>
      <c r="C1087">
        <v>17.468914031982401</v>
      </c>
    </row>
    <row r="1088" spans="1:3">
      <c r="A1088">
        <v>28.669385910034201</v>
      </c>
      <c r="B1088">
        <v>21.214870452880898</v>
      </c>
      <c r="C1088">
        <v>26.060304641723601</v>
      </c>
    </row>
    <row r="1089" spans="1:3">
      <c r="A1089">
        <v>20.7765712738037</v>
      </c>
      <c r="B1089">
        <v>9.5182600021362305</v>
      </c>
      <c r="C1089">
        <v>16.8361625671387</v>
      </c>
    </row>
    <row r="1090" spans="1:3">
      <c r="A1090">
        <v>51.740081787109403</v>
      </c>
      <c r="B1090">
        <v>32.778831481933601</v>
      </c>
      <c r="C1090">
        <v>45.103645324707003</v>
      </c>
    </row>
    <row r="1091" spans="1:3">
      <c r="A1091">
        <v>32.835746765136697</v>
      </c>
      <c r="B1091">
        <v>6.9800968170165998</v>
      </c>
      <c r="C1091">
        <v>23.786270141601602</v>
      </c>
    </row>
    <row r="1092" spans="1:3">
      <c r="A1092">
        <v>35.852058410644503</v>
      </c>
      <c r="B1092">
        <v>88.462913513183594</v>
      </c>
      <c r="C1092">
        <v>54.265857696533203</v>
      </c>
    </row>
    <row r="1093" spans="1:3">
      <c r="A1093">
        <v>19.6616516113281</v>
      </c>
      <c r="B1093">
        <v>23.9405326843262</v>
      </c>
      <c r="C1093">
        <v>21.159259796142599</v>
      </c>
    </row>
    <row r="1094" spans="1:3">
      <c r="A1094">
        <v>52.083568572997997</v>
      </c>
      <c r="B1094">
        <v>31.786592483520501</v>
      </c>
      <c r="C1094">
        <v>44.979625701904297</v>
      </c>
    </row>
    <row r="1095" spans="1:3">
      <c r="A1095">
        <v>27.797990798950199</v>
      </c>
      <c r="B1095">
        <v>35.581886291503899</v>
      </c>
      <c r="C1095">
        <v>30.522354125976602</v>
      </c>
    </row>
    <row r="1096" spans="1:3">
      <c r="A1096">
        <v>38.8017768859863</v>
      </c>
      <c r="B1096">
        <v>36.927722930908203</v>
      </c>
      <c r="C1096">
        <v>38.145858764648402</v>
      </c>
    </row>
    <row r="1097" spans="1:3">
      <c r="A1097">
        <v>18.715965270996101</v>
      </c>
      <c r="B1097">
        <v>14.668866157531699</v>
      </c>
      <c r="C1097">
        <v>17.299480438232401</v>
      </c>
    </row>
    <row r="1098" spans="1:3">
      <c r="A1098">
        <v>31.310182571411101</v>
      </c>
      <c r="B1098">
        <v>17.554325103759801</v>
      </c>
      <c r="C1098">
        <v>26.495632171630898</v>
      </c>
    </row>
    <row r="1099" spans="1:3">
      <c r="A1099">
        <v>10.8961133956909</v>
      </c>
      <c r="B1099">
        <v>56.201530456542997</v>
      </c>
      <c r="C1099">
        <v>26.753009796142599</v>
      </c>
    </row>
    <row r="1100" spans="1:3">
      <c r="A1100">
        <v>37.461383819580099</v>
      </c>
      <c r="B1100">
        <v>15.781685829162599</v>
      </c>
      <c r="C1100">
        <v>29.873489379882798</v>
      </c>
    </row>
    <row r="1101" spans="1:3">
      <c r="A1101">
        <v>18.882627487182599</v>
      </c>
      <c r="B1101">
        <v>32.606025695800803</v>
      </c>
      <c r="C1101">
        <v>23.685817718505898</v>
      </c>
    </row>
    <row r="1102" spans="1:3">
      <c r="A1102">
        <v>23.638765335083001</v>
      </c>
      <c r="B1102">
        <v>-8.5996770858764595</v>
      </c>
      <c r="C1102">
        <v>12.3553104400635</v>
      </c>
    </row>
    <row r="1103" spans="1:3">
      <c r="A1103">
        <v>22.712553024291999</v>
      </c>
      <c r="B1103">
        <v>31.176189422607401</v>
      </c>
      <c r="C1103">
        <v>25.674825668335</v>
      </c>
    </row>
    <row r="1104" spans="1:3">
      <c r="A1104">
        <v>38.908390045166001</v>
      </c>
      <c r="B1104">
        <v>38.569728851318402</v>
      </c>
      <c r="C1104">
        <v>38.789859771728501</v>
      </c>
    </row>
    <row r="1105" spans="1:3">
      <c r="A1105">
        <v>12.6701755523682</v>
      </c>
      <c r="B1105">
        <v>59.763298034667997</v>
      </c>
      <c r="C1105">
        <v>29.152769088745099</v>
      </c>
    </row>
    <row r="1106" spans="1:3">
      <c r="A1106">
        <v>14.377189636230501</v>
      </c>
      <c r="B1106">
        <v>43.166698455810497</v>
      </c>
      <c r="C1106">
        <v>24.453517913818398</v>
      </c>
    </row>
    <row r="1107" spans="1:3">
      <c r="A1107">
        <v>32.237979888916001</v>
      </c>
      <c r="B1107">
        <v>48.168708801269503</v>
      </c>
      <c r="C1107">
        <v>37.813735961914098</v>
      </c>
    </row>
    <row r="1108" spans="1:3">
      <c r="A1108">
        <v>23.8762817382813</v>
      </c>
      <c r="B1108">
        <v>58.749034881591797</v>
      </c>
      <c r="C1108">
        <v>36.081745147705099</v>
      </c>
    </row>
    <row r="1109" spans="1:3">
      <c r="A1109">
        <v>20.076740264892599</v>
      </c>
      <c r="B1109">
        <v>24.9680690765381</v>
      </c>
      <c r="C1109">
        <v>21.7887058258057</v>
      </c>
    </row>
    <row r="1110" spans="1:3">
      <c r="A1110">
        <v>15.692557334899901</v>
      </c>
      <c r="B1110">
        <v>45.329010009765597</v>
      </c>
      <c r="C1110">
        <v>26.065315246581999</v>
      </c>
    </row>
    <row r="1111" spans="1:3">
      <c r="A1111">
        <v>19.700014114379901</v>
      </c>
      <c r="B1111">
        <v>0.66019845008850098</v>
      </c>
      <c r="C1111">
        <v>13.036078453064</v>
      </c>
    </row>
    <row r="1112" spans="1:3">
      <c r="A1112">
        <v>21.966833114623999</v>
      </c>
      <c r="B1112">
        <v>39.100582122802699</v>
      </c>
      <c r="C1112">
        <v>27.963645935058601</v>
      </c>
    </row>
    <row r="1113" spans="1:3">
      <c r="A1113">
        <v>14.232851028442401</v>
      </c>
      <c r="B1113">
        <v>74.565261840820298</v>
      </c>
      <c r="C1113">
        <v>35.349193572997997</v>
      </c>
    </row>
    <row r="1114" spans="1:3">
      <c r="A1114">
        <v>25.817432403564499</v>
      </c>
      <c r="B1114">
        <v>33.663761138916001</v>
      </c>
      <c r="C1114">
        <v>28.563648223876999</v>
      </c>
    </row>
    <row r="1115" spans="1:3">
      <c r="A1115">
        <v>38.8556518554688</v>
      </c>
      <c r="B1115">
        <v>15.741046905517599</v>
      </c>
      <c r="C1115">
        <v>30.765541076660199</v>
      </c>
    </row>
    <row r="1116" spans="1:3">
      <c r="A1116">
        <v>26.148401260376001</v>
      </c>
      <c r="B1116">
        <v>42.127922058105497</v>
      </c>
      <c r="C1116">
        <v>31.741233825683601</v>
      </c>
    </row>
    <row r="1117" spans="1:3">
      <c r="A1117">
        <v>30.1603488922119</v>
      </c>
      <c r="B1117">
        <v>18.752843856811499</v>
      </c>
      <c r="C1117">
        <v>26.167722702026399</v>
      </c>
    </row>
    <row r="1118" spans="1:3">
      <c r="A1118">
        <v>28.963747024536101</v>
      </c>
      <c r="B1118">
        <v>36.7795600891113</v>
      </c>
      <c r="C1118">
        <v>31.699281692504901</v>
      </c>
    </row>
    <row r="1119" spans="1:3">
      <c r="A1119">
        <v>35.3155708312988</v>
      </c>
      <c r="B1119">
        <v>30.171249389648398</v>
      </c>
      <c r="C1119">
        <v>33.515056610107401</v>
      </c>
    </row>
    <row r="1120" spans="1:3">
      <c r="A1120">
        <v>12.7591400146484</v>
      </c>
      <c r="B1120">
        <v>21.4759426116943</v>
      </c>
      <c r="C1120">
        <v>15.810020446777299</v>
      </c>
    </row>
    <row r="1121" spans="1:3">
      <c r="A1121">
        <v>35.614711761474602</v>
      </c>
      <c r="B1121">
        <v>-4.9607033729553196</v>
      </c>
      <c r="C1121">
        <v>21.413316726684599</v>
      </c>
    </row>
    <row r="1122" spans="1:3">
      <c r="A1122">
        <v>15.1697444915771</v>
      </c>
      <c r="B1122">
        <v>2.1210739612579301</v>
      </c>
      <c r="C1122">
        <v>10.602709770202599</v>
      </c>
    </row>
    <row r="1123" spans="1:3">
      <c r="A1123">
        <v>23.9338283538818</v>
      </c>
      <c r="B1123">
        <v>0.95911711454391502</v>
      </c>
      <c r="C1123">
        <v>15.8926792144775</v>
      </c>
    </row>
    <row r="1124" spans="1:3">
      <c r="A1124">
        <v>27.962469100952099</v>
      </c>
      <c r="B1124">
        <v>50.444007873535199</v>
      </c>
      <c r="C1124">
        <v>35.831008911132798</v>
      </c>
    </row>
    <row r="1125" spans="1:3">
      <c r="A1125">
        <v>15.767165184021</v>
      </c>
      <c r="B1125">
        <v>4.0873513221740696</v>
      </c>
      <c r="C1125">
        <v>11.679230690002401</v>
      </c>
    </row>
    <row r="1126" spans="1:3">
      <c r="A1126">
        <v>32.457027435302699</v>
      </c>
      <c r="B1126">
        <v>-0.40334224700927701</v>
      </c>
      <c r="C1126">
        <v>20.955898284912099</v>
      </c>
    </row>
    <row r="1127" spans="1:3">
      <c r="A1127">
        <v>23.1462917327881</v>
      </c>
      <c r="B1127">
        <v>7.0224947929382298</v>
      </c>
      <c r="C1127">
        <v>17.5029621124268</v>
      </c>
    </row>
    <row r="1128" spans="1:3">
      <c r="A1128">
        <v>21.6273097991943</v>
      </c>
      <c r="B1128">
        <v>-2.6137883663177499</v>
      </c>
      <c r="C1128">
        <v>13.1429252624512</v>
      </c>
    </row>
    <row r="1129" spans="1:3">
      <c r="A1129">
        <v>34.644626617431598</v>
      </c>
      <c r="B1129">
        <v>9.7716979980468803</v>
      </c>
      <c r="C1129">
        <v>25.939102172851602</v>
      </c>
    </row>
    <row r="1130" spans="1:3">
      <c r="A1130">
        <v>28.2786540985107</v>
      </c>
      <c r="B1130">
        <v>20.375328063964801</v>
      </c>
      <c r="C1130">
        <v>25.512489318847699</v>
      </c>
    </row>
    <row r="1131" spans="1:3">
      <c r="A1131">
        <v>13.6063022613525</v>
      </c>
      <c r="B1131">
        <v>80.139755249023395</v>
      </c>
      <c r="C1131">
        <v>36.893009185791001</v>
      </c>
    </row>
    <row r="1132" spans="1:3">
      <c r="A1132">
        <v>34.741146087646499</v>
      </c>
      <c r="B1132">
        <v>12.061261177063001</v>
      </c>
      <c r="C1132">
        <v>26.803186416626001</v>
      </c>
    </row>
    <row r="1133" spans="1:3">
      <c r="A1133">
        <v>13.8372993469238</v>
      </c>
      <c r="B1133">
        <v>36.2126274108887</v>
      </c>
      <c r="C1133">
        <v>21.668664932251001</v>
      </c>
    </row>
    <row r="1134" spans="1:3">
      <c r="A1134">
        <v>25.249811172485401</v>
      </c>
      <c r="B1134">
        <v>9.8738460540771502</v>
      </c>
      <c r="C1134">
        <v>19.868223190307599</v>
      </c>
    </row>
    <row r="1135" spans="1:3">
      <c r="A1135">
        <v>33.304988861083999</v>
      </c>
      <c r="B1135">
        <v>31.873249053955099</v>
      </c>
      <c r="C1135">
        <v>32.803878784179702</v>
      </c>
    </row>
    <row r="1136" spans="1:3">
      <c r="A1136">
        <v>37.107421875</v>
      </c>
      <c r="B1136">
        <v>-0.78075635433196999</v>
      </c>
      <c r="C1136">
        <v>23.846559524536101</v>
      </c>
    </row>
    <row r="1137" spans="1:3">
      <c r="A1137">
        <v>32.884960174560497</v>
      </c>
      <c r="B1137">
        <v>14.7415313720703</v>
      </c>
      <c r="C1137">
        <v>26.5347595214844</v>
      </c>
    </row>
    <row r="1138" spans="1:3">
      <c r="A1138">
        <v>37.585746765136697</v>
      </c>
      <c r="B1138">
        <v>13.306232452392599</v>
      </c>
      <c r="C1138">
        <v>29.087917327880898</v>
      </c>
    </row>
    <row r="1139" spans="1:3">
      <c r="A1139">
        <v>11.4285335540771</v>
      </c>
      <c r="B1139">
        <v>27.992834091186499</v>
      </c>
      <c r="C1139">
        <v>17.226037979126001</v>
      </c>
    </row>
    <row r="1140" spans="1:3">
      <c r="A1140">
        <v>18.5802516937256</v>
      </c>
      <c r="B1140">
        <v>36.642997741699197</v>
      </c>
      <c r="C1140">
        <v>24.9022121429443</v>
      </c>
    </row>
    <row r="1141" spans="1:3">
      <c r="A1141">
        <v>38.0892524719238</v>
      </c>
      <c r="B1141">
        <v>4.4745182991027797</v>
      </c>
      <c r="C1141">
        <v>26.324094772338899</v>
      </c>
    </row>
    <row r="1142" spans="1:3">
      <c r="A1142">
        <v>22.159919738769499</v>
      </c>
      <c r="B1142">
        <v>5.6701035499572798</v>
      </c>
      <c r="C1142">
        <v>16.388484954833999</v>
      </c>
    </row>
    <row r="1143" spans="1:3">
      <c r="A1143">
        <v>47.882976531982401</v>
      </c>
      <c r="B1143">
        <v>1.6172347068786601</v>
      </c>
      <c r="C1143">
        <v>31.689966201782202</v>
      </c>
    </row>
    <row r="1144" spans="1:3">
      <c r="A1144">
        <v>33.201019287109403</v>
      </c>
      <c r="B1144">
        <v>13.9163007736206</v>
      </c>
      <c r="C1144">
        <v>26.451368331909201</v>
      </c>
    </row>
    <row r="1145" spans="1:3">
      <c r="A1145">
        <v>34.556629180908203</v>
      </c>
      <c r="B1145">
        <v>58.953815460205099</v>
      </c>
      <c r="C1145">
        <v>43.095645904541001</v>
      </c>
    </row>
    <row r="1146" spans="1:3">
      <c r="A1146">
        <v>34.476394653320298</v>
      </c>
      <c r="B1146">
        <v>13.7387914657593</v>
      </c>
      <c r="C1146">
        <v>27.218233108520501</v>
      </c>
    </row>
    <row r="1147" spans="1:3">
      <c r="A1147">
        <v>23.012069702148398</v>
      </c>
      <c r="B1147">
        <v>55.502613067627003</v>
      </c>
      <c r="C1147">
        <v>34.383758544921903</v>
      </c>
    </row>
    <row r="1148" spans="1:3">
      <c r="A1148">
        <v>27.082460403442401</v>
      </c>
      <c r="B1148">
        <v>11.857062339782701</v>
      </c>
      <c r="C1148">
        <v>21.7535705566406</v>
      </c>
    </row>
    <row r="1149" spans="1:3">
      <c r="A1149">
        <v>23.104406356811499</v>
      </c>
      <c r="B1149">
        <v>65.215957641601605</v>
      </c>
      <c r="C1149">
        <v>37.843448638916001</v>
      </c>
    </row>
    <row r="1150" spans="1:3">
      <c r="A1150">
        <v>25.4810180664063</v>
      </c>
      <c r="B1150">
        <v>16.566696166992202</v>
      </c>
      <c r="C1150">
        <v>22.361005783081101</v>
      </c>
    </row>
    <row r="1151" spans="1:3">
      <c r="A1151">
        <v>22.191879272460898</v>
      </c>
      <c r="B1151">
        <v>53.724472045898402</v>
      </c>
      <c r="C1151">
        <v>33.228286743164098</v>
      </c>
    </row>
    <row r="1152" spans="1:3">
      <c r="A1152">
        <v>15.366590499877899</v>
      </c>
      <c r="B1152">
        <v>9.5154922455549205E-3</v>
      </c>
      <c r="C1152">
        <v>9.9916143417358398</v>
      </c>
    </row>
    <row r="1153" spans="1:3">
      <c r="A1153">
        <v>25.992851257324201</v>
      </c>
      <c r="B1153">
        <v>35.068153381347699</v>
      </c>
      <c r="C1153">
        <v>29.169206619262699</v>
      </c>
    </row>
    <row r="1154" spans="1:3">
      <c r="A1154">
        <v>38.542976379394503</v>
      </c>
      <c r="B1154">
        <v>14.238797187805201</v>
      </c>
      <c r="C1154">
        <v>30.036514282226602</v>
      </c>
    </row>
    <row r="1155" spans="1:3">
      <c r="A1155">
        <v>52.899810791015597</v>
      </c>
      <c r="B1155">
        <v>6.20963382720947</v>
      </c>
      <c r="C1155">
        <v>36.558250427246101</v>
      </c>
    </row>
    <row r="1156" spans="1:3">
      <c r="A1156">
        <v>25.865486145019499</v>
      </c>
      <c r="B1156">
        <v>48.776687622070298</v>
      </c>
      <c r="C1156">
        <v>33.884407043457003</v>
      </c>
    </row>
    <row r="1157" spans="1:3">
      <c r="A1157">
        <v>40.767833709716797</v>
      </c>
      <c r="B1157">
        <v>12.7333431243896</v>
      </c>
      <c r="C1157">
        <v>30.955762863159201</v>
      </c>
    </row>
    <row r="1158" spans="1:3">
      <c r="A1158">
        <v>25.569887161254901</v>
      </c>
      <c r="B1158">
        <v>-16.778907775878899</v>
      </c>
      <c r="C1158">
        <v>10.7478084564209</v>
      </c>
    </row>
    <row r="1159" spans="1:3">
      <c r="A1159">
        <v>39.278007507324197</v>
      </c>
      <c r="B1159">
        <v>25.5814723968506</v>
      </c>
      <c r="C1159">
        <v>34.484218597412102</v>
      </c>
    </row>
    <row r="1160" spans="1:3">
      <c r="A1160">
        <v>26.2268180847168</v>
      </c>
      <c r="B1160">
        <v>9.5765132904052699</v>
      </c>
      <c r="C1160">
        <v>20.399211883544901</v>
      </c>
    </row>
    <row r="1161" spans="1:3">
      <c r="A1161">
        <v>12.9962978363037</v>
      </c>
      <c r="B1161">
        <v>40.076553344726598</v>
      </c>
      <c r="C1161">
        <v>22.474388122558601</v>
      </c>
    </row>
    <row r="1162" spans="1:3">
      <c r="A1162">
        <v>18.931077957153299</v>
      </c>
      <c r="B1162">
        <v>16.032157897949201</v>
      </c>
      <c r="C1162">
        <v>17.916456222534201</v>
      </c>
    </row>
    <row r="1163" spans="1:3">
      <c r="A1163">
        <v>30.0803031921387</v>
      </c>
      <c r="B1163">
        <v>4.8235934227705002E-2</v>
      </c>
      <c r="C1163">
        <v>19.5690803527832</v>
      </c>
    </row>
    <row r="1164" spans="1:3">
      <c r="A1164">
        <v>22.9151611328125</v>
      </c>
      <c r="B1164">
        <v>23.540506362915</v>
      </c>
      <c r="C1164">
        <v>23.134031295776399</v>
      </c>
    </row>
    <row r="1165" spans="1:3">
      <c r="A1165">
        <v>19.133836746215799</v>
      </c>
      <c r="B1165">
        <v>2.1198101043701199</v>
      </c>
      <c r="C1165">
        <v>13.178927421569799</v>
      </c>
    </row>
    <row r="1166" spans="1:3">
      <c r="A1166">
        <v>22.179162979126001</v>
      </c>
      <c r="B1166">
        <v>90.724342346191406</v>
      </c>
      <c r="C1166">
        <v>46.169975280761697</v>
      </c>
    </row>
    <row r="1167" spans="1:3">
      <c r="A1167">
        <v>20.566209793090799</v>
      </c>
      <c r="B1167">
        <v>104.425666809082</v>
      </c>
      <c r="C1167">
        <v>49.917018890380902</v>
      </c>
    </row>
    <row r="1168" spans="1:3">
      <c r="A1168">
        <v>28.292333602905298</v>
      </c>
      <c r="B1168">
        <v>22.8250408172607</v>
      </c>
      <c r="C1168">
        <v>26.378780364990199</v>
      </c>
    </row>
    <row r="1169" spans="1:3">
      <c r="A1169">
        <v>46.539337158203097</v>
      </c>
      <c r="B1169">
        <v>23.8575744628906</v>
      </c>
      <c r="C1169">
        <v>38.600719451904297</v>
      </c>
    </row>
    <row r="1170" spans="1:3">
      <c r="A1170">
        <v>34.3809814453125</v>
      </c>
      <c r="B1170">
        <v>23.4812526702881</v>
      </c>
      <c r="C1170">
        <v>30.566076278686499</v>
      </c>
    </row>
    <row r="1171" spans="1:3">
      <c r="A1171">
        <v>29.2305698394775</v>
      </c>
      <c r="B1171">
        <v>26.824062347412099</v>
      </c>
      <c r="C1171">
        <v>28.388292312622099</v>
      </c>
    </row>
    <row r="1172" spans="1:3">
      <c r="A1172">
        <v>42.641963958740199</v>
      </c>
      <c r="B1172">
        <v>7.3521370887756303</v>
      </c>
      <c r="C1172">
        <v>30.290525436401399</v>
      </c>
    </row>
    <row r="1173" spans="1:3">
      <c r="A1173">
        <v>21.607725143432599</v>
      </c>
      <c r="B1173">
        <v>71.776329040527301</v>
      </c>
      <c r="C1173">
        <v>39.166736602783203</v>
      </c>
    </row>
    <row r="1174" spans="1:3">
      <c r="A1174">
        <v>14.3622074127197</v>
      </c>
      <c r="B1174">
        <v>25.441427230835</v>
      </c>
      <c r="C1174">
        <v>18.239934921264599</v>
      </c>
    </row>
    <row r="1175" spans="1:3">
      <c r="A1175">
        <v>22.740402221679702</v>
      </c>
      <c r="B1175">
        <v>97.566612243652301</v>
      </c>
      <c r="C1175">
        <v>48.929576873779297</v>
      </c>
    </row>
    <row r="1176" spans="1:3">
      <c r="A1176">
        <v>18.624849319458001</v>
      </c>
      <c r="B1176">
        <v>64.088241577148395</v>
      </c>
      <c r="C1176">
        <v>34.537036895752003</v>
      </c>
    </row>
    <row r="1177" spans="1:3">
      <c r="A1177">
        <v>26.721385955810501</v>
      </c>
      <c r="B1177">
        <v>34.792232513427699</v>
      </c>
      <c r="C1177">
        <v>29.5461826324463</v>
      </c>
    </row>
    <row r="1178" spans="1:3">
      <c r="A1178">
        <v>33.997528076171903</v>
      </c>
      <c r="B1178">
        <v>14.0506935119629</v>
      </c>
      <c r="C1178">
        <v>27.016136169433601</v>
      </c>
    </row>
    <row r="1179" spans="1:3">
      <c r="A1179">
        <v>7.8343043327331499</v>
      </c>
      <c r="B1179">
        <v>18.9398708343506</v>
      </c>
      <c r="C1179">
        <v>11.7212524414063</v>
      </c>
    </row>
    <row r="1180" spans="1:3">
      <c r="A1180">
        <v>35.237030029296903</v>
      </c>
      <c r="B1180">
        <v>18.08518409729</v>
      </c>
      <c r="C1180">
        <v>29.233884811401399</v>
      </c>
    </row>
    <row r="1181" spans="1:3">
      <c r="A1181">
        <v>48.278804779052699</v>
      </c>
      <c r="B1181">
        <v>30.236391067504901</v>
      </c>
      <c r="C1181">
        <v>41.963958740234403</v>
      </c>
    </row>
    <row r="1182" spans="1:3">
      <c r="A1182">
        <v>26.330265045166001</v>
      </c>
      <c r="B1182">
        <v>56.266468048095703</v>
      </c>
      <c r="C1182">
        <v>36.807937622070298</v>
      </c>
    </row>
    <row r="1183" spans="1:3">
      <c r="A1183">
        <v>33.875354766845703</v>
      </c>
      <c r="B1183">
        <v>16.232437133789102</v>
      </c>
      <c r="C1183">
        <v>27.700332641601602</v>
      </c>
    </row>
    <row r="1184" spans="1:3">
      <c r="A1184">
        <v>28.195379257202099</v>
      </c>
      <c r="B1184">
        <v>42.329177856445298</v>
      </c>
      <c r="C1184">
        <v>33.142208099365199</v>
      </c>
    </row>
    <row r="1185" spans="1:3">
      <c r="A1185">
        <v>28.680149078369102</v>
      </c>
      <c r="B1185">
        <v>12.4138698577881</v>
      </c>
      <c r="C1185">
        <v>22.986951828002901</v>
      </c>
    </row>
    <row r="1186" spans="1:3">
      <c r="A1186">
        <v>16.517621994018601</v>
      </c>
      <c r="B1186">
        <v>55.507133483886697</v>
      </c>
      <c r="C1186">
        <v>30.1639518737793</v>
      </c>
    </row>
    <row r="1187" spans="1:3">
      <c r="A1187">
        <v>29.4997653961182</v>
      </c>
      <c r="B1187">
        <v>11.8550510406494</v>
      </c>
      <c r="C1187">
        <v>23.3241157531738</v>
      </c>
    </row>
    <row r="1188" spans="1:3">
      <c r="A1188">
        <v>42.429908752441399</v>
      </c>
      <c r="B1188">
        <v>-3.04069256782532</v>
      </c>
      <c r="C1188">
        <v>26.5151977539063</v>
      </c>
    </row>
    <row r="1189" spans="1:3">
      <c r="A1189">
        <v>16.9093132019043</v>
      </c>
      <c r="B1189">
        <v>97.8623046875</v>
      </c>
      <c r="C1189">
        <v>45.2428588867188</v>
      </c>
    </row>
    <row r="1190" spans="1:3">
      <c r="A1190">
        <v>12.8958539962769</v>
      </c>
      <c r="B1190">
        <v>83.256904602050795</v>
      </c>
      <c r="C1190">
        <v>37.522220611572301</v>
      </c>
    </row>
    <row r="1191" spans="1:3">
      <c r="A1191">
        <v>42.839309692382798</v>
      </c>
      <c r="B1191">
        <v>12.964820861816399</v>
      </c>
      <c r="C1191">
        <v>32.3832397460938</v>
      </c>
    </row>
    <row r="1192" spans="1:3">
      <c r="A1192">
        <v>15.5748853683472</v>
      </c>
      <c r="B1192">
        <v>48.9847221374512</v>
      </c>
      <c r="C1192">
        <v>27.268327713012699</v>
      </c>
    </row>
    <row r="1193" spans="1:3">
      <c r="A1193">
        <v>23.2101039886475</v>
      </c>
      <c r="B1193">
        <v>25.393674850463899</v>
      </c>
      <c r="C1193">
        <v>23.9743537902832</v>
      </c>
    </row>
    <row r="1194" spans="1:3">
      <c r="A1194">
        <v>25.791204452514599</v>
      </c>
      <c r="B1194">
        <v>13.177758216857899</v>
      </c>
      <c r="C1194">
        <v>21.376499176025401</v>
      </c>
    </row>
    <row r="1195" spans="1:3">
      <c r="A1195">
        <v>27.437059402465799</v>
      </c>
      <c r="B1195">
        <v>63.682064056396499</v>
      </c>
      <c r="C1195">
        <v>40.122810363769503</v>
      </c>
    </row>
    <row r="1196" spans="1:3">
      <c r="A1196">
        <v>30.884162902831999</v>
      </c>
      <c r="B1196">
        <v>15.792152404785201</v>
      </c>
      <c r="C1196">
        <v>25.6019592285156</v>
      </c>
    </row>
    <row r="1197" spans="1:3">
      <c r="A1197">
        <v>37.277660369872997</v>
      </c>
      <c r="B1197">
        <v>-3.3335494995117201</v>
      </c>
      <c r="C1197">
        <v>23.063735961914102</v>
      </c>
    </row>
    <row r="1198" spans="1:3">
      <c r="A1198">
        <v>29.629747390747099</v>
      </c>
      <c r="B1198">
        <v>3.6951551437377899</v>
      </c>
      <c r="C1198">
        <v>20.552640914916999</v>
      </c>
    </row>
    <row r="1199" spans="1:3">
      <c r="A1199">
        <v>32.990867614746101</v>
      </c>
      <c r="B1199">
        <v>44.261226654052699</v>
      </c>
      <c r="C1199">
        <v>36.935493469238303</v>
      </c>
    </row>
    <row r="1200" spans="1:3">
      <c r="A1200">
        <v>16.135353088378899</v>
      </c>
      <c r="B1200">
        <v>-0.991327345371246</v>
      </c>
      <c r="C1200">
        <v>10.141015052795399</v>
      </c>
    </row>
    <row r="1201" spans="1:3">
      <c r="A1201">
        <v>8.2107267379760707</v>
      </c>
      <c r="B1201">
        <v>15.8770141601563</v>
      </c>
      <c r="C1201">
        <v>10.893927574157701</v>
      </c>
    </row>
    <row r="1202" spans="1:3">
      <c r="A1202">
        <v>20.589017868041999</v>
      </c>
      <c r="B1202">
        <v>21.088966369628899</v>
      </c>
      <c r="C1202">
        <v>20.763999938964801</v>
      </c>
    </row>
    <row r="1203" spans="1:3">
      <c r="A1203">
        <v>19.457893371581999</v>
      </c>
      <c r="B1203">
        <v>15.4059104919434</v>
      </c>
      <c r="C1203">
        <v>18.039699554443398</v>
      </c>
    </row>
    <row r="1204" spans="1:3">
      <c r="A1204">
        <v>24.932865142822301</v>
      </c>
      <c r="B1204">
        <v>11.2482089996338</v>
      </c>
      <c r="C1204">
        <v>20.143236160278299</v>
      </c>
    </row>
    <row r="1205" spans="1:3">
      <c r="A1205">
        <v>22.9519138336182</v>
      </c>
      <c r="B1205">
        <v>49.534709930419901</v>
      </c>
      <c r="C1205">
        <v>32.255893707275398</v>
      </c>
    </row>
    <row r="1206" spans="1:3">
      <c r="A1206">
        <v>30.7871284484863</v>
      </c>
      <c r="B1206">
        <v>15.936912536621101</v>
      </c>
      <c r="C1206">
        <v>25.589553833007798</v>
      </c>
    </row>
    <row r="1207" spans="1:3">
      <c r="A1207">
        <v>15.2898550033569</v>
      </c>
      <c r="B1207">
        <v>52.0826416015625</v>
      </c>
      <c r="C1207">
        <v>28.167329788208001</v>
      </c>
    </row>
    <row r="1208" spans="1:3">
      <c r="A1208">
        <v>31.0347709655762</v>
      </c>
      <c r="B1208">
        <v>60.622840881347699</v>
      </c>
      <c r="C1208">
        <v>41.390594482421903</v>
      </c>
    </row>
    <row r="1209" spans="1:3">
      <c r="A1209">
        <v>11.224463462829601</v>
      </c>
      <c r="B1209">
        <v>28.016033172607401</v>
      </c>
      <c r="C1209">
        <v>17.101512908935501</v>
      </c>
    </row>
    <row r="1210" spans="1:3">
      <c r="A1210">
        <v>28.816747665405298</v>
      </c>
      <c r="B1210">
        <v>31.343774795532202</v>
      </c>
      <c r="C1210">
        <v>29.701206207275401</v>
      </c>
    </row>
    <row r="1211" spans="1:3">
      <c r="A1211">
        <v>25.3803901672363</v>
      </c>
      <c r="B1211">
        <v>-7.1112480163574201</v>
      </c>
      <c r="C1211">
        <v>14.0083169937134</v>
      </c>
    </row>
    <row r="1212" spans="1:3">
      <c r="A1212">
        <v>28.521438598632798</v>
      </c>
      <c r="B1212">
        <v>72.915222167968807</v>
      </c>
      <c r="C1212">
        <v>44.059261322021499</v>
      </c>
    </row>
    <row r="1213" spans="1:3">
      <c r="A1213">
        <v>23.5173950195313</v>
      </c>
      <c r="B1213">
        <v>-0.22151139378547699</v>
      </c>
      <c r="C1213">
        <v>15.208777427673301</v>
      </c>
    </row>
    <row r="1214" spans="1:3">
      <c r="A1214">
        <v>31.324363708496101</v>
      </c>
      <c r="B1214">
        <v>45.723056793212898</v>
      </c>
      <c r="C1214">
        <v>36.363906860351598</v>
      </c>
    </row>
    <row r="1215" spans="1:3">
      <c r="A1215">
        <v>27.758668899536101</v>
      </c>
      <c r="B1215">
        <v>16.137767791748001</v>
      </c>
      <c r="C1215">
        <v>23.691352844238299</v>
      </c>
    </row>
    <row r="1216" spans="1:3">
      <c r="A1216">
        <v>24.646919250488299</v>
      </c>
      <c r="B1216">
        <v>-22.385326385498001</v>
      </c>
      <c r="C1216">
        <v>8.1856336593627894</v>
      </c>
    </row>
    <row r="1217" spans="1:3">
      <c r="A1217">
        <v>20.177221298217798</v>
      </c>
      <c r="B1217">
        <v>17.106622695922901</v>
      </c>
      <c r="C1217">
        <v>19.102512359619102</v>
      </c>
    </row>
    <row r="1218" spans="1:3">
      <c r="A1218">
        <v>17.613367080688501</v>
      </c>
      <c r="B1218">
        <v>3.48283743858337</v>
      </c>
      <c r="C1218">
        <v>12.667681694030801</v>
      </c>
    </row>
    <row r="1219" spans="1:3">
      <c r="A1219">
        <v>32.168052673339801</v>
      </c>
      <c r="B1219">
        <v>8.3017692565918004</v>
      </c>
      <c r="C1219">
        <v>23.814853668212901</v>
      </c>
    </row>
    <row r="1220" spans="1:3">
      <c r="A1220">
        <v>24.479198455810501</v>
      </c>
      <c r="B1220">
        <v>45.448818206787102</v>
      </c>
      <c r="C1220">
        <v>31.818565368652301</v>
      </c>
    </row>
    <row r="1221" spans="1:3">
      <c r="A1221">
        <v>35.651847839355497</v>
      </c>
      <c r="B1221">
        <v>78.870536804199205</v>
      </c>
      <c r="C1221">
        <v>50.778388977050803</v>
      </c>
    </row>
    <row r="1222" spans="1:3">
      <c r="A1222">
        <v>30.638578414916999</v>
      </c>
      <c r="B1222">
        <v>37.642772674560497</v>
      </c>
      <c r="C1222">
        <v>33.090045928955099</v>
      </c>
    </row>
    <row r="1223" spans="1:3">
      <c r="A1223">
        <v>26.614038467407202</v>
      </c>
      <c r="B1223">
        <v>16.1370334625244</v>
      </c>
      <c r="C1223">
        <v>22.947086334228501</v>
      </c>
    </row>
    <row r="1224" spans="1:3">
      <c r="A1224">
        <v>38.791774749755902</v>
      </c>
      <c r="B1224">
        <v>24.0431728363037</v>
      </c>
      <c r="C1224">
        <v>33.629764556884801</v>
      </c>
    </row>
    <row r="1225" spans="1:3">
      <c r="A1225">
        <v>22.047918319702099</v>
      </c>
      <c r="B1225">
        <v>28.379981994628899</v>
      </c>
      <c r="C1225">
        <v>24.2641410827637</v>
      </c>
    </row>
    <row r="1226" spans="1:3">
      <c r="A1226">
        <v>34.383590698242202</v>
      </c>
      <c r="B1226">
        <v>13.855958938598601</v>
      </c>
      <c r="C1226">
        <v>27.198919296264599</v>
      </c>
    </row>
    <row r="1227" spans="1:3">
      <c r="A1227">
        <v>34.527492523193402</v>
      </c>
      <c r="B1227">
        <v>73.680694580078097</v>
      </c>
      <c r="C1227">
        <v>48.231113433837898</v>
      </c>
    </row>
    <row r="1228" spans="1:3">
      <c r="A1228">
        <v>31.8825874328613</v>
      </c>
      <c r="B1228">
        <v>7.12674856185913</v>
      </c>
      <c r="C1228">
        <v>23.218044281005898</v>
      </c>
    </row>
    <row r="1229" spans="1:3">
      <c r="A1229">
        <v>18.635330200195298</v>
      </c>
      <c r="B1229">
        <v>23.598037719726602</v>
      </c>
      <c r="C1229">
        <v>20.372278213501001</v>
      </c>
    </row>
    <row r="1230" spans="1:3">
      <c r="A1230">
        <v>22.245054244995099</v>
      </c>
      <c r="B1230">
        <v>100.13917541503901</v>
      </c>
      <c r="C1230">
        <v>49.5079956054688</v>
      </c>
    </row>
    <row r="1231" spans="1:3">
      <c r="A1231">
        <v>12.541522026061999</v>
      </c>
      <c r="B1231">
        <v>17.7910041809082</v>
      </c>
      <c r="C1231">
        <v>14.3788404464722</v>
      </c>
    </row>
    <row r="1232" spans="1:3">
      <c r="A1232">
        <v>28.972709655761701</v>
      </c>
      <c r="B1232">
        <v>16.8303108215332</v>
      </c>
      <c r="C1232">
        <v>24.7228698730469</v>
      </c>
    </row>
    <row r="1233" spans="1:3">
      <c r="A1233">
        <v>25.196947097778299</v>
      </c>
      <c r="B1233">
        <v>22.468034744262699</v>
      </c>
      <c r="C1233">
        <v>24.241827011108398</v>
      </c>
    </row>
    <row r="1234" spans="1:3">
      <c r="A1234">
        <v>31.051467895507798</v>
      </c>
      <c r="B1234">
        <v>30.754451751708999</v>
      </c>
      <c r="C1234">
        <v>30.947511672973601</v>
      </c>
    </row>
    <row r="1235" spans="1:3">
      <c r="A1235">
        <v>21.7397346496582</v>
      </c>
      <c r="B1235">
        <v>7.7421622276306197</v>
      </c>
      <c r="C1235">
        <v>16.840583801269499</v>
      </c>
    </row>
    <row r="1236" spans="1:3">
      <c r="A1236">
        <v>27.340703964233398</v>
      </c>
      <c r="B1236">
        <v>37.208225250244098</v>
      </c>
      <c r="C1236">
        <v>30.794336318969702</v>
      </c>
    </row>
    <row r="1237" spans="1:3">
      <c r="A1237">
        <v>29.9700736999512</v>
      </c>
      <c r="B1237">
        <v>60.4488716125488</v>
      </c>
      <c r="C1237">
        <v>40.637653350830099</v>
      </c>
    </row>
    <row r="1238" spans="1:3">
      <c r="A1238">
        <v>16.858543395996101</v>
      </c>
      <c r="B1238">
        <v>25.2222003936768</v>
      </c>
      <c r="C1238">
        <v>19.785823822021499</v>
      </c>
    </row>
    <row r="1239" spans="1:3">
      <c r="A1239">
        <v>23.860595703125</v>
      </c>
      <c r="B1239">
        <v>1.47424864768982</v>
      </c>
      <c r="C1239">
        <v>16.025373458862301</v>
      </c>
    </row>
    <row r="1240" spans="1:3">
      <c r="A1240">
        <v>15.481437683105501</v>
      </c>
      <c r="B1240">
        <v>-5.2663855552673304</v>
      </c>
      <c r="C1240">
        <v>8.2196998596191406</v>
      </c>
    </row>
    <row r="1241" spans="1:3">
      <c r="A1241">
        <v>30.371410369873001</v>
      </c>
      <c r="B1241">
        <v>73.468574523925795</v>
      </c>
      <c r="C1241">
        <v>45.455417633056598</v>
      </c>
    </row>
    <row r="1242" spans="1:3">
      <c r="A1242">
        <v>46.194778442382798</v>
      </c>
      <c r="B1242">
        <v>-18.342449188232401</v>
      </c>
      <c r="C1242">
        <v>23.606748580932599</v>
      </c>
    </row>
    <row r="1243" spans="1:3">
      <c r="A1243">
        <v>34.964969635009801</v>
      </c>
      <c r="B1243">
        <v>14.6462745666504</v>
      </c>
      <c r="C1243">
        <v>27.8534259796143</v>
      </c>
    </row>
    <row r="1244" spans="1:3">
      <c r="A1244">
        <v>23.478746414184599</v>
      </c>
      <c r="B1244">
        <v>19.597377777099599</v>
      </c>
      <c r="C1244">
        <v>22.120267868041999</v>
      </c>
    </row>
    <row r="1245" spans="1:3">
      <c r="A1245">
        <v>27.2468070983887</v>
      </c>
      <c r="B1245">
        <v>21.322626113891602</v>
      </c>
      <c r="C1245">
        <v>25.173343658447301</v>
      </c>
    </row>
    <row r="1246" spans="1:3">
      <c r="A1246">
        <v>16.404216766357401</v>
      </c>
      <c r="B1246">
        <v>24.374147415161101</v>
      </c>
      <c r="C1246">
        <v>19.1936931610107</v>
      </c>
    </row>
    <row r="1247" spans="1:3">
      <c r="A1247">
        <v>21.8016662597656</v>
      </c>
      <c r="B1247">
        <v>51.832447052002003</v>
      </c>
      <c r="C1247">
        <v>32.3124389648438</v>
      </c>
    </row>
    <row r="1248" spans="1:3">
      <c r="A1248">
        <v>21.5492057800293</v>
      </c>
      <c r="B1248">
        <v>9.5385551452636701</v>
      </c>
      <c r="C1248">
        <v>17.3454780578613</v>
      </c>
    </row>
    <row r="1249" spans="1:3">
      <c r="A1249">
        <v>16.758831024169901</v>
      </c>
      <c r="B1249">
        <v>0.96132755279541005</v>
      </c>
      <c r="C1249">
        <v>11.229704856872599</v>
      </c>
    </row>
    <row r="1250" spans="1:3">
      <c r="A1250">
        <v>40.753128051757798</v>
      </c>
      <c r="B1250">
        <v>18.623497009277301</v>
      </c>
      <c r="C1250">
        <v>33.007759094238303</v>
      </c>
    </row>
    <row r="1251" spans="1:3">
      <c r="A1251">
        <v>21.689170837402301</v>
      </c>
      <c r="B1251">
        <v>41.382049560546903</v>
      </c>
      <c r="C1251">
        <v>28.581678390502901</v>
      </c>
    </row>
    <row r="1252" spans="1:3">
      <c r="A1252">
        <v>17.582391738891602</v>
      </c>
      <c r="B1252">
        <v>15.946129798889199</v>
      </c>
      <c r="C1252">
        <v>17.009700775146499</v>
      </c>
    </row>
    <row r="1253" spans="1:3">
      <c r="A1253">
        <v>22.51633644104</v>
      </c>
      <c r="B1253">
        <v>5.8879046440124503</v>
      </c>
      <c r="C1253">
        <v>16.696384429931602</v>
      </c>
    </row>
    <row r="1254" spans="1:3">
      <c r="A1254">
        <v>20.5911159515381</v>
      </c>
      <c r="B1254">
        <v>37.7750434875488</v>
      </c>
      <c r="C1254">
        <v>26.605489730835</v>
      </c>
    </row>
    <row r="1255" spans="1:3">
      <c r="A1255">
        <v>28.808658599853501</v>
      </c>
      <c r="B1255">
        <v>-2.2183161228895201E-2</v>
      </c>
      <c r="C1255">
        <v>18.7178630828857</v>
      </c>
    </row>
    <row r="1256" spans="1:3">
      <c r="A1256">
        <v>19.8956909179688</v>
      </c>
      <c r="B1256">
        <v>33.247566223144503</v>
      </c>
      <c r="C1256">
        <v>24.56884765625</v>
      </c>
    </row>
    <row r="1257" spans="1:3">
      <c r="A1257">
        <v>40.074275970458999</v>
      </c>
      <c r="B1257">
        <v>11.026475906372101</v>
      </c>
      <c r="C1257">
        <v>29.907545089721701</v>
      </c>
    </row>
    <row r="1258" spans="1:3">
      <c r="A1258">
        <v>23.5566291809082</v>
      </c>
      <c r="B1258">
        <v>35.645793914794901</v>
      </c>
      <c r="C1258">
        <v>27.787836074829102</v>
      </c>
    </row>
    <row r="1259" spans="1:3">
      <c r="A1259">
        <v>48.6120414733887</v>
      </c>
      <c r="B1259">
        <v>76.915878295898395</v>
      </c>
      <c r="C1259">
        <v>58.518383026122997</v>
      </c>
    </row>
    <row r="1260" spans="1:3">
      <c r="A1260">
        <v>21.203294754028299</v>
      </c>
      <c r="B1260">
        <v>8.7650241851806605</v>
      </c>
      <c r="C1260">
        <v>16.849899291992202</v>
      </c>
    </row>
    <row r="1261" spans="1:3">
      <c r="A1261">
        <v>48.355201721191399</v>
      </c>
      <c r="B1261">
        <v>19.5724086761475</v>
      </c>
      <c r="C1261">
        <v>38.281223297119098</v>
      </c>
    </row>
    <row r="1262" spans="1:3">
      <c r="A1262">
        <v>13.846346855163601</v>
      </c>
      <c r="B1262">
        <v>-1.06091785430908</v>
      </c>
      <c r="C1262">
        <v>8.6288042068481392</v>
      </c>
    </row>
    <row r="1263" spans="1:3">
      <c r="A1263">
        <v>25.302116394043001</v>
      </c>
      <c r="B1263">
        <v>7.6438336372375497</v>
      </c>
      <c r="C1263">
        <v>19.121717453002901</v>
      </c>
    </row>
    <row r="1264" spans="1:3">
      <c r="A1264">
        <v>33.5880317687988</v>
      </c>
      <c r="B1264">
        <v>-0.32322776317596402</v>
      </c>
      <c r="C1264">
        <v>21.719091415405298</v>
      </c>
    </row>
    <row r="1265" spans="1:3">
      <c r="A1265">
        <v>48.804481506347699</v>
      </c>
      <c r="B1265">
        <v>1.13986420631409</v>
      </c>
      <c r="C1265">
        <v>32.121864318847699</v>
      </c>
    </row>
    <row r="1266" spans="1:3">
      <c r="A1266">
        <v>5.6246023178100604</v>
      </c>
      <c r="B1266">
        <v>-16.029275894165</v>
      </c>
      <c r="C1266">
        <v>-1.9542551040649401</v>
      </c>
    </row>
    <row r="1267" spans="1:3">
      <c r="A1267">
        <v>15.2495269775391</v>
      </c>
      <c r="B1267">
        <v>-21.323856353759801</v>
      </c>
      <c r="C1267">
        <v>2.4488427639007599</v>
      </c>
    </row>
    <row r="1268" spans="1:3">
      <c r="A1268">
        <v>20.545557022094702</v>
      </c>
      <c r="B1268">
        <v>42.987071990966797</v>
      </c>
      <c r="C1268">
        <v>28.400087356567401</v>
      </c>
    </row>
    <row r="1269" spans="1:3">
      <c r="A1269">
        <v>37.387477874755902</v>
      </c>
      <c r="B1269">
        <v>17.609159469604499</v>
      </c>
      <c r="C1269">
        <v>30.46506690979</v>
      </c>
    </row>
    <row r="1270" spans="1:3">
      <c r="A1270">
        <v>31.7492866516113</v>
      </c>
      <c r="B1270">
        <v>11.2196159362793</v>
      </c>
      <c r="C1270">
        <v>24.563901901245099</v>
      </c>
    </row>
    <row r="1271" spans="1:3">
      <c r="A1271">
        <v>33.704063415527301</v>
      </c>
      <c r="B1271">
        <v>10.782595634460399</v>
      </c>
      <c r="C1271">
        <v>25.6815490722656</v>
      </c>
    </row>
    <row r="1272" spans="1:3">
      <c r="A1272">
        <v>21.5974235534668</v>
      </c>
      <c r="B1272">
        <v>75.056861877441406</v>
      </c>
      <c r="C1272">
        <v>40.3082275390625</v>
      </c>
    </row>
    <row r="1273" spans="1:3">
      <c r="A1273">
        <v>34.405666351318402</v>
      </c>
      <c r="B1273">
        <v>39.660427093505902</v>
      </c>
      <c r="C1273">
        <v>36.244831085205099</v>
      </c>
    </row>
    <row r="1274" spans="1:3">
      <c r="A1274">
        <v>34.2536430358887</v>
      </c>
      <c r="B1274">
        <v>73.217231750488295</v>
      </c>
      <c r="C1274">
        <v>47.890899658203097</v>
      </c>
    </row>
    <row r="1275" spans="1:3">
      <c r="A1275">
        <v>20.767940521240199</v>
      </c>
      <c r="B1275">
        <v>11.034914016723601</v>
      </c>
      <c r="C1275">
        <v>17.361381530761701</v>
      </c>
    </row>
    <row r="1276" spans="1:3">
      <c r="A1276">
        <v>32.180812835693402</v>
      </c>
      <c r="B1276">
        <v>8.4891681671142596</v>
      </c>
      <c r="C1276">
        <v>23.888736724853501</v>
      </c>
    </row>
    <row r="1277" spans="1:3">
      <c r="A1277">
        <v>17.3505668640137</v>
      </c>
      <c r="B1277">
        <v>14.450239181518601</v>
      </c>
      <c r="C1277">
        <v>16.335453033447301</v>
      </c>
    </row>
    <row r="1278" spans="1:3">
      <c r="A1278">
        <v>8.7676143646240199</v>
      </c>
      <c r="B1278">
        <v>23.8198642730713</v>
      </c>
      <c r="C1278">
        <v>14.035902023315399</v>
      </c>
    </row>
    <row r="1279" spans="1:3">
      <c r="A1279">
        <v>35.541194915771499</v>
      </c>
      <c r="B1279">
        <v>27.8292045593262</v>
      </c>
      <c r="C1279">
        <v>32.841999053955099</v>
      </c>
    </row>
    <row r="1280" spans="1:3">
      <c r="A1280">
        <v>12.1589708328247</v>
      </c>
      <c r="B1280">
        <v>15.9128150939941</v>
      </c>
      <c r="C1280">
        <v>13.472816467285201</v>
      </c>
    </row>
    <row r="1281" spans="1:3">
      <c r="A1281">
        <v>24.1492919921875</v>
      </c>
      <c r="B1281">
        <v>59.938030242919901</v>
      </c>
      <c r="C1281">
        <v>36.675350189208999</v>
      </c>
    </row>
    <row r="1282" spans="1:3">
      <c r="A1282">
        <v>28.109388351440401</v>
      </c>
      <c r="B1282">
        <v>10.499051094055201</v>
      </c>
      <c r="C1282">
        <v>21.9457702636719</v>
      </c>
    </row>
    <row r="1283" spans="1:3">
      <c r="A1283">
        <v>36.782238006591797</v>
      </c>
      <c r="B1283">
        <v>27.931978225708001</v>
      </c>
      <c r="C1283">
        <v>33.684646606445298</v>
      </c>
    </row>
    <row r="1284" spans="1:3">
      <c r="A1284">
        <v>33.581867218017599</v>
      </c>
      <c r="B1284">
        <v>65.568328857421903</v>
      </c>
      <c r="C1284">
        <v>44.777130126953097</v>
      </c>
    </row>
    <row r="1285" spans="1:3">
      <c r="A1285">
        <v>17.989933013916001</v>
      </c>
      <c r="B1285">
        <v>61.965530395507798</v>
      </c>
      <c r="C1285">
        <v>33.381393432617202</v>
      </c>
    </row>
    <row r="1286" spans="1:3">
      <c r="A1286">
        <v>32.0983695983887</v>
      </c>
      <c r="B1286">
        <v>14.325029373168899</v>
      </c>
      <c r="C1286">
        <v>25.877700805664102</v>
      </c>
    </row>
    <row r="1287" spans="1:3">
      <c r="A1287">
        <v>33.2225151062012</v>
      </c>
      <c r="B1287">
        <v>14.1272125244141</v>
      </c>
      <c r="C1287">
        <v>26.539159774780298</v>
      </c>
    </row>
    <row r="1288" spans="1:3">
      <c r="A1288">
        <v>20.667407989501999</v>
      </c>
      <c r="B1288">
        <v>6.22943162918091</v>
      </c>
      <c r="C1288">
        <v>15.6141166687012</v>
      </c>
    </row>
    <row r="1289" spans="1:3">
      <c r="A1289">
        <v>27.0143013000488</v>
      </c>
      <c r="B1289">
        <v>13.672238349914601</v>
      </c>
      <c r="C1289">
        <v>22.344579696655298</v>
      </c>
    </row>
    <row r="1290" spans="1:3">
      <c r="A1290">
        <v>35.5792045593262</v>
      </c>
      <c r="B1290">
        <v>31.336694717407202</v>
      </c>
      <c r="C1290">
        <v>34.094326019287102</v>
      </c>
    </row>
    <row r="1291" spans="1:3">
      <c r="A1291">
        <v>21.453691482543899</v>
      </c>
      <c r="B1291">
        <v>27.474071502685501</v>
      </c>
      <c r="C1291">
        <v>23.560825347900401</v>
      </c>
    </row>
    <row r="1292" spans="1:3">
      <c r="A1292">
        <v>25.6394653320313</v>
      </c>
      <c r="B1292">
        <v>20.9952487945557</v>
      </c>
      <c r="C1292">
        <v>24.013990402221701</v>
      </c>
    </row>
    <row r="1293" spans="1:3">
      <c r="A1293">
        <v>31.719396591186499</v>
      </c>
      <c r="B1293">
        <v>12.4313907623291</v>
      </c>
      <c r="C1293">
        <v>24.968593597412099</v>
      </c>
    </row>
    <row r="1294" spans="1:3">
      <c r="A1294">
        <v>33.930057525634801</v>
      </c>
      <c r="B1294">
        <v>23.984401702880898</v>
      </c>
      <c r="C1294">
        <v>30.4490776062012</v>
      </c>
    </row>
    <row r="1295" spans="1:3">
      <c r="A1295">
        <v>14.3484840393066</v>
      </c>
      <c r="B1295">
        <v>25.426160812377901</v>
      </c>
      <c r="C1295">
        <v>18.225671768188501</v>
      </c>
    </row>
    <row r="1296" spans="1:3">
      <c r="A1296">
        <v>27.217758178710898</v>
      </c>
      <c r="B1296">
        <v>20.732421875</v>
      </c>
      <c r="C1296">
        <v>24.947891235351602</v>
      </c>
    </row>
    <row r="1297" spans="1:3">
      <c r="A1297">
        <v>19.110643386840799</v>
      </c>
      <c r="B1297">
        <v>38.975475311279297</v>
      </c>
      <c r="C1297">
        <v>26.0633354187012</v>
      </c>
    </row>
    <row r="1298" spans="1:3">
      <c r="A1298">
        <v>25.903497695922901</v>
      </c>
      <c r="B1298">
        <v>6.55541896820068</v>
      </c>
      <c r="C1298">
        <v>19.131669998168899</v>
      </c>
    </row>
    <row r="1299" spans="1:3">
      <c r="A1299">
        <v>35.352363586425803</v>
      </c>
      <c r="B1299">
        <v>17.616380691528299</v>
      </c>
      <c r="C1299">
        <v>29.144769668579102</v>
      </c>
    </row>
    <row r="1300" spans="1:3">
      <c r="A1300">
        <v>27.605127334594702</v>
      </c>
      <c r="B1300">
        <v>25.277366638183601</v>
      </c>
      <c r="C1300">
        <v>26.790410995483398</v>
      </c>
    </row>
    <row r="1301" spans="1:3">
      <c r="A1301">
        <v>29.610813140869102</v>
      </c>
      <c r="B1301">
        <v>12.075264930725099</v>
      </c>
      <c r="C1301">
        <v>23.473371505737301</v>
      </c>
    </row>
    <row r="1302" spans="1:3">
      <c r="A1302">
        <v>20.8722133636475</v>
      </c>
      <c r="B1302">
        <v>40.853431701660199</v>
      </c>
      <c r="C1302">
        <v>27.8656406402588</v>
      </c>
    </row>
    <row r="1303" spans="1:3">
      <c r="A1303">
        <v>20.160272598266602</v>
      </c>
      <c r="B1303">
        <v>24.6883869171143</v>
      </c>
      <c r="C1303">
        <v>21.745113372802699</v>
      </c>
    </row>
    <row r="1304" spans="1:3">
      <c r="A1304">
        <v>43.185028076171903</v>
      </c>
      <c r="B1304">
        <v>71.415481567382798</v>
      </c>
      <c r="C1304">
        <v>53.065685272216797</v>
      </c>
    </row>
    <row r="1305" spans="1:3">
      <c r="A1305">
        <v>40.908367156982401</v>
      </c>
      <c r="B1305">
        <v>81.648811340332003</v>
      </c>
      <c r="C1305">
        <v>55.167522430419901</v>
      </c>
    </row>
    <row r="1306" spans="1:3">
      <c r="A1306">
        <v>19.726615905761701</v>
      </c>
      <c r="B1306">
        <v>10.3335561752319</v>
      </c>
      <c r="C1306">
        <v>16.439044952392599</v>
      </c>
    </row>
    <row r="1307" spans="1:3">
      <c r="A1307">
        <v>24.698106765747099</v>
      </c>
      <c r="B1307">
        <v>54.320468902587898</v>
      </c>
      <c r="C1307">
        <v>35.065933227539098</v>
      </c>
    </row>
    <row r="1308" spans="1:3">
      <c r="A1308">
        <v>24.6497611999512</v>
      </c>
      <c r="B1308">
        <v>47.360179901122997</v>
      </c>
      <c r="C1308">
        <v>32.5984077453613</v>
      </c>
    </row>
    <row r="1309" spans="1:3">
      <c r="A1309">
        <v>17.2263507843018</v>
      </c>
      <c r="B1309">
        <v>6.2660832405090297</v>
      </c>
      <c r="C1309">
        <v>13.390256881713899</v>
      </c>
    </row>
    <row r="1310" spans="1:3">
      <c r="A1310">
        <v>34.251602172851598</v>
      </c>
      <c r="B1310">
        <v>21.034795761108398</v>
      </c>
      <c r="C1310">
        <v>29.625719070434599</v>
      </c>
    </row>
    <row r="1311" spans="1:3">
      <c r="A1311">
        <v>43.402359008789098</v>
      </c>
      <c r="B1311">
        <v>-6.7695903778076199</v>
      </c>
      <c r="C1311">
        <v>25.842176437377901</v>
      </c>
    </row>
    <row r="1312" spans="1:3">
      <c r="A1312">
        <v>9.7093811035156303</v>
      </c>
      <c r="B1312">
        <v>46.689559936523402</v>
      </c>
      <c r="C1312">
        <v>22.652442932128899</v>
      </c>
    </row>
    <row r="1313" spans="1:3">
      <c r="A1313">
        <v>19.604860305786101</v>
      </c>
      <c r="B1313">
        <v>33.881786346435497</v>
      </c>
      <c r="C1313">
        <v>24.601783752441399</v>
      </c>
    </row>
    <row r="1314" spans="1:3">
      <c r="A1314">
        <v>31.325017929077099</v>
      </c>
      <c r="B1314">
        <v>58.444107055664098</v>
      </c>
      <c r="C1314">
        <v>40.816699981689503</v>
      </c>
    </row>
    <row r="1315" spans="1:3">
      <c r="A1315">
        <v>21.3646545410156</v>
      </c>
      <c r="B1315">
        <v>-1.3697254657745399</v>
      </c>
      <c r="C1315">
        <v>13.407621383666999</v>
      </c>
    </row>
    <row r="1316" spans="1:3">
      <c r="A1316">
        <v>16.456375122070298</v>
      </c>
      <c r="B1316">
        <v>-3.2778189182281499</v>
      </c>
      <c r="C1316">
        <v>9.5494070053100604</v>
      </c>
    </row>
    <row r="1317" spans="1:3">
      <c r="A1317">
        <v>32.219181060791001</v>
      </c>
      <c r="B1317">
        <v>41.3863716125488</v>
      </c>
      <c r="C1317">
        <v>35.427696228027301</v>
      </c>
    </row>
    <row r="1318" spans="1:3">
      <c r="A1318">
        <v>18.439088821411101</v>
      </c>
      <c r="B1318">
        <v>29.480340957641602</v>
      </c>
      <c r="C1318">
        <v>22.3035278320313</v>
      </c>
    </row>
    <row r="1319" spans="1:3">
      <c r="A1319">
        <v>23.7496128082275</v>
      </c>
      <c r="B1319">
        <v>121.92498016357401</v>
      </c>
      <c r="C1319">
        <v>58.110992431640597</v>
      </c>
    </row>
    <row r="1320" spans="1:3">
      <c r="A1320">
        <v>45.558757781982401</v>
      </c>
      <c r="B1320">
        <v>10.315904617309601</v>
      </c>
      <c r="C1320">
        <v>33.223758697509801</v>
      </c>
    </row>
    <row r="1321" spans="1:3">
      <c r="A1321">
        <v>35.741039276122997</v>
      </c>
      <c r="B1321">
        <v>7.5917158126831099</v>
      </c>
      <c r="C1321">
        <v>25.888776779174801</v>
      </c>
    </row>
    <row r="1322" spans="1:3">
      <c r="A1322">
        <v>15.9038953781128</v>
      </c>
      <c r="B1322">
        <v>53.532642364502003</v>
      </c>
      <c r="C1322">
        <v>29.073957443237301</v>
      </c>
    </row>
    <row r="1323" spans="1:3">
      <c r="A1323">
        <v>25.615932464599599</v>
      </c>
      <c r="B1323">
        <v>15.5966606140137</v>
      </c>
      <c r="C1323">
        <v>22.109188079833999</v>
      </c>
    </row>
    <row r="1324" spans="1:3">
      <c r="A1324">
        <v>12.898433685302701</v>
      </c>
      <c r="B1324">
        <v>68.107780456542997</v>
      </c>
      <c r="C1324">
        <v>32.221706390380902</v>
      </c>
    </row>
    <row r="1325" spans="1:3">
      <c r="A1325">
        <v>35.558628082275398</v>
      </c>
      <c r="B1325">
        <v>8.8634147644043004</v>
      </c>
      <c r="C1325">
        <v>26.215303421020501</v>
      </c>
    </row>
    <row r="1326" spans="1:3">
      <c r="A1326">
        <v>9.6761388778686506</v>
      </c>
      <c r="B1326">
        <v>58.088584899902301</v>
      </c>
      <c r="C1326">
        <v>26.6204948425293</v>
      </c>
    </row>
    <row r="1327" spans="1:3">
      <c r="A1327">
        <v>28.086563110351602</v>
      </c>
      <c r="B1327">
        <v>47.770828247070298</v>
      </c>
      <c r="C1327">
        <v>34.9760551452637</v>
      </c>
    </row>
    <row r="1328" spans="1:3">
      <c r="A1328">
        <v>27.841424942016602</v>
      </c>
      <c r="B1328">
        <v>20.475746154785199</v>
      </c>
      <c r="C1328">
        <v>25.2634372711182</v>
      </c>
    </row>
    <row r="1329" spans="1:3">
      <c r="A1329">
        <v>18.4430236816406</v>
      </c>
      <c r="B1329">
        <v>9.7716102600097692</v>
      </c>
      <c r="C1329">
        <v>15.408028602600099</v>
      </c>
    </row>
    <row r="1330" spans="1:3">
      <c r="A1330">
        <v>21.4753742218018</v>
      </c>
      <c r="B1330">
        <v>17.9834308624268</v>
      </c>
      <c r="C1330">
        <v>20.25319480896</v>
      </c>
    </row>
    <row r="1331" spans="1:3">
      <c r="A1331">
        <v>13.991305351257299</v>
      </c>
      <c r="B1331">
        <v>76.574432373046903</v>
      </c>
      <c r="C1331">
        <v>35.895401000976598</v>
      </c>
    </row>
    <row r="1332" spans="1:3">
      <c r="A1332">
        <v>20.2663898468018</v>
      </c>
      <c r="B1332">
        <v>1.1435415744781501</v>
      </c>
      <c r="C1332">
        <v>13.573392868041999</v>
      </c>
    </row>
    <row r="1333" spans="1:3">
      <c r="A1333">
        <v>28.051691055297901</v>
      </c>
      <c r="B1333">
        <v>14.173555374145501</v>
      </c>
      <c r="C1333">
        <v>23.194343566894499</v>
      </c>
    </row>
    <row r="1334" spans="1:3">
      <c r="A1334">
        <v>33.533432006835902</v>
      </c>
      <c r="B1334">
        <v>-22.353796005248999</v>
      </c>
      <c r="C1334">
        <v>13.972902297973601</v>
      </c>
    </row>
    <row r="1335" spans="1:3">
      <c r="A1335">
        <v>27.3260307312012</v>
      </c>
      <c r="B1335">
        <v>34.637443542480497</v>
      </c>
      <c r="C1335">
        <v>29.885025024414102</v>
      </c>
    </row>
    <row r="1336" spans="1:3">
      <c r="A1336">
        <v>25.234104156494102</v>
      </c>
      <c r="B1336">
        <v>-0.56558221578598</v>
      </c>
      <c r="C1336">
        <v>16.2042140960693</v>
      </c>
    </row>
    <row r="1337" spans="1:3">
      <c r="A1337">
        <v>41.371269226074197</v>
      </c>
      <c r="B1337">
        <v>15.9665784835815</v>
      </c>
      <c r="C1337">
        <v>32.479625701904297</v>
      </c>
    </row>
    <row r="1338" spans="1:3">
      <c r="A1338">
        <v>27.353731155395501</v>
      </c>
      <c r="B1338">
        <v>62.834629058837898</v>
      </c>
      <c r="C1338">
        <v>39.772045135497997</v>
      </c>
    </row>
    <row r="1339" spans="1:3">
      <c r="A1339">
        <v>47.924079895019503</v>
      </c>
      <c r="B1339">
        <v>25.948116302490199</v>
      </c>
      <c r="C1339">
        <v>40.232494354247997</v>
      </c>
    </row>
    <row r="1340" spans="1:3">
      <c r="A1340">
        <v>17.155231475830099</v>
      </c>
      <c r="B1340">
        <v>14.4363460540771</v>
      </c>
      <c r="C1340">
        <v>16.203620910644499</v>
      </c>
    </row>
    <row r="1341" spans="1:3">
      <c r="A1341">
        <v>21.4042358398438</v>
      </c>
      <c r="B1341">
        <v>-1.71296405792236</v>
      </c>
      <c r="C1341">
        <v>13.3132162094116</v>
      </c>
    </row>
    <row r="1342" spans="1:3">
      <c r="A1342">
        <v>33.831127166747997</v>
      </c>
      <c r="B1342">
        <v>29.999607086181602</v>
      </c>
      <c r="C1342">
        <v>32.490097045898402</v>
      </c>
    </row>
    <row r="1343" spans="1:3">
      <c r="A1343">
        <v>28.335691452026399</v>
      </c>
      <c r="B1343">
        <v>22.864294052123999</v>
      </c>
      <c r="C1343">
        <v>26.420701980590799</v>
      </c>
    </row>
    <row r="1344" spans="1:3">
      <c r="A1344">
        <v>21.1049900054932</v>
      </c>
      <c r="B1344">
        <v>12.767524719238301</v>
      </c>
      <c r="C1344">
        <v>18.186876296997099</v>
      </c>
    </row>
    <row r="1345" spans="1:3">
      <c r="A1345">
        <v>10.3216333389282</v>
      </c>
      <c r="B1345">
        <v>60.319908142089801</v>
      </c>
      <c r="C1345">
        <v>27.821029663085898</v>
      </c>
    </row>
    <row r="1346" spans="1:3">
      <c r="A1346">
        <v>28.460029602050799</v>
      </c>
      <c r="B1346">
        <v>52.879066467285199</v>
      </c>
      <c r="C1346">
        <v>37.006690979003899</v>
      </c>
    </row>
    <row r="1347" spans="1:3">
      <c r="A1347">
        <v>15.2479801177979</v>
      </c>
      <c r="B1347">
        <v>37.456722259521499</v>
      </c>
      <c r="C1347">
        <v>23.021039962768601</v>
      </c>
    </row>
    <row r="1348" spans="1:3">
      <c r="A1348">
        <v>23.660741806030298</v>
      </c>
      <c r="B1348">
        <v>40.505912780761697</v>
      </c>
      <c r="C1348">
        <v>29.5565509796143</v>
      </c>
    </row>
    <row r="1349" spans="1:3">
      <c r="A1349">
        <v>27.966865539550799</v>
      </c>
      <c r="B1349">
        <v>-9.6650714874267596</v>
      </c>
      <c r="C1349">
        <v>14.795687675476101</v>
      </c>
    </row>
    <row r="1350" spans="1:3">
      <c r="A1350">
        <v>24.4974555969238</v>
      </c>
      <c r="B1350">
        <v>7.6969056129455602</v>
      </c>
      <c r="C1350">
        <v>18.617263793945298</v>
      </c>
    </row>
    <row r="1351" spans="1:3">
      <c r="A1351">
        <v>42.924114227294901</v>
      </c>
      <c r="B1351">
        <v>47.8590278625488</v>
      </c>
      <c r="C1351">
        <v>44.651332855224602</v>
      </c>
    </row>
    <row r="1352" spans="1:3">
      <c r="A1352">
        <v>15.3989419937134</v>
      </c>
      <c r="B1352">
        <v>47.130947113037102</v>
      </c>
      <c r="C1352">
        <v>26.505144119262699</v>
      </c>
    </row>
    <row r="1353" spans="1:3">
      <c r="A1353">
        <v>15.1612949371338</v>
      </c>
      <c r="B1353">
        <v>39.828578948974602</v>
      </c>
      <c r="C1353">
        <v>23.794843673706101</v>
      </c>
    </row>
    <row r="1354" spans="1:3">
      <c r="A1354">
        <v>12.392647743225099</v>
      </c>
      <c r="B1354">
        <v>-1.4318090677261399</v>
      </c>
      <c r="C1354">
        <v>7.5540876388549796</v>
      </c>
    </row>
    <row r="1355" spans="1:3">
      <c r="A1355">
        <v>26.218635559081999</v>
      </c>
      <c r="B1355">
        <v>4.1033892631530797</v>
      </c>
      <c r="C1355">
        <v>18.478300094604499</v>
      </c>
    </row>
    <row r="1356" spans="1:3">
      <c r="A1356">
        <v>16.4123725891113</v>
      </c>
      <c r="B1356">
        <v>41.729053497314503</v>
      </c>
      <c r="C1356">
        <v>25.273210525512699</v>
      </c>
    </row>
    <row r="1357" spans="1:3">
      <c r="A1357">
        <v>23.0510864257813</v>
      </c>
      <c r="B1357">
        <v>23.123653411865199</v>
      </c>
      <c r="C1357">
        <v>23.076484680175799</v>
      </c>
    </row>
    <row r="1358" spans="1:3">
      <c r="A1358">
        <v>22.4539279937744</v>
      </c>
      <c r="B1358">
        <v>4.8629603385925302</v>
      </c>
      <c r="C1358">
        <v>16.2970886230469</v>
      </c>
    </row>
    <row r="1359" spans="1:3">
      <c r="A1359">
        <v>19.932245254516602</v>
      </c>
      <c r="B1359">
        <v>44.543643951416001</v>
      </c>
      <c r="C1359">
        <v>28.5462341308594</v>
      </c>
    </row>
    <row r="1360" spans="1:3">
      <c r="A1360">
        <v>28.286958694458001</v>
      </c>
      <c r="B1360">
        <v>93.081222534179702</v>
      </c>
      <c r="C1360">
        <v>50.964950561523402</v>
      </c>
    </row>
    <row r="1361" spans="1:3">
      <c r="A1361">
        <v>29.558788299560501</v>
      </c>
      <c r="B1361">
        <v>20.868383407592798</v>
      </c>
      <c r="C1361">
        <v>26.517147064208999</v>
      </c>
    </row>
    <row r="1362" spans="1:3">
      <c r="A1362">
        <v>35.144996643066399</v>
      </c>
      <c r="B1362">
        <v>52.7886352539063</v>
      </c>
      <c r="C1362">
        <v>41.320270538330099</v>
      </c>
    </row>
    <row r="1363" spans="1:3">
      <c r="A1363">
        <v>19.883506774902301</v>
      </c>
      <c r="B1363">
        <v>14.533471107482899</v>
      </c>
      <c r="C1363">
        <v>18.010993957519499</v>
      </c>
    </row>
    <row r="1364" spans="1:3">
      <c r="A1364">
        <v>31.420167922973601</v>
      </c>
      <c r="B1364">
        <v>-6.2705121040344203</v>
      </c>
      <c r="C1364">
        <v>18.228429794311499</v>
      </c>
    </row>
    <row r="1365" spans="1:3">
      <c r="A1365">
        <v>29.262922286987301</v>
      </c>
      <c r="B1365">
        <v>20.252883911132798</v>
      </c>
      <c r="C1365">
        <v>26.109409332275401</v>
      </c>
    </row>
    <row r="1366" spans="1:3">
      <c r="A1366">
        <v>23.7534370422363</v>
      </c>
      <c r="B1366">
        <v>67.32958984375</v>
      </c>
      <c r="C1366">
        <v>39.005088806152301</v>
      </c>
    </row>
    <row r="1367" spans="1:3">
      <c r="A1367">
        <v>14.354172706604</v>
      </c>
      <c r="B1367">
        <v>-1.92054331302643</v>
      </c>
      <c r="C1367">
        <v>8.6580219268798793</v>
      </c>
    </row>
    <row r="1368" spans="1:3">
      <c r="A1368">
        <v>20.223386764526399</v>
      </c>
      <c r="B1368">
        <v>45.5199584960938</v>
      </c>
      <c r="C1368">
        <v>29.077186584472699</v>
      </c>
    </row>
    <row r="1369" spans="1:3">
      <c r="A1369">
        <v>17.089796066284201</v>
      </c>
      <c r="B1369">
        <v>18.969718933105501</v>
      </c>
      <c r="C1369">
        <v>17.747768402099599</v>
      </c>
    </row>
    <row r="1370" spans="1:3">
      <c r="A1370">
        <v>29.985857009887699</v>
      </c>
      <c r="B1370">
        <v>38.799083709716797</v>
      </c>
      <c r="C1370">
        <v>33.070487976074197</v>
      </c>
    </row>
    <row r="1371" spans="1:3">
      <c r="A1371">
        <v>24.719245910644499</v>
      </c>
      <c r="B1371">
        <v>37.605766296386697</v>
      </c>
      <c r="C1371">
        <v>29.229528427123999</v>
      </c>
    </row>
    <row r="1372" spans="1:3">
      <c r="A1372">
        <v>19.7281494140625</v>
      </c>
      <c r="B1372">
        <v>53.0569877624512</v>
      </c>
      <c r="C1372">
        <v>31.393241882324201</v>
      </c>
    </row>
    <row r="1373" spans="1:3">
      <c r="A1373">
        <v>39.540973663330099</v>
      </c>
      <c r="B1373">
        <v>20.837022781372099</v>
      </c>
      <c r="C1373">
        <v>32.994590759277301</v>
      </c>
    </row>
    <row r="1374" spans="1:3">
      <c r="A1374">
        <v>24.015968322753899</v>
      </c>
      <c r="B1374">
        <v>14.9128580093384</v>
      </c>
      <c r="C1374">
        <v>20.829879760742202</v>
      </c>
    </row>
    <row r="1375" spans="1:3">
      <c r="A1375">
        <v>9.8945283889770508</v>
      </c>
      <c r="B1375">
        <v>7.8761391639709499</v>
      </c>
      <c r="C1375">
        <v>9.1880922317504901</v>
      </c>
    </row>
    <row r="1376" spans="1:3">
      <c r="A1376">
        <v>32.376071929931598</v>
      </c>
      <c r="B1376">
        <v>-0.21202749013900801</v>
      </c>
      <c r="C1376">
        <v>20.970237731933601</v>
      </c>
    </row>
    <row r="1377" spans="1:3">
      <c r="A1377">
        <v>30.0119323730469</v>
      </c>
      <c r="B1377">
        <v>33.248931884765597</v>
      </c>
      <c r="C1377">
        <v>31.144882202148398</v>
      </c>
    </row>
    <row r="1378" spans="1:3">
      <c r="A1378">
        <v>35.816947937011697</v>
      </c>
      <c r="B1378">
        <v>10.561938285827599</v>
      </c>
      <c r="C1378">
        <v>26.977695465087901</v>
      </c>
    </row>
    <row r="1379" spans="1:3">
      <c r="A1379">
        <v>16.538423538208001</v>
      </c>
      <c r="B1379">
        <v>18.9489345550537</v>
      </c>
      <c r="C1379">
        <v>17.382102966308601</v>
      </c>
    </row>
    <row r="1380" spans="1:3">
      <c r="A1380">
        <v>5.6272869110107404</v>
      </c>
      <c r="B1380">
        <v>18.403112411498999</v>
      </c>
      <c r="C1380">
        <v>10.0988254547119</v>
      </c>
    </row>
    <row r="1381" spans="1:3">
      <c r="A1381">
        <v>5.8891787528991699</v>
      </c>
      <c r="B1381">
        <v>15.879529953002899</v>
      </c>
      <c r="C1381">
        <v>9.3858013153076207</v>
      </c>
    </row>
    <row r="1382" spans="1:3">
      <c r="A1382">
        <v>26.8202095031738</v>
      </c>
      <c r="B1382">
        <v>9.6124124526977504</v>
      </c>
      <c r="C1382">
        <v>20.797479629516602</v>
      </c>
    </row>
    <row r="1383" spans="1:3">
      <c r="A1383">
        <v>22.5756511688232</v>
      </c>
      <c r="B1383">
        <v>59.039539337158203</v>
      </c>
      <c r="C1383">
        <v>35.3380126953125</v>
      </c>
    </row>
    <row r="1384" spans="1:3">
      <c r="A1384">
        <v>32.737533569335902</v>
      </c>
      <c r="B1384">
        <v>13.5550289154053</v>
      </c>
      <c r="C1384">
        <v>26.023656845092798</v>
      </c>
    </row>
    <row r="1385" spans="1:3">
      <c r="A1385">
        <v>28.303117752075199</v>
      </c>
      <c r="B1385">
        <v>-4.1506218910217303</v>
      </c>
      <c r="C1385">
        <v>16.944309234619102</v>
      </c>
    </row>
    <row r="1386" spans="1:3">
      <c r="A1386">
        <v>32.682594299316399</v>
      </c>
      <c r="B1386">
        <v>-9.3120679855346697</v>
      </c>
      <c r="C1386">
        <v>17.984462738037099</v>
      </c>
    </row>
    <row r="1387" spans="1:3">
      <c r="A1387">
        <v>16.986265182495099</v>
      </c>
      <c r="B1387">
        <v>49.428058624267599</v>
      </c>
      <c r="C1387">
        <v>28.340892791748001</v>
      </c>
    </row>
    <row r="1388" spans="1:3">
      <c r="A1388">
        <v>37.322216033935497</v>
      </c>
      <c r="B1388">
        <v>8.3960075378418004</v>
      </c>
      <c r="C1388">
        <v>27.198043823242202</v>
      </c>
    </row>
    <row r="1389" spans="1:3">
      <c r="A1389">
        <v>22.7469177246094</v>
      </c>
      <c r="B1389">
        <v>44.603229522705099</v>
      </c>
      <c r="C1389">
        <v>30.3966274261475</v>
      </c>
    </row>
    <row r="1390" spans="1:3">
      <c r="A1390">
        <v>16.8381156921387</v>
      </c>
      <c r="B1390">
        <v>0.45534816384315502</v>
      </c>
      <c r="C1390">
        <v>11.1041469573975</v>
      </c>
    </row>
    <row r="1391" spans="1:3">
      <c r="A1391">
        <v>21.986179351806602</v>
      </c>
      <c r="B1391">
        <v>14.318107604980501</v>
      </c>
      <c r="C1391">
        <v>19.302354812622099</v>
      </c>
    </row>
    <row r="1392" spans="1:3">
      <c r="A1392">
        <v>29.2636909484863</v>
      </c>
      <c r="B1392">
        <v>26.707708358764599</v>
      </c>
      <c r="C1392">
        <v>28.369096755981399</v>
      </c>
    </row>
    <row r="1393" spans="1:3">
      <c r="A1393">
        <v>13.6093635559082</v>
      </c>
      <c r="B1393">
        <v>26.733619689941399</v>
      </c>
      <c r="C1393">
        <v>18.202854156494102</v>
      </c>
    </row>
    <row r="1394" spans="1:3">
      <c r="A1394">
        <v>31.877622604370099</v>
      </c>
      <c r="B1394">
        <v>-2.9033837318420401</v>
      </c>
      <c r="C1394">
        <v>19.704271316528299</v>
      </c>
    </row>
    <row r="1395" spans="1:3">
      <c r="A1395">
        <v>32.772499084472699</v>
      </c>
      <c r="B1395">
        <v>42.9664497375488</v>
      </c>
      <c r="C1395">
        <v>36.340381622314503</v>
      </c>
    </row>
    <row r="1396" spans="1:3">
      <c r="A1396">
        <v>32.036746978759801</v>
      </c>
      <c r="B1396">
        <v>13.873908042907701</v>
      </c>
      <c r="C1396">
        <v>25.679754257202099</v>
      </c>
    </row>
    <row r="1397" spans="1:3">
      <c r="A1397">
        <v>18.929523468017599</v>
      </c>
      <c r="B1397">
        <v>28.09104347229</v>
      </c>
      <c r="C1397">
        <v>22.136054992675799</v>
      </c>
    </row>
    <row r="1398" spans="1:3">
      <c r="A1398">
        <v>39.862720489502003</v>
      </c>
      <c r="B1398">
        <v>1.2528178691864</v>
      </c>
      <c r="C1398">
        <v>26.3492546081543</v>
      </c>
    </row>
    <row r="1399" spans="1:3">
      <c r="A1399">
        <v>19.487392425537099</v>
      </c>
      <c r="B1399">
        <v>45.631790161132798</v>
      </c>
      <c r="C1399">
        <v>28.637931823730501</v>
      </c>
    </row>
    <row r="1400" spans="1:3">
      <c r="A1400">
        <v>38.798957824707003</v>
      </c>
      <c r="B1400">
        <v>41.620365142822301</v>
      </c>
      <c r="C1400">
        <v>39.786449432372997</v>
      </c>
    </row>
    <row r="1401" spans="1:3">
      <c r="A1401">
        <v>40.274276733398402</v>
      </c>
      <c r="B1401">
        <v>17.417078018188501</v>
      </c>
      <c r="C1401">
        <v>32.274257659912102</v>
      </c>
    </row>
    <row r="1402" spans="1:3">
      <c r="A1402">
        <v>29.913171768188501</v>
      </c>
      <c r="B1402">
        <v>37.006237030029297</v>
      </c>
      <c r="C1402">
        <v>32.395744323730497</v>
      </c>
    </row>
    <row r="1403" spans="1:3">
      <c r="A1403">
        <v>36.443885803222699</v>
      </c>
      <c r="B1403">
        <v>39.100353240966797</v>
      </c>
      <c r="C1403">
        <v>37.373649597167997</v>
      </c>
    </row>
    <row r="1404" spans="1:3">
      <c r="A1404">
        <v>23.0521640777588</v>
      </c>
      <c r="B1404">
        <v>10.100380897521999</v>
      </c>
      <c r="C1404">
        <v>18.519039154052699</v>
      </c>
    </row>
    <row r="1405" spans="1:3">
      <c r="A1405">
        <v>39.400497436523402</v>
      </c>
      <c r="B1405">
        <v>-1.4974422454834</v>
      </c>
      <c r="C1405">
        <v>25.086217880248999</v>
      </c>
    </row>
    <row r="1406" spans="1:3">
      <c r="A1406">
        <v>38.672794342041001</v>
      </c>
      <c r="B1406">
        <v>61.212848663330099</v>
      </c>
      <c r="C1406">
        <v>46.561813354492202</v>
      </c>
    </row>
    <row r="1407" spans="1:3">
      <c r="A1407">
        <v>23.467134475708001</v>
      </c>
      <c r="B1407">
        <v>-1.2716429233551001</v>
      </c>
      <c r="C1407">
        <v>14.808562278747599</v>
      </c>
    </row>
    <row r="1408" spans="1:3">
      <c r="A1408">
        <v>17.576366424560501</v>
      </c>
      <c r="B1408">
        <v>47.875812530517599</v>
      </c>
      <c r="C1408">
        <v>28.181173324585</v>
      </c>
    </row>
    <row r="1409" spans="1:3">
      <c r="A1409">
        <v>20.639743804931602</v>
      </c>
      <c r="B1409">
        <v>35.573089599609403</v>
      </c>
      <c r="C1409">
        <v>25.8664150238037</v>
      </c>
    </row>
    <row r="1410" spans="1:3">
      <c r="A1410">
        <v>21.740240097045898</v>
      </c>
      <c r="B1410">
        <v>27.248121261596701</v>
      </c>
      <c r="C1410">
        <v>23.6679992675781</v>
      </c>
    </row>
    <row r="1411" spans="1:3">
      <c r="A1411">
        <v>20.5886631011963</v>
      </c>
      <c r="B1411">
        <v>26.2874050140381</v>
      </c>
      <c r="C1411">
        <v>22.583223342895501</v>
      </c>
    </row>
    <row r="1412" spans="1:3">
      <c r="A1412">
        <v>19.9930515289307</v>
      </c>
      <c r="B1412">
        <v>25.678268432617202</v>
      </c>
      <c r="C1412">
        <v>21.9828777313232</v>
      </c>
    </row>
    <row r="1413" spans="1:3">
      <c r="A1413">
        <v>18.158668518066399</v>
      </c>
      <c r="B1413">
        <v>40.877887725830099</v>
      </c>
      <c r="C1413">
        <v>26.110395431518601</v>
      </c>
    </row>
    <row r="1414" spans="1:3">
      <c r="A1414">
        <v>26.2503967285156</v>
      </c>
      <c r="B1414">
        <v>46.680736541747997</v>
      </c>
      <c r="C1414">
        <v>33.401016235351598</v>
      </c>
    </row>
    <row r="1415" spans="1:3">
      <c r="A1415">
        <v>13.3769187927246</v>
      </c>
      <c r="B1415">
        <v>80.4404296875</v>
      </c>
      <c r="C1415">
        <v>36.849147796630902</v>
      </c>
    </row>
    <row r="1416" spans="1:3">
      <c r="A1416">
        <v>18.275596618652301</v>
      </c>
      <c r="B1416">
        <v>13.4375295639038</v>
      </c>
      <c r="C1416">
        <v>16.582273483276399</v>
      </c>
    </row>
    <row r="1417" spans="1:3">
      <c r="A1417">
        <v>20.5226230621338</v>
      </c>
      <c r="B1417">
        <v>-2.7420654296875</v>
      </c>
      <c r="C1417">
        <v>12.379981994628899</v>
      </c>
    </row>
    <row r="1418" spans="1:3">
      <c r="A1418">
        <v>33.073680877685497</v>
      </c>
      <c r="B1418">
        <v>18.740472793579102</v>
      </c>
      <c r="C1418">
        <v>28.0570583343506</v>
      </c>
    </row>
    <row r="1419" spans="1:3">
      <c r="A1419">
        <v>37.017726898193402</v>
      </c>
      <c r="B1419">
        <v>6.1480307579040501</v>
      </c>
      <c r="C1419">
        <v>26.213333129882798</v>
      </c>
    </row>
    <row r="1420" spans="1:3">
      <c r="A1420">
        <v>12.702308654785201</v>
      </c>
      <c r="B1420">
        <v>29.655143737793001</v>
      </c>
      <c r="C1420">
        <v>18.635801315307599</v>
      </c>
    </row>
    <row r="1421" spans="1:3">
      <c r="A1421">
        <v>22.286460876464801</v>
      </c>
      <c r="B1421">
        <v>17.3701057434082</v>
      </c>
      <c r="C1421">
        <v>20.565736770629901</v>
      </c>
    </row>
    <row r="1422" spans="1:3">
      <c r="A1422">
        <v>17.396100997924801</v>
      </c>
      <c r="B1422">
        <v>-3.9095528125762899</v>
      </c>
      <c r="C1422">
        <v>9.9391222000122106</v>
      </c>
    </row>
    <row r="1423" spans="1:3">
      <c r="A1423">
        <v>17.999794006347699</v>
      </c>
      <c r="B1423">
        <v>-3.8660013675689702</v>
      </c>
      <c r="C1423">
        <v>10.3467655181885</v>
      </c>
    </row>
    <row r="1424" spans="1:3">
      <c r="A1424">
        <v>35.618686676025398</v>
      </c>
      <c r="B1424">
        <v>19.363075256347699</v>
      </c>
      <c r="C1424">
        <v>29.929222106933601</v>
      </c>
    </row>
    <row r="1425" spans="1:3">
      <c r="A1425">
        <v>16.117118835449201</v>
      </c>
      <c r="B1425">
        <v>22.387779235839801</v>
      </c>
      <c r="C1425">
        <v>18.3118495941162</v>
      </c>
    </row>
    <row r="1426" spans="1:3">
      <c r="A1426">
        <v>24.5665187835693</v>
      </c>
      <c r="B1426">
        <v>50.576663970947301</v>
      </c>
      <c r="C1426">
        <v>33.670070648193402</v>
      </c>
    </row>
    <row r="1427" spans="1:3">
      <c r="A1427">
        <v>19.472023010253899</v>
      </c>
      <c r="B1427">
        <v>24.225858688354499</v>
      </c>
      <c r="C1427">
        <v>21.135866165161101</v>
      </c>
    </row>
    <row r="1428" spans="1:3">
      <c r="A1428">
        <v>19.4207439422607</v>
      </c>
      <c r="B1428">
        <v>-4.2284708023071298</v>
      </c>
      <c r="C1428">
        <v>11.143518447876</v>
      </c>
    </row>
    <row r="1429" spans="1:3">
      <c r="A1429">
        <v>25.883104324340799</v>
      </c>
      <c r="B1429">
        <v>41.145622253417997</v>
      </c>
      <c r="C1429">
        <v>31.2249851226807</v>
      </c>
    </row>
    <row r="1430" spans="1:3">
      <c r="A1430">
        <v>12.2524147033691</v>
      </c>
      <c r="B1430">
        <v>12.709718704223601</v>
      </c>
      <c r="C1430">
        <v>12.4124708175659</v>
      </c>
    </row>
    <row r="1431" spans="1:3">
      <c r="A1431">
        <v>35.587448120117202</v>
      </c>
      <c r="B1431">
        <v>2.76612448692322</v>
      </c>
      <c r="C1431">
        <v>24.0999851226807</v>
      </c>
    </row>
    <row r="1432" spans="1:3">
      <c r="A1432">
        <v>32.030082702636697</v>
      </c>
      <c r="B1432">
        <v>7.3242130279540998</v>
      </c>
      <c r="C1432">
        <v>23.383028030395501</v>
      </c>
    </row>
    <row r="1433" spans="1:3">
      <c r="A1433">
        <v>18.6943683624268</v>
      </c>
      <c r="B1433">
        <v>35.293678283691399</v>
      </c>
      <c r="C1433">
        <v>24.504127502441399</v>
      </c>
    </row>
    <row r="1434" spans="1:3">
      <c r="A1434">
        <v>21.965970993041999</v>
      </c>
      <c r="B1434">
        <v>16.731340408325199</v>
      </c>
      <c r="C1434">
        <v>20.1338500976563</v>
      </c>
    </row>
    <row r="1435" spans="1:3">
      <c r="A1435">
        <v>21.006584167480501</v>
      </c>
      <c r="B1435">
        <v>24.294124603271499</v>
      </c>
      <c r="C1435">
        <v>22.157222747802699</v>
      </c>
    </row>
    <row r="1436" spans="1:3">
      <c r="A1436">
        <v>28.759027481079102</v>
      </c>
      <c r="B1436">
        <v>9.3538179397583008</v>
      </c>
      <c r="C1436">
        <v>21.967205047607401</v>
      </c>
    </row>
    <row r="1437" spans="1:3">
      <c r="A1437">
        <v>41.308567047119098</v>
      </c>
      <c r="B1437">
        <v>14.8237867355347</v>
      </c>
      <c r="C1437">
        <v>32.038894653320298</v>
      </c>
    </row>
    <row r="1438" spans="1:3">
      <c r="A1438">
        <v>20.906131744384801</v>
      </c>
      <c r="B1438">
        <v>27.4063911437988</v>
      </c>
      <c r="C1438">
        <v>23.1812229156494</v>
      </c>
    </row>
    <row r="1439" spans="1:3">
      <c r="A1439">
        <v>28.390537261962901</v>
      </c>
      <c r="B1439">
        <v>55.881538391113303</v>
      </c>
      <c r="C1439">
        <v>38.012386322021499</v>
      </c>
    </row>
    <row r="1440" spans="1:3">
      <c r="A1440">
        <v>21.595535278320298</v>
      </c>
      <c r="B1440">
        <v>-9.3400440216064506</v>
      </c>
      <c r="C1440">
        <v>10.7680826187134</v>
      </c>
    </row>
    <row r="1441" spans="1:3">
      <c r="A1441">
        <v>27.508882522583001</v>
      </c>
      <c r="B1441">
        <v>35.328258514404297</v>
      </c>
      <c r="C1441">
        <v>30.245664596557599</v>
      </c>
    </row>
    <row r="1442" spans="1:3">
      <c r="A1442">
        <v>27.936262130737301</v>
      </c>
      <c r="B1442">
        <v>-12.298092842102101</v>
      </c>
      <c r="C1442">
        <v>13.8542375564575</v>
      </c>
    </row>
    <row r="1443" spans="1:3">
      <c r="A1443">
        <v>31.090021133422901</v>
      </c>
      <c r="B1443">
        <v>39.608699798583999</v>
      </c>
      <c r="C1443">
        <v>34.071559906005902</v>
      </c>
    </row>
    <row r="1444" spans="1:3">
      <c r="A1444">
        <v>32.658748626708999</v>
      </c>
      <c r="B1444">
        <v>27.670194625854499</v>
      </c>
      <c r="C1444">
        <v>30.912754058837901</v>
      </c>
    </row>
    <row r="1445" spans="1:3">
      <c r="A1445">
        <v>22.845136642456101</v>
      </c>
      <c r="B1445">
        <v>12.9951057434082</v>
      </c>
      <c r="C1445">
        <v>19.397624969482401</v>
      </c>
    </row>
    <row r="1446" spans="1:3">
      <c r="A1446">
        <v>18.528699874877901</v>
      </c>
      <c r="B1446">
        <v>24.4329509735107</v>
      </c>
      <c r="C1446">
        <v>20.595188140869102</v>
      </c>
    </row>
    <row r="1447" spans="1:3">
      <c r="A1447">
        <v>15.4916219711304</v>
      </c>
      <c r="B1447">
        <v>40.6725883483887</v>
      </c>
      <c r="C1447">
        <v>24.304960250854499</v>
      </c>
    </row>
    <row r="1448" spans="1:3">
      <c r="A1448">
        <v>23.263938903808601</v>
      </c>
      <c r="B1448">
        <v>12.072675704956101</v>
      </c>
      <c r="C1448">
        <v>19.346996307373001</v>
      </c>
    </row>
    <row r="1449" spans="1:3">
      <c r="A1449">
        <v>26.569557189941399</v>
      </c>
      <c r="B1449">
        <v>60.059898376464801</v>
      </c>
      <c r="C1449">
        <v>38.291175842285199</v>
      </c>
    </row>
    <row r="1450" spans="1:3">
      <c r="A1450">
        <v>29.552595138549801</v>
      </c>
      <c r="B1450">
        <v>4.5425605773925799</v>
      </c>
      <c r="C1450">
        <v>20.7990837097168</v>
      </c>
    </row>
    <row r="1451" spans="1:3">
      <c r="A1451">
        <v>26.41796875</v>
      </c>
      <c r="B1451">
        <v>10.6901092529297</v>
      </c>
      <c r="C1451">
        <v>20.9132175445557</v>
      </c>
    </row>
    <row r="1452" spans="1:3">
      <c r="A1452">
        <v>25.0680046081543</v>
      </c>
      <c r="B1452">
        <v>43.585636138916001</v>
      </c>
      <c r="C1452">
        <v>31.5491752624512</v>
      </c>
    </row>
    <row r="1453" spans="1:3">
      <c r="A1453">
        <v>17.425090789794901</v>
      </c>
      <c r="B1453">
        <v>-5.70485162734985</v>
      </c>
      <c r="C1453">
        <v>9.3296108245849592</v>
      </c>
    </row>
    <row r="1454" spans="1:3">
      <c r="A1454">
        <v>19.233751296997099</v>
      </c>
      <c r="B1454">
        <v>19.266508102416999</v>
      </c>
      <c r="C1454">
        <v>19.245216369628899</v>
      </c>
    </row>
    <row r="1455" spans="1:3">
      <c r="A1455">
        <v>21.484107971191399</v>
      </c>
      <c r="B1455">
        <v>-1.7508225440978999</v>
      </c>
      <c r="C1455">
        <v>13.351881980896</v>
      </c>
    </row>
    <row r="1456" spans="1:3">
      <c r="A1456">
        <v>24.573448181152301</v>
      </c>
      <c r="B1456">
        <v>-2.0025043487548801</v>
      </c>
      <c r="C1456">
        <v>15.2718648910522</v>
      </c>
    </row>
    <row r="1457" spans="1:3">
      <c r="A1457">
        <v>39.066986083984403</v>
      </c>
      <c r="B1457">
        <v>35.296424865722699</v>
      </c>
      <c r="C1457">
        <v>37.747291564941399</v>
      </c>
    </row>
    <row r="1458" spans="1:3">
      <c r="A1458">
        <v>25.590110778808601</v>
      </c>
      <c r="B1458">
        <v>16.244554519653299</v>
      </c>
      <c r="C1458">
        <v>22.319166183471701</v>
      </c>
    </row>
    <row r="1459" spans="1:3">
      <c r="A1459">
        <v>27.802015304565401</v>
      </c>
      <c r="B1459">
        <v>31.8617553710938</v>
      </c>
      <c r="C1459">
        <v>29.222925186157202</v>
      </c>
    </row>
    <row r="1460" spans="1:3">
      <c r="A1460">
        <v>22.140510559081999</v>
      </c>
      <c r="B1460">
        <v>16.997911453247099</v>
      </c>
      <c r="C1460">
        <v>20.340600967407202</v>
      </c>
    </row>
    <row r="1461" spans="1:3">
      <c r="A1461">
        <v>37.968624114990199</v>
      </c>
      <c r="B1461">
        <v>50.384807586669901</v>
      </c>
      <c r="C1461">
        <v>42.314289093017599</v>
      </c>
    </row>
    <row r="1462" spans="1:3">
      <c r="A1462">
        <v>20.048997879028299</v>
      </c>
      <c r="B1462">
        <v>10.0390281677246</v>
      </c>
      <c r="C1462">
        <v>16.545509338378899</v>
      </c>
    </row>
    <row r="1463" spans="1:3">
      <c r="A1463">
        <v>21.791221618652301</v>
      </c>
      <c r="B1463">
        <v>2.63419842720032</v>
      </c>
      <c r="C1463">
        <v>15.0862636566162</v>
      </c>
    </row>
    <row r="1464" spans="1:3">
      <c r="A1464">
        <v>24.12522315979</v>
      </c>
      <c r="B1464">
        <v>76.541770935058594</v>
      </c>
      <c r="C1464">
        <v>42.471015930175803</v>
      </c>
    </row>
    <row r="1465" spans="1:3">
      <c r="A1465">
        <v>18.232336044311499</v>
      </c>
      <c r="B1465">
        <v>18.097038269043001</v>
      </c>
      <c r="C1465">
        <v>18.184982299804702</v>
      </c>
    </row>
    <row r="1466" spans="1:3">
      <c r="A1466">
        <v>30.8043518066406</v>
      </c>
      <c r="B1466">
        <v>4.8058161735534703</v>
      </c>
      <c r="C1466">
        <v>21.7048645019531</v>
      </c>
    </row>
    <row r="1467" spans="1:3">
      <c r="A1467">
        <v>29.604850769043001</v>
      </c>
      <c r="B1467">
        <v>1.6301029920578001</v>
      </c>
      <c r="C1467">
        <v>19.8136882781982</v>
      </c>
    </row>
    <row r="1468" spans="1:3">
      <c r="A1468">
        <v>34.466136932372997</v>
      </c>
      <c r="B1468">
        <v>55.278465270996101</v>
      </c>
      <c r="C1468">
        <v>41.750450134277301</v>
      </c>
    </row>
    <row r="1469" spans="1:3">
      <c r="A1469">
        <v>26.2696228027344</v>
      </c>
      <c r="B1469">
        <v>17.693824768066399</v>
      </c>
      <c r="C1469">
        <v>23.268093109130898</v>
      </c>
    </row>
    <row r="1470" spans="1:3">
      <c r="A1470">
        <v>30.1053352355957</v>
      </c>
      <c r="B1470">
        <v>75.698928833007798</v>
      </c>
      <c r="C1470">
        <v>46.0630912780762</v>
      </c>
    </row>
    <row r="1471" spans="1:3">
      <c r="A1471">
        <v>48.781227111816399</v>
      </c>
      <c r="B1471">
        <v>19.239843368530298</v>
      </c>
      <c r="C1471">
        <v>38.441741943359403</v>
      </c>
    </row>
    <row r="1472" spans="1:3">
      <c r="A1472">
        <v>34.757133483886697</v>
      </c>
      <c r="B1472">
        <v>34.160312652587898</v>
      </c>
      <c r="C1472">
        <v>34.548244476318402</v>
      </c>
    </row>
    <row r="1473" spans="1:3">
      <c r="A1473">
        <v>28.853124618530298</v>
      </c>
      <c r="B1473">
        <v>4.9435472488403303</v>
      </c>
      <c r="C1473">
        <v>20.4847717285156</v>
      </c>
    </row>
    <row r="1474" spans="1:3">
      <c r="A1474">
        <v>15.449633598327599</v>
      </c>
      <c r="B1474">
        <v>6.4923601150512704</v>
      </c>
      <c r="C1474">
        <v>12.314587593078601</v>
      </c>
    </row>
    <row r="1475" spans="1:3">
      <c r="A1475">
        <v>32.868316650390597</v>
      </c>
      <c r="B1475">
        <v>33.481998443603501</v>
      </c>
      <c r="C1475">
        <v>33.083106994628899</v>
      </c>
    </row>
    <row r="1476" spans="1:3">
      <c r="A1476">
        <v>27.958229064941399</v>
      </c>
      <c r="B1476">
        <v>13.497114181518601</v>
      </c>
      <c r="C1476">
        <v>22.8968391418457</v>
      </c>
    </row>
    <row r="1477" spans="1:3">
      <c r="A1477">
        <v>27.555759429931602</v>
      </c>
      <c r="B1477">
        <v>44.37939453125</v>
      </c>
      <c r="C1477">
        <v>33.4440307617188</v>
      </c>
    </row>
    <row r="1478" spans="1:3">
      <c r="A1478">
        <v>23.7935676574707</v>
      </c>
      <c r="B1478">
        <v>-3.56794357299805</v>
      </c>
      <c r="C1478">
        <v>14.217039108276399</v>
      </c>
    </row>
    <row r="1479" spans="1:3">
      <c r="A1479">
        <v>19.994308471679702</v>
      </c>
      <c r="B1479">
        <v>-17.452032089233398</v>
      </c>
      <c r="C1479">
        <v>6.8880891799926802</v>
      </c>
    </row>
    <row r="1480" spans="1:3">
      <c r="A1480">
        <v>40.216243743896499</v>
      </c>
      <c r="B1480">
        <v>9.1540279388427699</v>
      </c>
      <c r="C1480">
        <v>29.344469070434599</v>
      </c>
    </row>
    <row r="1481" spans="1:3">
      <c r="A1481">
        <v>30.754552841186499</v>
      </c>
      <c r="B1481">
        <v>26.865312576293899</v>
      </c>
      <c r="C1481">
        <v>29.393318176269499</v>
      </c>
    </row>
    <row r="1482" spans="1:3">
      <c r="A1482">
        <v>19.340044021606399</v>
      </c>
      <c r="B1482">
        <v>25.677646636962901</v>
      </c>
      <c r="C1482">
        <v>21.558204650878899</v>
      </c>
    </row>
    <row r="1483" spans="1:3">
      <c r="A1483">
        <v>36.882167816162102</v>
      </c>
      <c r="B1483">
        <v>6.5774192810058603</v>
      </c>
      <c r="C1483">
        <v>26.275505065918001</v>
      </c>
    </row>
    <row r="1484" spans="1:3">
      <c r="A1484">
        <v>32.904304504394503</v>
      </c>
      <c r="B1484">
        <v>14.106273651123001</v>
      </c>
      <c r="C1484">
        <v>26.324993133544901</v>
      </c>
    </row>
    <row r="1485" spans="1:3">
      <c r="A1485">
        <v>28.3599853515625</v>
      </c>
      <c r="B1485">
        <v>13.334766387939499</v>
      </c>
      <c r="C1485">
        <v>23.101158142089801</v>
      </c>
    </row>
    <row r="1486" spans="1:3">
      <c r="A1486">
        <v>31.74880027771</v>
      </c>
      <c r="B1486">
        <v>-10.689765930175801</v>
      </c>
      <c r="C1486">
        <v>16.895301818847699</v>
      </c>
    </row>
    <row r="1487" spans="1:3">
      <c r="A1487">
        <v>29.797269821166999</v>
      </c>
      <c r="B1487">
        <v>13.1565341949463</v>
      </c>
      <c r="C1487">
        <v>23.9730129241943</v>
      </c>
    </row>
    <row r="1488" spans="1:3">
      <c r="A1488">
        <v>23.047897338867202</v>
      </c>
      <c r="B1488">
        <v>23.351648330688501</v>
      </c>
      <c r="C1488">
        <v>23.154211044311499</v>
      </c>
    </row>
    <row r="1489" spans="1:3">
      <c r="A1489">
        <v>20.457738876342798</v>
      </c>
      <c r="B1489">
        <v>30.2779216766357</v>
      </c>
      <c r="C1489">
        <v>23.894802093505898</v>
      </c>
    </row>
    <row r="1490" spans="1:3">
      <c r="A1490">
        <v>29.086225509643601</v>
      </c>
      <c r="B1490">
        <v>16.734828948974599</v>
      </c>
      <c r="C1490">
        <v>24.763236999511701</v>
      </c>
    </row>
    <row r="1491" spans="1:3">
      <c r="A1491">
        <v>24.5919399261475</v>
      </c>
      <c r="B1491">
        <v>15.419953346252401</v>
      </c>
      <c r="C1491">
        <v>21.3817443847656</v>
      </c>
    </row>
    <row r="1492" spans="1:3">
      <c r="A1492">
        <v>30.887020111083999</v>
      </c>
      <c r="B1492">
        <v>20.307331085205099</v>
      </c>
      <c r="C1492">
        <v>27.184129714965799</v>
      </c>
    </row>
    <row r="1493" spans="1:3">
      <c r="A1493">
        <v>25.878511428833001</v>
      </c>
      <c r="B1493">
        <v>8.3480482101440394</v>
      </c>
      <c r="C1493">
        <v>19.7428493499756</v>
      </c>
    </row>
    <row r="1494" spans="1:3">
      <c r="A1494">
        <v>20.924116134643601</v>
      </c>
      <c r="B1494">
        <v>37.7898139953613</v>
      </c>
      <c r="C1494">
        <v>26.827110290527301</v>
      </c>
    </row>
    <row r="1495" spans="1:3">
      <c r="A1495">
        <v>40.943000793457003</v>
      </c>
      <c r="B1495">
        <v>25.5940036773682</v>
      </c>
      <c r="C1495">
        <v>35.570850372314503</v>
      </c>
    </row>
    <row r="1496" spans="1:3">
      <c r="A1496">
        <v>26.475986480712901</v>
      </c>
      <c r="B1496">
        <v>32.570457458496101</v>
      </c>
      <c r="C1496">
        <v>28.609050750732401</v>
      </c>
    </row>
    <row r="1497" spans="1:3">
      <c r="A1497">
        <v>36.543319702148402</v>
      </c>
      <c r="B1497">
        <v>14.046369552612299</v>
      </c>
      <c r="C1497">
        <v>28.669387817382798</v>
      </c>
    </row>
    <row r="1498" spans="1:3">
      <c r="A1498">
        <v>15.4804840087891</v>
      </c>
      <c r="B1498">
        <v>35.823917388916001</v>
      </c>
      <c r="C1498">
        <v>22.600685119628899</v>
      </c>
    </row>
    <row r="1499" spans="1:3">
      <c r="A1499">
        <v>9.68810939788818</v>
      </c>
      <c r="B1499">
        <v>55.226188659667997</v>
      </c>
      <c r="C1499">
        <v>25.626436233520501</v>
      </c>
    </row>
    <row r="1500" spans="1:3">
      <c r="A1500">
        <v>40.788017272949197</v>
      </c>
      <c r="B1500">
        <v>42.047374725341797</v>
      </c>
      <c r="C1500">
        <v>41.228794097900398</v>
      </c>
    </row>
    <row r="1501" spans="1:3">
      <c r="A1501">
        <v>35.250774383544901</v>
      </c>
      <c r="B1501">
        <v>26.661239624023398</v>
      </c>
      <c r="C1501">
        <v>32.244438171386697</v>
      </c>
    </row>
    <row r="1502" spans="1:3">
      <c r="A1502">
        <v>21.809066772460898</v>
      </c>
      <c r="B1502">
        <v>35.634788513183601</v>
      </c>
      <c r="C1502">
        <v>26.648069381713899</v>
      </c>
    </row>
    <row r="1503" spans="1:3">
      <c r="A1503">
        <v>33.991603851318402</v>
      </c>
      <c r="B1503">
        <v>27.745790481567401</v>
      </c>
      <c r="C1503">
        <v>31.805568695068398</v>
      </c>
    </row>
    <row r="1504" spans="1:3">
      <c r="A1504">
        <v>25.471845626831101</v>
      </c>
      <c r="B1504">
        <v>28.844030380248999</v>
      </c>
      <c r="C1504">
        <v>26.6521110534668</v>
      </c>
    </row>
    <row r="1505" spans="1:3">
      <c r="A1505">
        <v>16.9695129394531</v>
      </c>
      <c r="B1505">
        <v>53.596122741699197</v>
      </c>
      <c r="C1505">
        <v>29.788825988769499</v>
      </c>
    </row>
    <row r="1506" spans="1:3">
      <c r="A1506">
        <v>20.233203887939499</v>
      </c>
      <c r="B1506">
        <v>54.494625091552699</v>
      </c>
      <c r="C1506">
        <v>32.224700927734403</v>
      </c>
    </row>
    <row r="1507" spans="1:3">
      <c r="A1507">
        <v>16.3541145324707</v>
      </c>
      <c r="B1507">
        <v>8.1177148818969709</v>
      </c>
      <c r="C1507">
        <v>13.4713745117188</v>
      </c>
    </row>
    <row r="1508" spans="1:3">
      <c r="A1508">
        <v>19.149585723876999</v>
      </c>
      <c r="B1508">
        <v>32.256465911865199</v>
      </c>
      <c r="C1508">
        <v>23.736993789672901</v>
      </c>
    </row>
    <row r="1509" spans="1:3">
      <c r="A1509">
        <v>25.281030654907202</v>
      </c>
      <c r="B1509">
        <v>32.319801330566399</v>
      </c>
      <c r="C1509">
        <v>27.744600296020501</v>
      </c>
    </row>
    <row r="1510" spans="1:3">
      <c r="A1510">
        <v>44.902099609375</v>
      </c>
      <c r="B1510">
        <v>35.086223602294901</v>
      </c>
      <c r="C1510">
        <v>41.466541290283203</v>
      </c>
    </row>
    <row r="1511" spans="1:3">
      <c r="A1511">
        <v>37.969997406005902</v>
      </c>
      <c r="B1511">
        <v>41.902603149414098</v>
      </c>
      <c r="C1511">
        <v>39.346408843994098</v>
      </c>
    </row>
    <row r="1512" spans="1:3">
      <c r="A1512">
        <v>49.720535278320298</v>
      </c>
      <c r="B1512">
        <v>-1.3460173606872601</v>
      </c>
      <c r="C1512">
        <v>31.847242355346701</v>
      </c>
    </row>
    <row r="1513" spans="1:3">
      <c r="A1513">
        <v>24.700248718261701</v>
      </c>
      <c r="B1513">
        <v>19.895586013793899</v>
      </c>
      <c r="C1513">
        <v>23.018617630004901</v>
      </c>
    </row>
    <row r="1514" spans="1:3">
      <c r="A1514">
        <v>54.265373229980497</v>
      </c>
      <c r="B1514">
        <v>43.132823944091797</v>
      </c>
      <c r="C1514">
        <v>50.368980407714801</v>
      </c>
    </row>
    <row r="1515" spans="1:3">
      <c r="A1515">
        <v>13.986645698547401</v>
      </c>
      <c r="B1515">
        <v>0.37154290080070501</v>
      </c>
      <c r="C1515">
        <v>9.2213592529296893</v>
      </c>
    </row>
    <row r="1516" spans="1:3">
      <c r="A1516">
        <v>33.168033599853501</v>
      </c>
      <c r="B1516">
        <v>34.268783569335902</v>
      </c>
      <c r="C1516">
        <v>33.553295135497997</v>
      </c>
    </row>
    <row r="1517" spans="1:3">
      <c r="A1517">
        <v>16.271631240844702</v>
      </c>
      <c r="B1517">
        <v>46.893440246582003</v>
      </c>
      <c r="C1517">
        <v>26.989263534545898</v>
      </c>
    </row>
    <row r="1518" spans="1:3">
      <c r="A1518">
        <v>26.310621261596701</v>
      </c>
      <c r="B1518">
        <v>26.380405426025401</v>
      </c>
      <c r="C1518">
        <v>26.335044860839801</v>
      </c>
    </row>
    <row r="1519" spans="1:3">
      <c r="A1519">
        <v>20.3707485198975</v>
      </c>
      <c r="B1519">
        <v>24.234918594360401</v>
      </c>
      <c r="C1519">
        <v>21.723207473754901</v>
      </c>
    </row>
    <row r="1520" spans="1:3">
      <c r="A1520">
        <v>25.434371948242202</v>
      </c>
      <c r="B1520">
        <v>3.1365768909454301</v>
      </c>
      <c r="C1520">
        <v>17.630144119262699</v>
      </c>
    </row>
    <row r="1521" spans="1:3">
      <c r="A1521">
        <v>64.616386413574205</v>
      </c>
      <c r="B1521">
        <v>21.5246486663818</v>
      </c>
      <c r="C1521">
        <v>49.534278869628899</v>
      </c>
    </row>
    <row r="1522" spans="1:3">
      <c r="A1522">
        <v>32.804492950439503</v>
      </c>
      <c r="B1522">
        <v>27.354455947876001</v>
      </c>
      <c r="C1522">
        <v>30.896980285644499</v>
      </c>
    </row>
    <row r="1523" spans="1:3">
      <c r="A1523">
        <v>21.850854873657202</v>
      </c>
      <c r="B1523">
        <v>5.0362873077392596</v>
      </c>
      <c r="C1523">
        <v>15.965756416320801</v>
      </c>
    </row>
    <row r="1524" spans="1:3">
      <c r="A1524">
        <v>22.979612350463899</v>
      </c>
      <c r="B1524">
        <v>63.097888946533203</v>
      </c>
      <c r="C1524">
        <v>37.021007537841797</v>
      </c>
    </row>
    <row r="1525" spans="1:3">
      <c r="A1525">
        <v>15.283719062805201</v>
      </c>
      <c r="B1525">
        <v>60.482639312744098</v>
      </c>
      <c r="C1525">
        <v>31.1033420562744</v>
      </c>
    </row>
    <row r="1526" spans="1:3">
      <c r="A1526">
        <v>27.765304565429702</v>
      </c>
      <c r="B1526">
        <v>36.4588012695313</v>
      </c>
      <c r="C1526">
        <v>30.808029174804702</v>
      </c>
    </row>
    <row r="1527" spans="1:3">
      <c r="A1527">
        <v>20.790662765502901</v>
      </c>
      <c r="B1527">
        <v>7.54441213607788</v>
      </c>
      <c r="C1527">
        <v>16.154474258422901</v>
      </c>
    </row>
    <row r="1528" spans="1:3">
      <c r="A1528">
        <v>22.148607254028299</v>
      </c>
      <c r="B1528">
        <v>50.384803771972699</v>
      </c>
      <c r="C1528">
        <v>32.031276702880902</v>
      </c>
    </row>
    <row r="1529" spans="1:3">
      <c r="A1529">
        <v>33.200557708740199</v>
      </c>
      <c r="B1529">
        <v>-7.0583419799804696</v>
      </c>
      <c r="C1529">
        <v>19.109943389892599</v>
      </c>
    </row>
    <row r="1530" spans="1:3">
      <c r="A1530">
        <v>39.634559631347699</v>
      </c>
      <c r="B1530">
        <v>22.462499618530298</v>
      </c>
      <c r="C1530">
        <v>33.624340057372997</v>
      </c>
    </row>
    <row r="1531" spans="1:3">
      <c r="A1531">
        <v>17.819787979126001</v>
      </c>
      <c r="B1531">
        <v>-9.788818359375</v>
      </c>
      <c r="C1531">
        <v>8.1567754745483398</v>
      </c>
    </row>
    <row r="1532" spans="1:3">
      <c r="A1532">
        <v>27.539024353027301</v>
      </c>
      <c r="B1532">
        <v>39.787513732910199</v>
      </c>
      <c r="C1532">
        <v>31.825996398925799</v>
      </c>
    </row>
    <row r="1533" spans="1:3">
      <c r="A1533">
        <v>18.220258712768601</v>
      </c>
      <c r="B1533">
        <v>-4.6452221870422399</v>
      </c>
      <c r="C1533">
        <v>10.2173404693604</v>
      </c>
    </row>
    <row r="1534" spans="1:3">
      <c r="A1534">
        <v>28.315626144409201</v>
      </c>
      <c r="B1534">
        <v>52.085453033447301</v>
      </c>
      <c r="C1534">
        <v>36.635066986083999</v>
      </c>
    </row>
    <row r="1535" spans="1:3">
      <c r="A1535">
        <v>21.7282829284668</v>
      </c>
      <c r="B1535">
        <v>15.2591600418091</v>
      </c>
      <c r="C1535">
        <v>19.46409034729</v>
      </c>
    </row>
    <row r="1536" spans="1:3">
      <c r="A1536">
        <v>17.336309432983398</v>
      </c>
      <c r="B1536">
        <v>35.375831604003899</v>
      </c>
      <c r="C1536">
        <v>23.650142669677699</v>
      </c>
    </row>
    <row r="1537" spans="1:3">
      <c r="A1537">
        <v>26.881637573242202</v>
      </c>
      <c r="B1537">
        <v>37.533336639404297</v>
      </c>
      <c r="C1537">
        <v>30.6097316741943</v>
      </c>
    </row>
    <row r="1538" spans="1:3">
      <c r="A1538">
        <v>36.827438354492202</v>
      </c>
      <c r="B1538">
        <v>23.974323272705099</v>
      </c>
      <c r="C1538">
        <v>32.328849792480497</v>
      </c>
    </row>
    <row r="1539" spans="1:3">
      <c r="A1539">
        <v>18.8003120422363</v>
      </c>
      <c r="B1539">
        <v>5.32472944259644</v>
      </c>
      <c r="C1539">
        <v>14.083858489990201</v>
      </c>
    </row>
    <row r="1540" spans="1:3">
      <c r="A1540">
        <v>16.181316375732401</v>
      </c>
      <c r="B1540">
        <v>-9.2249212265014595</v>
      </c>
      <c r="C1540">
        <v>7.2891330718994096</v>
      </c>
    </row>
    <row r="1541" spans="1:3">
      <c r="A1541">
        <v>36.259376525878899</v>
      </c>
      <c r="B1541">
        <v>7.5806155204772896</v>
      </c>
      <c r="C1541">
        <v>26.221809387206999</v>
      </c>
    </row>
    <row r="1542" spans="1:3">
      <c r="A1542">
        <v>26.879823684692401</v>
      </c>
      <c r="B1542">
        <v>35.979652404785199</v>
      </c>
      <c r="C1542">
        <v>30.064764022827099</v>
      </c>
    </row>
    <row r="1543" spans="1:3">
      <c r="A1543">
        <v>26.590154647827099</v>
      </c>
      <c r="B1543">
        <v>4.5567598342895499</v>
      </c>
      <c r="C1543">
        <v>18.878465652465799</v>
      </c>
    </row>
    <row r="1544" spans="1:3">
      <c r="A1544">
        <v>18.433595657348601</v>
      </c>
      <c r="B1544">
        <v>1.52354848384857</v>
      </c>
      <c r="C1544">
        <v>12.515079498291</v>
      </c>
    </row>
    <row r="1545" spans="1:3">
      <c r="A1545">
        <v>24.919589996337901</v>
      </c>
      <c r="B1545">
        <v>-2.6998088359832799</v>
      </c>
      <c r="C1545">
        <v>15.252799987793001</v>
      </c>
    </row>
    <row r="1546" spans="1:3">
      <c r="A1546">
        <v>14.3895111083984</v>
      </c>
      <c r="B1546">
        <v>4.3651189804077104</v>
      </c>
      <c r="C1546">
        <v>10.880973815918001</v>
      </c>
    </row>
    <row r="1547" spans="1:3">
      <c r="A1547">
        <v>20.897537231445298</v>
      </c>
      <c r="B1547">
        <v>4.41652631759644</v>
      </c>
      <c r="C1547">
        <v>15.129183769226101</v>
      </c>
    </row>
    <row r="1548" spans="1:3">
      <c r="A1548">
        <v>13.881263732910201</v>
      </c>
      <c r="B1548">
        <v>39.242942810058601</v>
      </c>
      <c r="C1548">
        <v>22.757850646972699</v>
      </c>
    </row>
    <row r="1549" spans="1:3">
      <c r="A1549">
        <v>8.7657508850097692</v>
      </c>
      <c r="B1549">
        <v>2.5112521648407</v>
      </c>
      <c r="C1549">
        <v>6.5766763687133798</v>
      </c>
    </row>
    <row r="1550" spans="1:3">
      <c r="A1550">
        <v>10.340612411499</v>
      </c>
      <c r="B1550">
        <v>10.1947584152222</v>
      </c>
      <c r="C1550">
        <v>10.289563179016101</v>
      </c>
    </row>
    <row r="1551" spans="1:3">
      <c r="A1551">
        <v>20.559730529785199</v>
      </c>
      <c r="B1551">
        <v>10.654829025268601</v>
      </c>
      <c r="C1551">
        <v>17.093015670776399</v>
      </c>
    </row>
    <row r="1552" spans="1:3">
      <c r="A1552">
        <v>15.3633737564087</v>
      </c>
      <c r="B1552">
        <v>62.318290710449197</v>
      </c>
      <c r="C1552">
        <v>31.797594070434599</v>
      </c>
    </row>
    <row r="1553" spans="1:3">
      <c r="A1553">
        <v>13.317507743835399</v>
      </c>
      <c r="B1553">
        <v>14.672650337219199</v>
      </c>
      <c r="C1553">
        <v>13.791807174682599</v>
      </c>
    </row>
    <row r="1554" spans="1:3">
      <c r="A1554">
        <v>29.102218627929702</v>
      </c>
      <c r="B1554">
        <v>8.5241556167602504</v>
      </c>
      <c r="C1554">
        <v>21.899896621704102</v>
      </c>
    </row>
    <row r="1555" spans="1:3">
      <c r="A1555">
        <v>18.708662033081101</v>
      </c>
      <c r="B1555">
        <v>22.642024993896499</v>
      </c>
      <c r="C1555">
        <v>20.0853385925293</v>
      </c>
    </row>
    <row r="1556" spans="1:3">
      <c r="A1556">
        <v>30.208625793456999</v>
      </c>
      <c r="B1556">
        <v>53.9172172546387</v>
      </c>
      <c r="C1556">
        <v>38.506633758544901</v>
      </c>
    </row>
    <row r="1557" spans="1:3">
      <c r="A1557">
        <v>35.125373840332003</v>
      </c>
      <c r="B1557">
        <v>15.8344993591309</v>
      </c>
      <c r="C1557">
        <v>28.3735675811768</v>
      </c>
    </row>
    <row r="1558" spans="1:3">
      <c r="A1558">
        <v>20.958332061767599</v>
      </c>
      <c r="B1558">
        <v>0.24936972558498399</v>
      </c>
      <c r="C1558">
        <v>13.7101955413818</v>
      </c>
    </row>
    <row r="1559" spans="1:3">
      <c r="A1559">
        <v>27.263252258300799</v>
      </c>
      <c r="B1559">
        <v>9.9954185485839808</v>
      </c>
      <c r="C1559">
        <v>21.219511032104499</v>
      </c>
    </row>
    <row r="1560" spans="1:3">
      <c r="A1560">
        <v>34.870563507080099</v>
      </c>
      <c r="B1560">
        <v>54.424495697021499</v>
      </c>
      <c r="C1560">
        <v>41.714439392089801</v>
      </c>
    </row>
    <row r="1561" spans="1:3">
      <c r="A1561">
        <v>19.892847061157202</v>
      </c>
      <c r="B1561">
        <v>6.1077327728271502</v>
      </c>
      <c r="C1561">
        <v>15.068057060241699</v>
      </c>
    </row>
    <row r="1562" spans="1:3">
      <c r="A1562">
        <v>48.360202789306598</v>
      </c>
      <c r="B1562">
        <v>23.806829452514599</v>
      </c>
      <c r="C1562">
        <v>39.766521453857401</v>
      </c>
    </row>
    <row r="1563" spans="1:3">
      <c r="A1563">
        <v>13.5275230407715</v>
      </c>
      <c r="B1563">
        <v>15.3484964370728</v>
      </c>
      <c r="C1563">
        <v>14.164863586425801</v>
      </c>
    </row>
    <row r="1564" spans="1:3">
      <c r="A1564">
        <v>25.357700347900401</v>
      </c>
      <c r="B1564">
        <v>7.3869709968566903</v>
      </c>
      <c r="C1564">
        <v>19.067945480346701</v>
      </c>
    </row>
    <row r="1565" spans="1:3">
      <c r="A1565">
        <v>16.973720550537099</v>
      </c>
      <c r="B1565">
        <v>-16.620903015136701</v>
      </c>
      <c r="C1565">
        <v>5.2156023979187003</v>
      </c>
    </row>
    <row r="1566" spans="1:3">
      <c r="A1566">
        <v>47.179866790771499</v>
      </c>
      <c r="B1566">
        <v>-14.423672676086399</v>
      </c>
      <c r="C1566">
        <v>25.618627548217798</v>
      </c>
    </row>
    <row r="1567" spans="1:3">
      <c r="A1567">
        <v>35.760169982910199</v>
      </c>
      <c r="B1567">
        <v>-27.8931179046631</v>
      </c>
      <c r="C1567">
        <v>13.481519699096699</v>
      </c>
    </row>
    <row r="1568" spans="1:3">
      <c r="A1568">
        <v>24.726295471191399</v>
      </c>
      <c r="B1568">
        <v>32.824851989746101</v>
      </c>
      <c r="C1568">
        <v>27.560791015625</v>
      </c>
    </row>
    <row r="1569" spans="1:3">
      <c r="A1569">
        <v>28.333106994628899</v>
      </c>
      <c r="B1569">
        <v>11.8836994171143</v>
      </c>
      <c r="C1569">
        <v>22.5758152008057</v>
      </c>
    </row>
    <row r="1570" spans="1:3">
      <c r="A1570">
        <v>45.166042327880902</v>
      </c>
      <c r="B1570">
        <v>21.259794235229499</v>
      </c>
      <c r="C1570">
        <v>36.798854827880902</v>
      </c>
    </row>
    <row r="1571" spans="1:3">
      <c r="A1571">
        <v>20.673618316650401</v>
      </c>
      <c r="B1571">
        <v>50.133380889892599</v>
      </c>
      <c r="C1571">
        <v>30.984535217285199</v>
      </c>
    </row>
    <row r="1572" spans="1:3">
      <c r="A1572">
        <v>20.8872680664063</v>
      </c>
      <c r="B1572">
        <v>11.7788496017456</v>
      </c>
      <c r="C1572">
        <v>17.6993217468262</v>
      </c>
    </row>
    <row r="1573" spans="1:3">
      <c r="A1573">
        <v>14.678053855896</v>
      </c>
      <c r="B1573">
        <v>3.02111721038818</v>
      </c>
      <c r="C1573">
        <v>10.598126411438001</v>
      </c>
    </row>
    <row r="1574" spans="1:3">
      <c r="A1574">
        <v>38.226455688476598</v>
      </c>
      <c r="B1574">
        <v>66.625640869140597</v>
      </c>
      <c r="C1574">
        <v>48.166172027587898</v>
      </c>
    </row>
    <row r="1575" spans="1:3">
      <c r="A1575">
        <v>46.953849792480497</v>
      </c>
      <c r="B1575">
        <v>27.615129470825199</v>
      </c>
      <c r="C1575">
        <v>40.185298919677699</v>
      </c>
    </row>
    <row r="1576" spans="1:3">
      <c r="A1576">
        <v>29.205005645751999</v>
      </c>
      <c r="B1576">
        <v>23.6275730133057</v>
      </c>
      <c r="C1576">
        <v>27.252904891967798</v>
      </c>
    </row>
    <row r="1577" spans="1:3">
      <c r="A1577">
        <v>26.6084175109863</v>
      </c>
      <c r="B1577">
        <v>110.651733398438</v>
      </c>
      <c r="C1577">
        <v>56.0235786437988</v>
      </c>
    </row>
    <row r="1578" spans="1:3">
      <c r="A1578">
        <v>32.089626312255902</v>
      </c>
      <c r="B1578">
        <v>37.5618896484375</v>
      </c>
      <c r="C1578">
        <v>34.004917144775398</v>
      </c>
    </row>
    <row r="1579" spans="1:3">
      <c r="A1579">
        <v>24.4391479492188</v>
      </c>
      <c r="B1579">
        <v>-2.5360441207885702</v>
      </c>
      <c r="C1579">
        <v>14.997830390930201</v>
      </c>
    </row>
    <row r="1580" spans="1:3">
      <c r="A1580">
        <v>33.389533996582003</v>
      </c>
      <c r="B1580">
        <v>49.697132110595703</v>
      </c>
      <c r="C1580">
        <v>39.097194671630902</v>
      </c>
    </row>
    <row r="1581" spans="1:3">
      <c r="A1581">
        <v>28.161756515502901</v>
      </c>
      <c r="B1581">
        <v>35.520702362060497</v>
      </c>
      <c r="C1581">
        <v>30.7373867034912</v>
      </c>
    </row>
    <row r="1582" spans="1:3">
      <c r="A1582">
        <v>45.540462493896499</v>
      </c>
      <c r="B1582">
        <v>3.6628375053405802</v>
      </c>
      <c r="C1582">
        <v>30.883293151855501</v>
      </c>
    </row>
    <row r="1583" spans="1:3">
      <c r="A1583">
        <v>27.2474555969238</v>
      </c>
      <c r="B1583">
        <v>43.402809143066399</v>
      </c>
      <c r="C1583">
        <v>32.901828765869098</v>
      </c>
    </row>
    <row r="1584" spans="1:3">
      <c r="A1584">
        <v>28.825220108032202</v>
      </c>
      <c r="B1584">
        <v>24.488489151001001</v>
      </c>
      <c r="C1584">
        <v>27.3073635101318</v>
      </c>
    </row>
    <row r="1585" spans="1:3">
      <c r="A1585">
        <v>20.7606391906738</v>
      </c>
      <c r="B1585">
        <v>26.975965499877901</v>
      </c>
      <c r="C1585">
        <v>22.9360027313232</v>
      </c>
    </row>
    <row r="1586" spans="1:3">
      <c r="A1586">
        <v>27.2327976226807</v>
      </c>
      <c r="B1586">
        <v>7.5711522102356001</v>
      </c>
      <c r="C1586">
        <v>20.351221084594702</v>
      </c>
    </row>
    <row r="1587" spans="1:3">
      <c r="A1587">
        <v>32.821212768554702</v>
      </c>
      <c r="B1587">
        <v>48.678886413574197</v>
      </c>
      <c r="C1587">
        <v>38.3713989257813</v>
      </c>
    </row>
    <row r="1588" spans="1:3">
      <c r="A1588">
        <v>19.723443984985401</v>
      </c>
      <c r="B1588">
        <v>38.640911102294901</v>
      </c>
      <c r="C1588">
        <v>26.344556808471701</v>
      </c>
    </row>
    <row r="1589" spans="1:3">
      <c r="A1589">
        <v>21.481887817382798</v>
      </c>
      <c r="B1589">
        <v>30.860410690307599</v>
      </c>
      <c r="C1589">
        <v>24.764369964599599</v>
      </c>
    </row>
    <row r="1590" spans="1:3">
      <c r="A1590">
        <v>17.594255447387699</v>
      </c>
      <c r="B1590">
        <v>5.2185940742492702</v>
      </c>
      <c r="C1590">
        <v>13.262773513793899</v>
      </c>
    </row>
    <row r="1591" spans="1:3">
      <c r="A1591">
        <v>41.704246520996101</v>
      </c>
      <c r="B1591">
        <v>3.76313996315002</v>
      </c>
      <c r="C1591">
        <v>28.424860000610401</v>
      </c>
    </row>
    <row r="1592" spans="1:3">
      <c r="A1592">
        <v>29.165336608886701</v>
      </c>
      <c r="B1592">
        <v>12.770880699157701</v>
      </c>
      <c r="C1592">
        <v>23.4272766113281</v>
      </c>
    </row>
    <row r="1593" spans="1:3">
      <c r="A1593">
        <v>15.6124725341797</v>
      </c>
      <c r="B1593">
        <v>23.419374465942401</v>
      </c>
      <c r="C1593">
        <v>18.3448886871338</v>
      </c>
    </row>
    <row r="1594" spans="1:3">
      <c r="A1594">
        <v>36.749645233154297</v>
      </c>
      <c r="B1594">
        <v>48.436901092529297</v>
      </c>
      <c r="C1594">
        <v>40.840183258056598</v>
      </c>
    </row>
    <row r="1595" spans="1:3">
      <c r="A1595">
        <v>17.282558441162099</v>
      </c>
      <c r="B1595">
        <v>33.372112274169901</v>
      </c>
      <c r="C1595">
        <v>22.913902282714801</v>
      </c>
    </row>
    <row r="1596" spans="1:3">
      <c r="A1596">
        <v>22.5787563323975</v>
      </c>
      <c r="B1596">
        <v>-9.0323743820190394</v>
      </c>
      <c r="C1596">
        <v>11.5148601531982</v>
      </c>
    </row>
    <row r="1597" spans="1:3">
      <c r="A1597">
        <v>34.275726318359403</v>
      </c>
      <c r="B1597">
        <v>6.2134122848510698</v>
      </c>
      <c r="C1597">
        <v>24.453916549682599</v>
      </c>
    </row>
    <row r="1598" spans="1:3">
      <c r="A1598">
        <v>21.714937210083001</v>
      </c>
      <c r="B1598">
        <v>45.904464721679702</v>
      </c>
      <c r="C1598">
        <v>30.181272506713899</v>
      </c>
    </row>
    <row r="1599" spans="1:3">
      <c r="A1599">
        <v>21.504453659057599</v>
      </c>
      <c r="B1599">
        <v>12.596755027771</v>
      </c>
      <c r="C1599">
        <v>18.3867588043213</v>
      </c>
    </row>
    <row r="1600" spans="1:3">
      <c r="A1600">
        <v>17.158067703247099</v>
      </c>
      <c r="B1600">
        <v>15.031003952026399</v>
      </c>
      <c r="C1600">
        <v>16.413595199585</v>
      </c>
    </row>
    <row r="1601" spans="1:3">
      <c r="A1601">
        <v>10.639406204223601</v>
      </c>
      <c r="B1601">
        <v>9.1368827819824201</v>
      </c>
      <c r="C1601">
        <v>10.113523483276399</v>
      </c>
    </row>
    <row r="1602" spans="1:3">
      <c r="A1602">
        <v>31.3533744812012</v>
      </c>
      <c r="B1602">
        <v>10.4505939483643</v>
      </c>
      <c r="C1602">
        <v>24.037401199340799</v>
      </c>
    </row>
    <row r="1603" spans="1:3">
      <c r="A1603">
        <v>20.837938308715799</v>
      </c>
      <c r="B1603">
        <v>28.025804519653299</v>
      </c>
      <c r="C1603">
        <v>23.353691101074201</v>
      </c>
    </row>
    <row r="1604" spans="1:3">
      <c r="A1604">
        <v>22.483766555786101</v>
      </c>
      <c r="B1604">
        <v>34.286922454833999</v>
      </c>
      <c r="C1604">
        <v>26.614871978759801</v>
      </c>
    </row>
    <row r="1605" spans="1:3">
      <c r="A1605">
        <v>19.141016006469702</v>
      </c>
      <c r="B1605">
        <v>11.953825950622599</v>
      </c>
      <c r="C1605">
        <v>16.6254997253418</v>
      </c>
    </row>
    <row r="1606" spans="1:3">
      <c r="A1606">
        <v>18.603843688964801</v>
      </c>
      <c r="B1606">
        <v>28.250740051269499</v>
      </c>
      <c r="C1606">
        <v>21.9802570343018</v>
      </c>
    </row>
    <row r="1607" spans="1:3">
      <c r="A1607">
        <v>31.484043121337901</v>
      </c>
      <c r="B1607">
        <v>24.480361938476602</v>
      </c>
      <c r="C1607">
        <v>29.0327548980713</v>
      </c>
    </row>
    <row r="1608" spans="1:3">
      <c r="A1608">
        <v>52.279598236083999</v>
      </c>
      <c r="B1608">
        <v>26.329114913940401</v>
      </c>
      <c r="C1608">
        <v>43.196929931640597</v>
      </c>
    </row>
    <row r="1609" spans="1:3">
      <c r="A1609">
        <v>32.2028198242188</v>
      </c>
      <c r="B1609">
        <v>3.1503002643585201</v>
      </c>
      <c r="C1609">
        <v>22.034437179565401</v>
      </c>
    </row>
    <row r="1610" spans="1:3">
      <c r="A1610">
        <v>19.033302307128899</v>
      </c>
      <c r="B1610">
        <v>12.2648763656616</v>
      </c>
      <c r="C1610">
        <v>16.664352416992202</v>
      </c>
    </row>
    <row r="1611" spans="1:3">
      <c r="A1611">
        <v>18.9988918304443</v>
      </c>
      <c r="B1611">
        <v>37.621700286865199</v>
      </c>
      <c r="C1611">
        <v>25.516874313354499</v>
      </c>
    </row>
    <row r="1612" spans="1:3">
      <c r="A1612">
        <v>30.6382541656494</v>
      </c>
      <c r="B1612">
        <v>11.6400499343872</v>
      </c>
      <c r="C1612">
        <v>23.9888820648193</v>
      </c>
    </row>
    <row r="1613" spans="1:3">
      <c r="A1613">
        <v>35.8913764953613</v>
      </c>
      <c r="B1613">
        <v>14.650688171386699</v>
      </c>
      <c r="C1613">
        <v>28.457136154174801</v>
      </c>
    </row>
    <row r="1614" spans="1:3">
      <c r="A1614">
        <v>46.488685607910199</v>
      </c>
      <c r="B1614">
        <v>20.571355819702099</v>
      </c>
      <c r="C1614">
        <v>37.4176216125488</v>
      </c>
    </row>
    <row r="1615" spans="1:3">
      <c r="A1615">
        <v>30.031417846679702</v>
      </c>
      <c r="B1615">
        <v>7.8011393547058097</v>
      </c>
      <c r="C1615">
        <v>22.250820159912099</v>
      </c>
    </row>
    <row r="1616" spans="1:3">
      <c r="A1616">
        <v>30.857986450195298</v>
      </c>
      <c r="B1616">
        <v>20.8139533996582</v>
      </c>
      <c r="C1616">
        <v>27.342575073242202</v>
      </c>
    </row>
    <row r="1617" spans="1:3">
      <c r="A1617">
        <v>28.692499160766602</v>
      </c>
      <c r="B1617">
        <v>1.4364151954650899</v>
      </c>
      <c r="C1617">
        <v>19.152870178222699</v>
      </c>
    </row>
    <row r="1618" spans="1:3">
      <c r="A1618">
        <v>34.707462310791001</v>
      </c>
      <c r="B1618">
        <v>52.612144470214801</v>
      </c>
      <c r="C1618">
        <v>40.9741020202637</v>
      </c>
    </row>
    <row r="1619" spans="1:3">
      <c r="A1619">
        <v>19.140342712402301</v>
      </c>
      <c r="B1619">
        <v>35.157047271728501</v>
      </c>
      <c r="C1619">
        <v>24.746189117431602</v>
      </c>
    </row>
    <row r="1620" spans="1:3">
      <c r="A1620">
        <v>24.219741821289102</v>
      </c>
      <c r="B1620">
        <v>12.847642898559601</v>
      </c>
      <c r="C1620">
        <v>20.239507675170898</v>
      </c>
    </row>
    <row r="1621" spans="1:3">
      <c r="A1621">
        <v>16.4610385894775</v>
      </c>
      <c r="B1621">
        <v>52.580158233642599</v>
      </c>
      <c r="C1621">
        <v>29.102729797363299</v>
      </c>
    </row>
    <row r="1622" spans="1:3">
      <c r="A1622">
        <v>19.732418060302699</v>
      </c>
      <c r="B1622">
        <v>11.5758714675903</v>
      </c>
      <c r="C1622">
        <v>16.877626419067401</v>
      </c>
    </row>
    <row r="1623" spans="1:3">
      <c r="A1623">
        <v>35.285251617431598</v>
      </c>
      <c r="B1623">
        <v>53.499309539794901</v>
      </c>
      <c r="C1623">
        <v>41.660171508789098</v>
      </c>
    </row>
    <row r="1624" spans="1:3">
      <c r="A1624">
        <v>16.874982833862301</v>
      </c>
      <c r="B1624">
        <v>24.3384799957275</v>
      </c>
      <c r="C1624">
        <v>19.487207412719702</v>
      </c>
    </row>
    <row r="1625" spans="1:3">
      <c r="A1625">
        <v>30.752382278442401</v>
      </c>
      <c r="B1625">
        <v>15.812085151672401</v>
      </c>
      <c r="C1625">
        <v>25.523279190063501</v>
      </c>
    </row>
    <row r="1626" spans="1:3">
      <c r="A1626">
        <v>30.878829956054702</v>
      </c>
      <c r="B1626">
        <v>5.8051438331604004</v>
      </c>
      <c r="C1626">
        <v>22.103040695190401</v>
      </c>
    </row>
    <row r="1627" spans="1:3">
      <c r="A1627">
        <v>14.388329505920399</v>
      </c>
      <c r="B1627">
        <v>7.3399977684020996</v>
      </c>
      <c r="C1627">
        <v>11.9214134216309</v>
      </c>
    </row>
    <row r="1628" spans="1:3">
      <c r="A1628">
        <v>20.477514266967798</v>
      </c>
      <c r="B1628">
        <v>77.481910705566406</v>
      </c>
      <c r="C1628">
        <v>40.429054260253899</v>
      </c>
    </row>
    <row r="1629" spans="1:3">
      <c r="A1629">
        <v>28.388160705566399</v>
      </c>
      <c r="B1629">
        <v>3.8934955596923801</v>
      </c>
      <c r="C1629">
        <v>19.815027236938501</v>
      </c>
    </row>
    <row r="1630" spans="1:3">
      <c r="A1630">
        <v>20.83544921875</v>
      </c>
      <c r="B1630">
        <v>25.590196609497099</v>
      </c>
      <c r="C1630">
        <v>22.499610900878899</v>
      </c>
    </row>
    <row r="1631" spans="1:3">
      <c r="A1631">
        <v>26.90403175354</v>
      </c>
      <c r="B1631">
        <v>22.321250915527301</v>
      </c>
      <c r="C1631">
        <v>25.3000583648682</v>
      </c>
    </row>
    <row r="1632" spans="1:3">
      <c r="A1632">
        <v>39.582015991210902</v>
      </c>
      <c r="B1632">
        <v>16.803531646728501</v>
      </c>
      <c r="C1632">
        <v>31.609546661376999</v>
      </c>
    </row>
    <row r="1633" spans="1:3">
      <c r="A1633">
        <v>39.514198303222699</v>
      </c>
      <c r="B1633">
        <v>17.008956909179702</v>
      </c>
      <c r="C1633">
        <v>31.637363433837901</v>
      </c>
    </row>
    <row r="1634" spans="1:3">
      <c r="A1634">
        <v>31.4798889160156</v>
      </c>
      <c r="B1634">
        <v>2.1028378009796098</v>
      </c>
      <c r="C1634">
        <v>21.197921752929702</v>
      </c>
    </row>
    <row r="1635" spans="1:3">
      <c r="A1635">
        <v>12.0096597671509</v>
      </c>
      <c r="B1635">
        <v>-9.0012674331665004</v>
      </c>
      <c r="C1635">
        <v>4.6558351516723597</v>
      </c>
    </row>
    <row r="1636" spans="1:3">
      <c r="A1636">
        <v>34.401554107666001</v>
      </c>
      <c r="B1636">
        <v>27.549547195434599</v>
      </c>
      <c r="C1636">
        <v>32.003353118896499</v>
      </c>
    </row>
    <row r="1637" spans="1:3">
      <c r="A1637">
        <v>24.933799743652301</v>
      </c>
      <c r="B1637">
        <v>-6.7756834030151403</v>
      </c>
      <c r="C1637">
        <v>13.835480690002401</v>
      </c>
    </row>
    <row r="1638" spans="1:3">
      <c r="A1638">
        <v>59.087276458740199</v>
      </c>
      <c r="B1638">
        <v>-3.1926965713500999</v>
      </c>
      <c r="C1638">
        <v>37.2892875671387</v>
      </c>
    </row>
    <row r="1639" spans="1:3">
      <c r="A1639">
        <v>20.290723800659201</v>
      </c>
      <c r="B1639">
        <v>24.155359268188501</v>
      </c>
      <c r="C1639">
        <v>21.643346786498999</v>
      </c>
    </row>
    <row r="1640" spans="1:3">
      <c r="A1640">
        <v>29.271062850952099</v>
      </c>
      <c r="B1640">
        <v>43.448352813720703</v>
      </c>
      <c r="C1640">
        <v>34.233116149902301</v>
      </c>
    </row>
    <row r="1641" spans="1:3">
      <c r="A1641">
        <v>10.5325469970703</v>
      </c>
      <c r="B1641">
        <v>43.240276336669901</v>
      </c>
      <c r="C1641">
        <v>21.980251312255898</v>
      </c>
    </row>
    <row r="1642" spans="1:3">
      <c r="A1642">
        <v>28.169939041137699</v>
      </c>
      <c r="B1642">
        <v>30.091415405273398</v>
      </c>
      <c r="C1642">
        <v>28.842454910278299</v>
      </c>
    </row>
    <row r="1643" spans="1:3">
      <c r="A1643">
        <v>29.586887359619102</v>
      </c>
      <c r="B1643">
        <v>26.852392196655298</v>
      </c>
      <c r="C1643">
        <v>28.629814147949201</v>
      </c>
    </row>
    <row r="1644" spans="1:3">
      <c r="A1644">
        <v>28.9598999023438</v>
      </c>
      <c r="B1644">
        <v>51.705036163330099</v>
      </c>
      <c r="C1644">
        <v>36.920696258544901</v>
      </c>
    </row>
    <row r="1645" spans="1:3">
      <c r="A1645">
        <v>19.154321670532202</v>
      </c>
      <c r="B1645">
        <v>48.669647216796903</v>
      </c>
      <c r="C1645">
        <v>29.484685897827099</v>
      </c>
    </row>
    <row r="1646" spans="1:3">
      <c r="A1646">
        <v>14.4427852630615</v>
      </c>
      <c r="B1646">
        <v>39.750534057617202</v>
      </c>
      <c r="C1646">
        <v>23.3004970550537</v>
      </c>
    </row>
    <row r="1647" spans="1:3">
      <c r="A1647">
        <v>27.733169555664102</v>
      </c>
      <c r="B1647">
        <v>20.821607589721701</v>
      </c>
      <c r="C1647">
        <v>25.314123153686499</v>
      </c>
    </row>
    <row r="1648" spans="1:3">
      <c r="A1648">
        <v>21.2747192382813</v>
      </c>
      <c r="B1648">
        <v>12.9023780822754</v>
      </c>
      <c r="C1648">
        <v>18.3444004058838</v>
      </c>
    </row>
    <row r="1649" spans="1:3">
      <c r="A1649">
        <v>33.696125030517599</v>
      </c>
      <c r="B1649">
        <v>23.733089447021499</v>
      </c>
      <c r="C1649">
        <v>30.209062576293899</v>
      </c>
    </row>
    <row r="1650" spans="1:3">
      <c r="A1650">
        <v>12.622638702392599</v>
      </c>
      <c r="B1650">
        <v>10.9993810653687</v>
      </c>
      <c r="C1650">
        <v>12.0544986724854</v>
      </c>
    </row>
    <row r="1651" spans="1:3">
      <c r="A1651">
        <v>19.1580295562744</v>
      </c>
      <c r="B1651">
        <v>0.72946310043335005</v>
      </c>
      <c r="C1651">
        <v>12.708031654357899</v>
      </c>
    </row>
    <row r="1652" spans="1:3">
      <c r="A1652">
        <v>20.265356063842798</v>
      </c>
      <c r="B1652">
        <v>23.835233688354499</v>
      </c>
      <c r="C1652">
        <v>21.514812469482401</v>
      </c>
    </row>
    <row r="1653" spans="1:3">
      <c r="A1653">
        <v>13.672401428222701</v>
      </c>
      <c r="B1653">
        <v>12.8351392745972</v>
      </c>
      <c r="C1653">
        <v>13.3793592453003</v>
      </c>
    </row>
    <row r="1654" spans="1:3">
      <c r="A1654">
        <v>16.5776767730713</v>
      </c>
      <c r="B1654">
        <v>4.2567024230956996</v>
      </c>
      <c r="C1654">
        <v>12.2653360366821</v>
      </c>
    </row>
    <row r="1655" spans="1:3">
      <c r="A1655">
        <v>30.221826553344702</v>
      </c>
      <c r="B1655">
        <v>0.57897919416427601</v>
      </c>
      <c r="C1655">
        <v>19.846830368041999</v>
      </c>
    </row>
    <row r="1656" spans="1:3">
      <c r="A1656">
        <v>31.829545974731399</v>
      </c>
      <c r="B1656">
        <v>11.4812879562378</v>
      </c>
      <c r="C1656">
        <v>24.707654953002901</v>
      </c>
    </row>
    <row r="1657" spans="1:3">
      <c r="A1657">
        <v>36.266365051269503</v>
      </c>
      <c r="B1657">
        <v>15.0128679275513</v>
      </c>
      <c r="C1657">
        <v>28.827640533447301</v>
      </c>
    </row>
    <row r="1658" spans="1:3">
      <c r="A1658">
        <v>24.046142578125</v>
      </c>
      <c r="B1658">
        <v>49.821094512939503</v>
      </c>
      <c r="C1658">
        <v>33.067375183105497</v>
      </c>
    </row>
    <row r="1659" spans="1:3">
      <c r="A1659">
        <v>30.567844390869102</v>
      </c>
      <c r="B1659">
        <v>39.335159301757798</v>
      </c>
      <c r="C1659">
        <v>33.636405944824197</v>
      </c>
    </row>
    <row r="1660" spans="1:3">
      <c r="A1660">
        <v>23.1317138671875</v>
      </c>
      <c r="B1660">
        <v>36.2677612304688</v>
      </c>
      <c r="C1660">
        <v>27.7293300628662</v>
      </c>
    </row>
    <row r="1661" spans="1:3">
      <c r="A1661">
        <v>16.495088577270501</v>
      </c>
      <c r="B1661">
        <v>25.116252899169901</v>
      </c>
      <c r="C1661">
        <v>19.512496948242202</v>
      </c>
    </row>
    <row r="1662" spans="1:3">
      <c r="A1662">
        <v>26.8561096191406</v>
      </c>
      <c r="B1662">
        <v>31.399513244628899</v>
      </c>
      <c r="C1662">
        <v>28.4463005065918</v>
      </c>
    </row>
    <row r="1663" spans="1:3">
      <c r="A1663">
        <v>36.229885101318402</v>
      </c>
      <c r="B1663">
        <v>2.97285079956055</v>
      </c>
      <c r="C1663">
        <v>24.589923858642599</v>
      </c>
    </row>
    <row r="1664" spans="1:3">
      <c r="A1664">
        <v>14.2033576965332</v>
      </c>
      <c r="B1664">
        <v>56.6174125671387</v>
      </c>
      <c r="C1664">
        <v>29.048276901245099</v>
      </c>
    </row>
    <row r="1665" spans="1:3">
      <c r="A1665">
        <v>32.282558441162102</v>
      </c>
      <c r="B1665">
        <v>-4.6699190139770499</v>
      </c>
      <c r="C1665">
        <v>19.3491916656494</v>
      </c>
    </row>
    <row r="1666" spans="1:3">
      <c r="A1666">
        <v>18.361387252807599</v>
      </c>
      <c r="B1666">
        <v>16.7046508789063</v>
      </c>
      <c r="C1666">
        <v>17.781530380248999</v>
      </c>
    </row>
    <row r="1667" spans="1:3">
      <c r="A1667">
        <v>39.601112365722699</v>
      </c>
      <c r="B1667">
        <v>4.5903205871581996</v>
      </c>
      <c r="C1667">
        <v>27.347335815429702</v>
      </c>
    </row>
    <row r="1668" spans="1:3">
      <c r="A1668">
        <v>25.6546020507813</v>
      </c>
      <c r="B1668">
        <v>0.65302002429962203</v>
      </c>
      <c r="C1668">
        <v>16.904048919677699</v>
      </c>
    </row>
    <row r="1669" spans="1:3">
      <c r="A1669">
        <v>30.5551147460938</v>
      </c>
      <c r="B1669">
        <v>23.797061920166001</v>
      </c>
      <c r="C1669">
        <v>28.189796447753899</v>
      </c>
    </row>
    <row r="1670" spans="1:3">
      <c r="A1670">
        <v>29.208076477050799</v>
      </c>
      <c r="B1670">
        <v>12.4592504501343</v>
      </c>
      <c r="C1670">
        <v>23.3459873199463</v>
      </c>
    </row>
    <row r="1671" spans="1:3">
      <c r="A1671">
        <v>22.408115386962901</v>
      </c>
      <c r="B1671">
        <v>23.944105148315401</v>
      </c>
      <c r="C1671">
        <v>22.9457111358643</v>
      </c>
    </row>
    <row r="1672" spans="1:3">
      <c r="A1672">
        <v>52.5743408203125</v>
      </c>
      <c r="B1672">
        <v>21.980939865112301</v>
      </c>
      <c r="C1672">
        <v>41.866649627685497</v>
      </c>
    </row>
    <row r="1673" spans="1:3">
      <c r="A1673">
        <v>20.117603302001999</v>
      </c>
      <c r="B1673">
        <v>51.668220520019503</v>
      </c>
      <c r="C1673">
        <v>31.160320281982401</v>
      </c>
    </row>
    <row r="1674" spans="1:3">
      <c r="A1674">
        <v>14.1438140869141</v>
      </c>
      <c r="B1674">
        <v>32.7620239257813</v>
      </c>
      <c r="C1674">
        <v>20.6601867675781</v>
      </c>
    </row>
    <row r="1675" spans="1:3">
      <c r="A1675">
        <v>19.037767410278299</v>
      </c>
      <c r="B1675">
        <v>59.350490570068402</v>
      </c>
      <c r="C1675">
        <v>33.147220611572301</v>
      </c>
    </row>
    <row r="1676" spans="1:3">
      <c r="A1676">
        <v>26.338619232177699</v>
      </c>
      <c r="B1676">
        <v>36.183170318603501</v>
      </c>
      <c r="C1676">
        <v>29.7842121124268</v>
      </c>
    </row>
    <row r="1677" spans="1:3">
      <c r="A1677">
        <v>27.545335769653299</v>
      </c>
      <c r="B1677">
        <v>0.63669592142105103</v>
      </c>
      <c r="C1677">
        <v>18.127311706543001</v>
      </c>
    </row>
    <row r="1678" spans="1:3">
      <c r="A1678">
        <v>19.070375442504901</v>
      </c>
      <c r="B1678">
        <v>41.345550537109403</v>
      </c>
      <c r="C1678">
        <v>26.866685867309599</v>
      </c>
    </row>
    <row r="1679" spans="1:3">
      <c r="A1679">
        <v>32.992488861083999</v>
      </c>
      <c r="B1679">
        <v>23.416633605956999</v>
      </c>
      <c r="C1679">
        <v>29.6409397125244</v>
      </c>
    </row>
    <row r="1680" spans="1:3">
      <c r="A1680">
        <v>25.203058242797901</v>
      </c>
      <c r="B1680">
        <v>40.148670196533203</v>
      </c>
      <c r="C1680">
        <v>30.434022903442401</v>
      </c>
    </row>
    <row r="1681" spans="1:3">
      <c r="A1681">
        <v>22.269750595092798</v>
      </c>
      <c r="B1681">
        <v>12.255617141723601</v>
      </c>
      <c r="C1681">
        <v>18.764804840087901</v>
      </c>
    </row>
    <row r="1682" spans="1:3">
      <c r="A1682">
        <v>17.424337387085</v>
      </c>
      <c r="B1682">
        <v>-4.7341475486755398</v>
      </c>
      <c r="C1682">
        <v>9.6688680648803693</v>
      </c>
    </row>
    <row r="1683" spans="1:3">
      <c r="A1683">
        <v>39.149986267089801</v>
      </c>
      <c r="B1683">
        <v>14.697807312011699</v>
      </c>
      <c r="C1683">
        <v>30.591724395751999</v>
      </c>
    </row>
    <row r="1684" spans="1:3">
      <c r="A1684">
        <v>18.4432773590088</v>
      </c>
      <c r="B1684">
        <v>10.0711936950684</v>
      </c>
      <c r="C1684">
        <v>15.513048171997101</v>
      </c>
    </row>
    <row r="1685" spans="1:3">
      <c r="A1685">
        <v>29.249101638793899</v>
      </c>
      <c r="B1685">
        <v>28.1917114257813</v>
      </c>
      <c r="C1685">
        <v>28.879014968872099</v>
      </c>
    </row>
    <row r="1686" spans="1:3">
      <c r="A1686">
        <v>11.5995578765869</v>
      </c>
      <c r="B1686">
        <v>3.9694902896881099</v>
      </c>
      <c r="C1686">
        <v>8.9290342330932599</v>
      </c>
    </row>
    <row r="1687" spans="1:3">
      <c r="A1687">
        <v>25.700366973876999</v>
      </c>
      <c r="B1687">
        <v>44.215007781982401</v>
      </c>
      <c r="C1687">
        <v>32.180492401122997</v>
      </c>
    </row>
    <row r="1688" spans="1:3">
      <c r="A1688">
        <v>21.816038131713899</v>
      </c>
      <c r="B1688">
        <v>5.2951822280883798</v>
      </c>
      <c r="C1688">
        <v>16.033739089965799</v>
      </c>
    </row>
    <row r="1689" spans="1:3">
      <c r="A1689">
        <v>13.113832473754901</v>
      </c>
      <c r="B1689">
        <v>16.490180969238299</v>
      </c>
      <c r="C1689">
        <v>14.2955541610718</v>
      </c>
    </row>
    <row r="1690" spans="1:3">
      <c r="A1690">
        <v>18.8322238922119</v>
      </c>
      <c r="B1690">
        <v>22.180210113525401</v>
      </c>
      <c r="C1690">
        <v>20.0040187835693</v>
      </c>
    </row>
    <row r="1691" spans="1:3">
      <c r="A1691">
        <v>10.836256980896</v>
      </c>
      <c r="B1691">
        <v>66.033363342285199</v>
      </c>
      <c r="C1691">
        <v>30.155244827270501</v>
      </c>
    </row>
    <row r="1692" spans="1:3">
      <c r="A1692">
        <v>26.101488113403299</v>
      </c>
      <c r="B1692">
        <v>17.795940399169901</v>
      </c>
      <c r="C1692">
        <v>23.194545745849599</v>
      </c>
    </row>
    <row r="1693" spans="1:3">
      <c r="A1693">
        <v>28.1906833648682</v>
      </c>
      <c r="B1693">
        <v>23.1479682922363</v>
      </c>
      <c r="C1693">
        <v>26.425733566284201</v>
      </c>
    </row>
    <row r="1694" spans="1:3">
      <c r="A1694">
        <v>11.9235029220581</v>
      </c>
      <c r="B1694">
        <v>38.264404296875</v>
      </c>
      <c r="C1694">
        <v>21.142818450927699</v>
      </c>
    </row>
    <row r="1695" spans="1:3">
      <c r="A1695">
        <v>41.058483123779297</v>
      </c>
      <c r="B1695">
        <v>0.52060204744339</v>
      </c>
      <c r="C1695">
        <v>26.870223999023398</v>
      </c>
    </row>
    <row r="1696" spans="1:3">
      <c r="A1696">
        <v>42.440830230712898</v>
      </c>
      <c r="B1696">
        <v>1.31969630718231</v>
      </c>
      <c r="C1696">
        <v>28.048433303833001</v>
      </c>
    </row>
    <row r="1697" spans="1:3">
      <c r="A1697">
        <v>9.7238807678222692</v>
      </c>
      <c r="B1697">
        <v>22.289501190185501</v>
      </c>
      <c r="C1697">
        <v>14.1218481063843</v>
      </c>
    </row>
    <row r="1698" spans="1:3">
      <c r="A1698">
        <v>22.382562637329102</v>
      </c>
      <c r="B1698">
        <v>159.59027099609401</v>
      </c>
      <c r="C1698">
        <v>70.405258178710895</v>
      </c>
    </row>
    <row r="1699" spans="1:3">
      <c r="A1699">
        <v>20.7079372406006</v>
      </c>
      <c r="B1699">
        <v>-7.7095022201538104</v>
      </c>
      <c r="C1699">
        <v>10.761833190918001</v>
      </c>
    </row>
    <row r="1700" spans="1:3">
      <c r="A1700">
        <v>37.3171997070313</v>
      </c>
      <c r="B1700">
        <v>17.6008605957031</v>
      </c>
      <c r="C1700">
        <v>30.416481018066399</v>
      </c>
    </row>
    <row r="1701" spans="1:3">
      <c r="A1701">
        <v>18.535549163818398</v>
      </c>
      <c r="B1701">
        <v>8.7892475128173793</v>
      </c>
      <c r="C1701">
        <v>15.1243438720703</v>
      </c>
    </row>
    <row r="1702" spans="1:3">
      <c r="A1702">
        <v>34.982700347900398</v>
      </c>
      <c r="B1702">
        <v>31.793279647827099</v>
      </c>
      <c r="C1702">
        <v>33.866401672363303</v>
      </c>
    </row>
    <row r="1703" spans="1:3">
      <c r="A1703">
        <v>44.8390922546387</v>
      </c>
      <c r="B1703">
        <v>19.316452026367202</v>
      </c>
      <c r="C1703">
        <v>35.906169891357401</v>
      </c>
    </row>
    <row r="1704" spans="1:3">
      <c r="A1704">
        <v>40.380706787109403</v>
      </c>
      <c r="B1704">
        <v>40.977783203125</v>
      </c>
      <c r="C1704">
        <v>40.589683532714801</v>
      </c>
    </row>
    <row r="1705" spans="1:3">
      <c r="A1705">
        <v>19.4332485198975</v>
      </c>
      <c r="B1705">
        <v>22.706306457519499</v>
      </c>
      <c r="C1705">
        <v>20.578819274902301</v>
      </c>
    </row>
    <row r="1706" spans="1:3">
      <c r="A1706">
        <v>23.406478881835898</v>
      </c>
      <c r="B1706">
        <v>7.0968222618103001</v>
      </c>
      <c r="C1706">
        <v>17.6980991363525</v>
      </c>
    </row>
    <row r="1707" spans="1:3">
      <c r="A1707">
        <v>15.344301223754901</v>
      </c>
      <c r="B1707">
        <v>-8.6294746398925799</v>
      </c>
      <c r="C1707">
        <v>6.9534797668456996</v>
      </c>
    </row>
    <row r="1708" spans="1:3">
      <c r="A1708">
        <v>34.147830963134801</v>
      </c>
      <c r="B1708">
        <v>35.974159240722699</v>
      </c>
      <c r="C1708">
        <v>34.787044525146499</v>
      </c>
    </row>
    <row r="1709" spans="1:3">
      <c r="A1709">
        <v>17.5119514465332</v>
      </c>
      <c r="B1709">
        <v>25.002534866333001</v>
      </c>
      <c r="C1709">
        <v>20.1336555480957</v>
      </c>
    </row>
    <row r="1710" spans="1:3">
      <c r="A1710">
        <v>28.941648483276399</v>
      </c>
      <c r="B1710">
        <v>6.9164705276489302</v>
      </c>
      <c r="C1710">
        <v>21.232835769653299</v>
      </c>
    </row>
    <row r="1711" spans="1:3">
      <c r="A1711">
        <v>60.214317321777301</v>
      </c>
      <c r="B1711">
        <v>5.2568411827087402</v>
      </c>
      <c r="C1711">
        <v>40.979202270507798</v>
      </c>
    </row>
    <row r="1712" spans="1:3">
      <c r="A1712">
        <v>11.078766822814901</v>
      </c>
      <c r="B1712">
        <v>60.596797943115199</v>
      </c>
      <c r="C1712">
        <v>28.410078048706101</v>
      </c>
    </row>
    <row r="1713" spans="1:3">
      <c r="A1713">
        <v>17.5873908996582</v>
      </c>
      <c r="B1713">
        <v>-13.4751062393188</v>
      </c>
      <c r="C1713">
        <v>6.7155170440673801</v>
      </c>
    </row>
    <row r="1714" spans="1:3">
      <c r="A1714">
        <v>35.079185485839801</v>
      </c>
      <c r="B1714">
        <v>3.8077983856201199</v>
      </c>
      <c r="C1714">
        <v>24.134199142456101</v>
      </c>
    </row>
    <row r="1715" spans="1:3">
      <c r="A1715">
        <v>19.493270874023398</v>
      </c>
      <c r="B1715">
        <v>34.886394500732401</v>
      </c>
      <c r="C1715">
        <v>24.880863189697301</v>
      </c>
    </row>
    <row r="1716" spans="1:3">
      <c r="A1716">
        <v>27.895250320434599</v>
      </c>
      <c r="B1716">
        <v>-36.559406280517599</v>
      </c>
      <c r="C1716">
        <v>5.33612060546875</v>
      </c>
    </row>
    <row r="1717" spans="1:3">
      <c r="A1717">
        <v>16.951013565063501</v>
      </c>
      <c r="B1717">
        <v>44.221645355224602</v>
      </c>
      <c r="C1717">
        <v>26.495735168456999</v>
      </c>
    </row>
    <row r="1718" spans="1:3">
      <c r="A1718">
        <v>30.4201564788818</v>
      </c>
      <c r="B1718">
        <v>3.38988137245178</v>
      </c>
      <c r="C1718">
        <v>20.959560394287099</v>
      </c>
    </row>
    <row r="1719" spans="1:3">
      <c r="A1719">
        <v>28.1270046234131</v>
      </c>
      <c r="B1719">
        <v>10.878497123718301</v>
      </c>
      <c r="C1719">
        <v>22.0900268554688</v>
      </c>
    </row>
    <row r="1720" spans="1:3">
      <c r="A1720">
        <v>27.176000595092798</v>
      </c>
      <c r="B1720">
        <v>36.633716583252003</v>
      </c>
      <c r="C1720">
        <v>30.486200332641602</v>
      </c>
    </row>
    <row r="1721" spans="1:3">
      <c r="A1721">
        <v>17.0370578765869</v>
      </c>
      <c r="B1721">
        <v>53.652561187744098</v>
      </c>
      <c r="C1721">
        <v>29.852483749389599</v>
      </c>
    </row>
    <row r="1722" spans="1:3">
      <c r="A1722">
        <v>21.917362213134801</v>
      </c>
      <c r="B1722">
        <v>36.167507171630902</v>
      </c>
      <c r="C1722">
        <v>26.904912948608398</v>
      </c>
    </row>
    <row r="1723" spans="1:3">
      <c r="A1723">
        <v>12.570197105407701</v>
      </c>
      <c r="B1723">
        <v>42.2568550109863</v>
      </c>
      <c r="C1723">
        <v>22.960527420043899</v>
      </c>
    </row>
    <row r="1724" spans="1:3">
      <c r="A1724">
        <v>22.195877075195298</v>
      </c>
      <c r="B1724">
        <v>18.8949871063232</v>
      </c>
      <c r="C1724">
        <v>21.040565490722699</v>
      </c>
    </row>
    <row r="1725" spans="1:3">
      <c r="A1725">
        <v>27.784255981445298</v>
      </c>
      <c r="B1725">
        <v>22.4258003234863</v>
      </c>
      <c r="C1725">
        <v>25.908796310424801</v>
      </c>
    </row>
    <row r="1726" spans="1:3">
      <c r="A1726">
        <v>31.888502120971701</v>
      </c>
      <c r="B1726">
        <v>15.444237709045399</v>
      </c>
      <c r="C1726">
        <v>26.133008956909201</v>
      </c>
    </row>
    <row r="1727" spans="1:3">
      <c r="A1727">
        <v>14.2333927154541</v>
      </c>
      <c r="B1727">
        <v>89.625885009765597</v>
      </c>
      <c r="C1727">
        <v>40.620765686035199</v>
      </c>
    </row>
    <row r="1728" spans="1:3">
      <c r="A1728">
        <v>13.9436502456665</v>
      </c>
      <c r="B1728">
        <v>19.7593078613281</v>
      </c>
      <c r="C1728">
        <v>15.9791307449341</v>
      </c>
    </row>
    <row r="1729" spans="1:3">
      <c r="A1729">
        <v>19.315742492675799</v>
      </c>
      <c r="B1729">
        <v>44.464958190917997</v>
      </c>
      <c r="C1729">
        <v>28.117967605590799</v>
      </c>
    </row>
    <row r="1730" spans="1:3">
      <c r="A1730">
        <v>12.2748804092407</v>
      </c>
      <c r="B1730">
        <v>49.355068206787102</v>
      </c>
      <c r="C1730">
        <v>25.252946853637699</v>
      </c>
    </row>
    <row r="1731" spans="1:3">
      <c r="A1731">
        <v>22.8884086608887</v>
      </c>
      <c r="B1731">
        <v>24.224342346191399</v>
      </c>
      <c r="C1731">
        <v>23.355985641479499</v>
      </c>
    </row>
    <row r="1732" spans="1:3">
      <c r="A1732">
        <v>28.287767410278299</v>
      </c>
      <c r="B1732">
        <v>15.8476886749268</v>
      </c>
      <c r="C1732">
        <v>23.933740615844702</v>
      </c>
    </row>
    <row r="1733" spans="1:3">
      <c r="A1733">
        <v>19.513532638549801</v>
      </c>
      <c r="B1733">
        <v>9.4518222808837908</v>
      </c>
      <c r="C1733">
        <v>15.9919338226318</v>
      </c>
    </row>
    <row r="1734" spans="1:3">
      <c r="A1734">
        <v>29.004545211791999</v>
      </c>
      <c r="B1734">
        <v>9.7343101501464808</v>
      </c>
      <c r="C1734">
        <v>22.259962081909201</v>
      </c>
    </row>
    <row r="1735" spans="1:3">
      <c r="A1735">
        <v>26.519105911254901</v>
      </c>
      <c r="B1735">
        <v>-10.0691814422607</v>
      </c>
      <c r="C1735">
        <v>13.7132053375244</v>
      </c>
    </row>
    <row r="1736" spans="1:3">
      <c r="A1736">
        <v>24.8873615264893</v>
      </c>
      <c r="B1736">
        <v>30.804164886474599</v>
      </c>
      <c r="C1736">
        <v>26.9582424163818</v>
      </c>
    </row>
    <row r="1737" spans="1:3">
      <c r="A1737">
        <v>15.394850730896</v>
      </c>
      <c r="B1737">
        <v>39.117557525634801</v>
      </c>
      <c r="C1737">
        <v>23.697797775268601</v>
      </c>
    </row>
    <row r="1738" spans="1:3">
      <c r="A1738">
        <v>34.421688079833999</v>
      </c>
      <c r="B1738">
        <v>-6.5598344802856401</v>
      </c>
      <c r="C1738">
        <v>20.0781555175781</v>
      </c>
    </row>
    <row r="1739" spans="1:3">
      <c r="A1739">
        <v>34.702350616455099</v>
      </c>
      <c r="B1739">
        <v>-5.7972111701965297</v>
      </c>
      <c r="C1739">
        <v>20.527503967285199</v>
      </c>
    </row>
    <row r="1740" spans="1:3">
      <c r="A1740">
        <v>32.687347412109403</v>
      </c>
      <c r="B1740">
        <v>0.72221440076828003</v>
      </c>
      <c r="C1740">
        <v>21.4995517730713</v>
      </c>
    </row>
    <row r="1741" spans="1:3">
      <c r="A1741">
        <v>14.6933441162109</v>
      </c>
      <c r="B1741">
        <v>13.5414838790894</v>
      </c>
      <c r="C1741">
        <v>14.290192604064901</v>
      </c>
    </row>
    <row r="1742" spans="1:3">
      <c r="A1742">
        <v>12.496432304382299</v>
      </c>
      <c r="B1742">
        <v>7.8915920257568404</v>
      </c>
      <c r="C1742">
        <v>10.884737968444799</v>
      </c>
    </row>
    <row r="1743" spans="1:3">
      <c r="A1743">
        <v>37.791744232177699</v>
      </c>
      <c r="B1743">
        <v>67.454299926757798</v>
      </c>
      <c r="C1743">
        <v>48.173637390136697</v>
      </c>
    </row>
    <row r="1744" spans="1:3">
      <c r="A1744">
        <v>26.393104553222699</v>
      </c>
      <c r="B1744">
        <v>90.634452819824205</v>
      </c>
      <c r="C1744">
        <v>48.877574920654297</v>
      </c>
    </row>
    <row r="1745" spans="1:3">
      <c r="A1745">
        <v>16.6654758453369</v>
      </c>
      <c r="B1745">
        <v>66.642601013183594</v>
      </c>
      <c r="C1745">
        <v>34.157470703125</v>
      </c>
    </row>
    <row r="1746" spans="1:3">
      <c r="A1746">
        <v>9.5444431304931605</v>
      </c>
      <c r="B1746">
        <v>55.735206604003899</v>
      </c>
      <c r="C1746">
        <v>25.711210250854499</v>
      </c>
    </row>
    <row r="1747" spans="1:3">
      <c r="A1747">
        <v>14.563961029052701</v>
      </c>
      <c r="B1747">
        <v>34.584953308105497</v>
      </c>
      <c r="C1747">
        <v>21.5713081359863</v>
      </c>
    </row>
    <row r="1748" spans="1:3">
      <c r="A1748">
        <v>27.462587356567401</v>
      </c>
      <c r="B1748">
        <v>7.7789654731750497</v>
      </c>
      <c r="C1748">
        <v>20.573320388793899</v>
      </c>
    </row>
    <row r="1749" spans="1:3">
      <c r="A1749">
        <v>36.639602661132798</v>
      </c>
      <c r="B1749">
        <v>41.259300231933601</v>
      </c>
      <c r="C1749">
        <v>38.256496429443402</v>
      </c>
    </row>
    <row r="1750" spans="1:3">
      <c r="A1750">
        <v>30.440029144287099</v>
      </c>
      <c r="B1750">
        <v>39.362014770507798</v>
      </c>
      <c r="C1750">
        <v>33.5627250671387</v>
      </c>
    </row>
    <row r="1751" spans="1:3">
      <c r="A1751">
        <v>31.691352844238299</v>
      </c>
      <c r="B1751">
        <v>9.14935207366943</v>
      </c>
      <c r="C1751">
        <v>23.801652908325199</v>
      </c>
    </row>
    <row r="1752" spans="1:3">
      <c r="A1752">
        <v>38.679168701171903</v>
      </c>
      <c r="B1752">
        <v>36.024349212646499</v>
      </c>
      <c r="C1752">
        <v>37.7499809265137</v>
      </c>
    </row>
    <row r="1753" spans="1:3">
      <c r="A1753">
        <v>19.734817504882798</v>
      </c>
      <c r="B1753">
        <v>27.461442947387699</v>
      </c>
      <c r="C1753">
        <v>22.439136505126999</v>
      </c>
    </row>
    <row r="1754" spans="1:3">
      <c r="A1754">
        <v>40.389595031738303</v>
      </c>
      <c r="B1754">
        <v>0.37690377235412598</v>
      </c>
      <c r="C1754">
        <v>26.3851528167725</v>
      </c>
    </row>
    <row r="1755" spans="1:3">
      <c r="A1755">
        <v>42.007652282714801</v>
      </c>
      <c r="B1755">
        <v>37.941646575927699</v>
      </c>
      <c r="C1755">
        <v>40.584548950195298</v>
      </c>
    </row>
    <row r="1756" spans="1:3">
      <c r="A1756">
        <v>24.413314819335898</v>
      </c>
      <c r="B1756">
        <v>21.320102691650401</v>
      </c>
      <c r="C1756">
        <v>23.330690383911101</v>
      </c>
    </row>
    <row r="1757" spans="1:3">
      <c r="A1757">
        <v>27.533138275146499</v>
      </c>
      <c r="B1757">
        <v>-2.4014334678649898</v>
      </c>
      <c r="C1757">
        <v>17.056037902831999</v>
      </c>
    </row>
    <row r="1758" spans="1:3">
      <c r="A1758">
        <v>19.5877380371094</v>
      </c>
      <c r="B1758">
        <v>20.462894439697301</v>
      </c>
      <c r="C1758">
        <v>19.89404296875</v>
      </c>
    </row>
    <row r="1759" spans="1:3">
      <c r="A1759">
        <v>29.2341003417969</v>
      </c>
      <c r="B1759">
        <v>38.013881683349602</v>
      </c>
      <c r="C1759">
        <v>32.307022094726598</v>
      </c>
    </row>
    <row r="1760" spans="1:3">
      <c r="A1760">
        <v>36.266300201416001</v>
      </c>
      <c r="B1760">
        <v>3.8820354938507098</v>
      </c>
      <c r="C1760">
        <v>24.931808471679702</v>
      </c>
    </row>
    <row r="1761" spans="1:3">
      <c r="A1761">
        <v>22.982425689697301</v>
      </c>
      <c r="B1761">
        <v>74.166038513183594</v>
      </c>
      <c r="C1761">
        <v>40.896690368652301</v>
      </c>
    </row>
    <row r="1762" spans="1:3">
      <c r="A1762">
        <v>28.936531066894499</v>
      </c>
      <c r="B1762">
        <v>4.2140364646911603</v>
      </c>
      <c r="C1762">
        <v>20.283657073974599</v>
      </c>
    </row>
    <row r="1763" spans="1:3">
      <c r="A1763">
        <v>17.242475509643601</v>
      </c>
      <c r="B1763">
        <v>52.603935241699197</v>
      </c>
      <c r="C1763">
        <v>29.6189861297607</v>
      </c>
    </row>
    <row r="1764" spans="1:3">
      <c r="A1764">
        <v>23.754711151123001</v>
      </c>
      <c r="B1764">
        <v>8.4329471588134801</v>
      </c>
      <c r="C1764">
        <v>18.392093658447301</v>
      </c>
    </row>
    <row r="1765" spans="1:3">
      <c r="A1765">
        <v>29.535804748535199</v>
      </c>
      <c r="B1765">
        <v>8.4632873535156303</v>
      </c>
      <c r="C1765">
        <v>22.160423278808601</v>
      </c>
    </row>
    <row r="1766" spans="1:3">
      <c r="A1766">
        <v>26.106542587280298</v>
      </c>
      <c r="B1766">
        <v>21.206361770629901</v>
      </c>
      <c r="C1766">
        <v>24.3914794921875</v>
      </c>
    </row>
    <row r="1767" spans="1:3">
      <c r="A1767">
        <v>32.802089691162102</v>
      </c>
      <c r="B1767">
        <v>-3.2022414207458501</v>
      </c>
      <c r="C1767">
        <v>20.2005729675293</v>
      </c>
    </row>
    <row r="1768" spans="1:3">
      <c r="A1768">
        <v>46.768386840820298</v>
      </c>
      <c r="B1768">
        <v>5.6339259147643999</v>
      </c>
      <c r="C1768">
        <v>32.371326446533203</v>
      </c>
    </row>
    <row r="1769" spans="1:3">
      <c r="A1769">
        <v>14.0680799484253</v>
      </c>
      <c r="B1769">
        <v>39.364814758300803</v>
      </c>
      <c r="C1769">
        <v>22.921937942504901</v>
      </c>
    </row>
    <row r="1770" spans="1:3">
      <c r="A1770">
        <v>27.0831203460693</v>
      </c>
      <c r="B1770">
        <v>25.006261825561499</v>
      </c>
      <c r="C1770">
        <v>26.3562202453613</v>
      </c>
    </row>
    <row r="1771" spans="1:3">
      <c r="A1771">
        <v>25.662775039672901</v>
      </c>
      <c r="B1771">
        <v>7.6405763626098597</v>
      </c>
      <c r="C1771">
        <v>19.355005264282202</v>
      </c>
    </row>
    <row r="1772" spans="1:3">
      <c r="A1772">
        <v>26.9399013519287</v>
      </c>
      <c r="B1772">
        <v>-21.963134765625</v>
      </c>
      <c r="C1772">
        <v>9.8238391876220703</v>
      </c>
    </row>
    <row r="1773" spans="1:3">
      <c r="A1773">
        <v>8.6307630538940394</v>
      </c>
      <c r="B1773">
        <v>15.3669996261597</v>
      </c>
      <c r="C1773">
        <v>10.988446235656699</v>
      </c>
    </row>
    <row r="1774" spans="1:3">
      <c r="A1774">
        <v>15.8818864822388</v>
      </c>
      <c r="B1774">
        <v>-29.2212028503418</v>
      </c>
      <c r="C1774">
        <v>9.5805212855339106E-2</v>
      </c>
    </row>
    <row r="1775" spans="1:3">
      <c r="A1775">
        <v>24.017898559570298</v>
      </c>
      <c r="B1775">
        <v>33.6334419250488</v>
      </c>
      <c r="C1775">
        <v>27.383338928222699</v>
      </c>
    </row>
    <row r="1776" spans="1:3">
      <c r="A1776">
        <v>44.472454071044901</v>
      </c>
      <c r="B1776">
        <v>37.897529602050803</v>
      </c>
      <c r="C1776">
        <v>42.171230316162102</v>
      </c>
    </row>
    <row r="1777" spans="1:3">
      <c r="A1777">
        <v>11.7628993988037</v>
      </c>
      <c r="B1777">
        <v>10.087988853454601</v>
      </c>
      <c r="C1777">
        <v>11.1766805648804</v>
      </c>
    </row>
    <row r="1778" spans="1:3">
      <c r="A1778">
        <v>18.871875762939499</v>
      </c>
      <c r="B1778">
        <v>15.4885549545288</v>
      </c>
      <c r="C1778">
        <v>17.6877136230469</v>
      </c>
    </row>
    <row r="1779" spans="1:3">
      <c r="A1779">
        <v>36.396247863769503</v>
      </c>
      <c r="B1779">
        <v>10.8028450012207</v>
      </c>
      <c r="C1779">
        <v>27.438556671142599</v>
      </c>
    </row>
    <row r="1780" spans="1:3">
      <c r="A1780">
        <v>32.000675201416001</v>
      </c>
      <c r="B1780">
        <v>17.997501373291001</v>
      </c>
      <c r="C1780">
        <v>27.099563598632798</v>
      </c>
    </row>
    <row r="1781" spans="1:3">
      <c r="A1781">
        <v>29.627580642700199</v>
      </c>
      <c r="B1781">
        <v>34.010551452636697</v>
      </c>
      <c r="C1781">
        <v>31.16162109375</v>
      </c>
    </row>
    <row r="1782" spans="1:3">
      <c r="A1782">
        <v>34.528759002685497</v>
      </c>
      <c r="B1782">
        <v>61.834098815917997</v>
      </c>
      <c r="C1782">
        <v>44.085628509521499</v>
      </c>
    </row>
    <row r="1783" spans="1:3">
      <c r="A1783">
        <v>24.207929611206101</v>
      </c>
      <c r="B1783">
        <v>-12.38010597229</v>
      </c>
      <c r="C1783">
        <v>11.402116775512701</v>
      </c>
    </row>
    <row r="1784" spans="1:3">
      <c r="A1784">
        <v>20.635093688964801</v>
      </c>
      <c r="B1784">
        <v>3.4826705455779998</v>
      </c>
      <c r="C1784">
        <v>14.631745338439901</v>
      </c>
    </row>
    <row r="1785" spans="1:3">
      <c r="A1785">
        <v>45.347728729247997</v>
      </c>
      <c r="B1785">
        <v>18.726642608642599</v>
      </c>
      <c r="C1785">
        <v>36.030349731445298</v>
      </c>
    </row>
    <row r="1786" spans="1:3">
      <c r="A1786">
        <v>26.498020172119102</v>
      </c>
      <c r="B1786">
        <v>-10.597243309021</v>
      </c>
      <c r="C1786">
        <v>13.5146780014038</v>
      </c>
    </row>
    <row r="1787" spans="1:3">
      <c r="A1787">
        <v>21.546077728271499</v>
      </c>
      <c r="B1787">
        <v>1.4887788295745901</v>
      </c>
      <c r="C1787">
        <v>14.5260229110718</v>
      </c>
    </row>
    <row r="1788" spans="1:3">
      <c r="A1788">
        <v>24.905717849731399</v>
      </c>
      <c r="B1788">
        <v>42.261684417724602</v>
      </c>
      <c r="C1788">
        <v>30.9803066253662</v>
      </c>
    </row>
    <row r="1789" spans="1:3">
      <c r="A1789">
        <v>38.352005004882798</v>
      </c>
      <c r="B1789">
        <v>0.53212815523147605</v>
      </c>
      <c r="C1789">
        <v>25.115047454833999</v>
      </c>
    </row>
    <row r="1790" spans="1:3">
      <c r="A1790">
        <v>32.442298889160199</v>
      </c>
      <c r="B1790">
        <v>42.601467132568402</v>
      </c>
      <c r="C1790">
        <v>35.998008728027301</v>
      </c>
    </row>
    <row r="1791" spans="1:3">
      <c r="A1791">
        <v>29.5466499328613</v>
      </c>
      <c r="B1791">
        <v>6.9985771179199201</v>
      </c>
      <c r="C1791">
        <v>21.6548252105713</v>
      </c>
    </row>
    <row r="1792" spans="1:3">
      <c r="A1792">
        <v>19.9415988922119</v>
      </c>
      <c r="B1792">
        <v>17.8747463226318</v>
      </c>
      <c r="C1792">
        <v>19.2182006835938</v>
      </c>
    </row>
    <row r="1793" spans="1:3">
      <c r="A1793">
        <v>28.450006484985401</v>
      </c>
      <c r="B1793">
        <v>24.7635593414307</v>
      </c>
      <c r="C1793">
        <v>27.1597499847412</v>
      </c>
    </row>
    <row r="1794" spans="1:3">
      <c r="A1794">
        <v>30.230033874511701</v>
      </c>
      <c r="B1794">
        <v>115.86408233642599</v>
      </c>
      <c r="C1794">
        <v>60.201950073242202</v>
      </c>
    </row>
    <row r="1795" spans="1:3">
      <c r="A1795">
        <v>15.418596267700201</v>
      </c>
      <c r="B1795">
        <v>8.2076826095581108</v>
      </c>
      <c r="C1795">
        <v>12.8947763442993</v>
      </c>
    </row>
    <row r="1796" spans="1:3">
      <c r="A1796">
        <v>17.554389953613299</v>
      </c>
      <c r="B1796">
        <v>71.143035888671903</v>
      </c>
      <c r="C1796">
        <v>36.310417175292997</v>
      </c>
    </row>
    <row r="1797" spans="1:3">
      <c r="A1797">
        <v>13.7713356018066</v>
      </c>
      <c r="B1797">
        <v>21.328912734985401</v>
      </c>
      <c r="C1797">
        <v>16.416486740112301</v>
      </c>
    </row>
    <row r="1798" spans="1:3">
      <c r="A1798">
        <v>11.4792680740356</v>
      </c>
      <c r="B1798">
        <v>53.514083862304702</v>
      </c>
      <c r="C1798">
        <v>26.191453933715799</v>
      </c>
    </row>
    <row r="1799" spans="1:3">
      <c r="A1799">
        <v>27.010135650634801</v>
      </c>
      <c r="B1799">
        <v>46.189723968505902</v>
      </c>
      <c r="C1799">
        <v>33.722991943359403</v>
      </c>
    </row>
    <row r="1800" spans="1:3">
      <c r="A1800">
        <v>28.297269821166999</v>
      </c>
      <c r="B1800">
        <v>46.169403076171903</v>
      </c>
      <c r="C1800">
        <v>34.552516937255902</v>
      </c>
    </row>
    <row r="1801" spans="1:3">
      <c r="A1801">
        <v>48.517524719238303</v>
      </c>
      <c r="B1801">
        <v>11.0378160476685</v>
      </c>
      <c r="C1801">
        <v>35.399627685546903</v>
      </c>
    </row>
    <row r="1802" spans="1:3">
      <c r="A1802">
        <v>45.220539093017599</v>
      </c>
      <c r="B1802">
        <v>33.222103118896499</v>
      </c>
      <c r="C1802">
        <v>41.021087646484403</v>
      </c>
    </row>
    <row r="1803" spans="1:3">
      <c r="A1803">
        <v>33.522670745849602</v>
      </c>
      <c r="B1803">
        <v>39.688068389892599</v>
      </c>
      <c r="C1803">
        <v>35.6805610656738</v>
      </c>
    </row>
    <row r="1804" spans="1:3">
      <c r="A1804">
        <v>25.724370956420898</v>
      </c>
      <c r="B1804">
        <v>7.7798361778259304</v>
      </c>
      <c r="C1804">
        <v>19.443784713745099</v>
      </c>
    </row>
    <row r="1805" spans="1:3">
      <c r="A1805">
        <v>29.783811569213899</v>
      </c>
      <c r="B1805">
        <v>7.0418624877929696</v>
      </c>
      <c r="C1805">
        <v>21.8241291046143</v>
      </c>
    </row>
    <row r="1806" spans="1:3">
      <c r="A1806">
        <v>16.3741054534912</v>
      </c>
      <c r="B1806">
        <v>8.1758623123168892</v>
      </c>
      <c r="C1806">
        <v>13.5047206878662</v>
      </c>
    </row>
    <row r="1807" spans="1:3">
      <c r="A1807">
        <v>16.920961380004901</v>
      </c>
      <c r="B1807">
        <v>39.681392669677699</v>
      </c>
      <c r="C1807">
        <v>24.887111663818398</v>
      </c>
    </row>
    <row r="1808" spans="1:3">
      <c r="A1808">
        <v>50.550926208496101</v>
      </c>
      <c r="B1808">
        <v>145.39938354492199</v>
      </c>
      <c r="C1808">
        <v>83.747886657714801</v>
      </c>
    </row>
    <row r="1809" spans="1:3">
      <c r="A1809">
        <v>19.358739852905298</v>
      </c>
      <c r="B1809">
        <v>23.807926177978501</v>
      </c>
      <c r="C1809">
        <v>20.9159545898438</v>
      </c>
    </row>
    <row r="1810" spans="1:3">
      <c r="A1810">
        <v>38.513923645019503</v>
      </c>
      <c r="B1810">
        <v>52.558692932128899</v>
      </c>
      <c r="C1810">
        <v>43.429592132568402</v>
      </c>
    </row>
    <row r="1811" spans="1:3">
      <c r="A1811">
        <v>15.639240264892599</v>
      </c>
      <c r="B1811">
        <v>9.8144693374633807</v>
      </c>
      <c r="C1811">
        <v>13.6005706787109</v>
      </c>
    </row>
    <row r="1812" spans="1:3">
      <c r="A1812">
        <v>21.784671783447301</v>
      </c>
      <c r="B1812">
        <v>3.65799140930176</v>
      </c>
      <c r="C1812">
        <v>15.440333366394</v>
      </c>
    </row>
    <row r="1813" spans="1:3">
      <c r="A1813">
        <v>17.361688613891602</v>
      </c>
      <c r="B1813">
        <v>19.722864151001001</v>
      </c>
      <c r="C1813">
        <v>18.1881008148193</v>
      </c>
    </row>
    <row r="1814" spans="1:3">
      <c r="A1814">
        <v>8.4767513275146502</v>
      </c>
      <c r="B1814">
        <v>18.943336486816399</v>
      </c>
      <c r="C1814">
        <v>12.140056610107401</v>
      </c>
    </row>
    <row r="1815" spans="1:3">
      <c r="A1815">
        <v>35.681106567382798</v>
      </c>
      <c r="B1815">
        <v>40.864086151122997</v>
      </c>
      <c r="C1815">
        <v>37.495147705078097</v>
      </c>
    </row>
    <row r="1816" spans="1:3">
      <c r="A1816">
        <v>23.460504531860401</v>
      </c>
      <c r="B1816">
        <v>19.809619903564499</v>
      </c>
      <c r="C1816">
        <v>22.182695388793899</v>
      </c>
    </row>
    <row r="1817" spans="1:3">
      <c r="A1817">
        <v>19.992847442626999</v>
      </c>
      <c r="B1817">
        <v>18.0901279449463</v>
      </c>
      <c r="C1817">
        <v>19.3268947601318</v>
      </c>
    </row>
    <row r="1818" spans="1:3">
      <c r="A1818">
        <v>28.514518737793001</v>
      </c>
      <c r="B1818">
        <v>66.157546997070298</v>
      </c>
      <c r="C1818">
        <v>41.689579010009801</v>
      </c>
    </row>
    <row r="1819" spans="1:3">
      <c r="A1819">
        <v>17.645940780639599</v>
      </c>
      <c r="B1819">
        <v>34.368476867675803</v>
      </c>
      <c r="C1819">
        <v>23.498828887939499</v>
      </c>
    </row>
    <row r="1820" spans="1:3">
      <c r="A1820">
        <v>10.2537298202515</v>
      </c>
      <c r="B1820">
        <v>29.8595085144043</v>
      </c>
      <c r="C1820">
        <v>17.1157531738281</v>
      </c>
    </row>
    <row r="1821" spans="1:3">
      <c r="A1821">
        <v>23.8662014007568</v>
      </c>
      <c r="B1821">
        <v>14.8321027755737</v>
      </c>
      <c r="C1821">
        <v>20.704267501831101</v>
      </c>
    </row>
    <row r="1822" spans="1:3">
      <c r="A1822">
        <v>21.208969116210898</v>
      </c>
      <c r="B1822">
        <v>21.165575027465799</v>
      </c>
      <c r="C1822">
        <v>21.193780899047901</v>
      </c>
    </row>
    <row r="1823" spans="1:3">
      <c r="A1823">
        <v>38.601062774658203</v>
      </c>
      <c r="B1823">
        <v>11.620735168456999</v>
      </c>
      <c r="C1823">
        <v>29.1579475402832</v>
      </c>
    </row>
    <row r="1824" spans="1:3">
      <c r="A1824">
        <v>16.881813049316399</v>
      </c>
      <c r="B1824">
        <v>47.8124809265137</v>
      </c>
      <c r="C1824">
        <v>27.707546234130898</v>
      </c>
    </row>
    <row r="1825" spans="1:3">
      <c r="A1825">
        <v>24.159997940063501</v>
      </c>
      <c r="B1825">
        <v>0.14768256247043601</v>
      </c>
      <c r="C1825">
        <v>15.755687713623001</v>
      </c>
    </row>
    <row r="1826" spans="1:3">
      <c r="A1826">
        <v>31.658302307128899</v>
      </c>
      <c r="B1826">
        <v>7.2336440086364702</v>
      </c>
      <c r="C1826">
        <v>23.109672546386701</v>
      </c>
    </row>
    <row r="1827" spans="1:3">
      <c r="A1827">
        <v>23.819837570190401</v>
      </c>
      <c r="B1827">
        <v>0.14923545718193101</v>
      </c>
      <c r="C1827">
        <v>15.5351266860962</v>
      </c>
    </row>
    <row r="1828" spans="1:3">
      <c r="A1828">
        <v>9.9603595733642596</v>
      </c>
      <c r="B1828">
        <v>44.2203559875488</v>
      </c>
      <c r="C1828">
        <v>21.951358795166001</v>
      </c>
    </row>
    <row r="1829" spans="1:3">
      <c r="A1829">
        <v>24.076011657714801</v>
      </c>
      <c r="B1829">
        <v>25.706249237060501</v>
      </c>
      <c r="C1829">
        <v>24.6465950012207</v>
      </c>
    </row>
    <row r="1830" spans="1:3">
      <c r="A1830">
        <v>42.316482543945298</v>
      </c>
      <c r="B1830">
        <v>6.3916435241699201</v>
      </c>
      <c r="C1830">
        <v>29.7427883148193</v>
      </c>
    </row>
    <row r="1831" spans="1:3">
      <c r="A1831">
        <v>26.2701930999756</v>
      </c>
      <c r="B1831">
        <v>19.981571197509801</v>
      </c>
      <c r="C1831">
        <v>24.069175720214801</v>
      </c>
    </row>
    <row r="1832" spans="1:3">
      <c r="A1832">
        <v>41.151493072509801</v>
      </c>
      <c r="B1832">
        <v>4.2535285949706996</v>
      </c>
      <c r="C1832">
        <v>28.237205505371101</v>
      </c>
    </row>
    <row r="1833" spans="1:3">
      <c r="A1833">
        <v>35.003391265869098</v>
      </c>
      <c r="B1833">
        <v>20.538064956665</v>
      </c>
      <c r="C1833">
        <v>29.940526962280298</v>
      </c>
    </row>
    <row r="1834" spans="1:3">
      <c r="A1834">
        <v>18.4839782714844</v>
      </c>
      <c r="B1834">
        <v>37.092975616455099</v>
      </c>
      <c r="C1834">
        <v>24.997127532958999</v>
      </c>
    </row>
    <row r="1835" spans="1:3">
      <c r="A1835">
        <v>51.652828216552699</v>
      </c>
      <c r="B1835">
        <v>34.865631103515597</v>
      </c>
      <c r="C1835">
        <v>45.777309417724602</v>
      </c>
    </row>
    <row r="1836" spans="1:3">
      <c r="A1836">
        <v>20.439043045043899</v>
      </c>
      <c r="B1836">
        <v>4.0317821502685502</v>
      </c>
      <c r="C1836">
        <v>14.696501731872599</v>
      </c>
    </row>
    <row r="1837" spans="1:3">
      <c r="A1837">
        <v>20.398235321044901</v>
      </c>
      <c r="B1837">
        <v>36.0690727233887</v>
      </c>
      <c r="C1837">
        <v>25.883028030395501</v>
      </c>
    </row>
    <row r="1838" spans="1:3">
      <c r="A1838">
        <v>29.307149887085</v>
      </c>
      <c r="B1838">
        <v>39.608036041259801</v>
      </c>
      <c r="C1838">
        <v>32.912460327148402</v>
      </c>
    </row>
    <row r="1839" spans="1:3">
      <c r="A1839">
        <v>14.6800785064697</v>
      </c>
      <c r="B1839">
        <v>3.08571577072144</v>
      </c>
      <c r="C1839">
        <v>10.6220512390137</v>
      </c>
    </row>
    <row r="1840" spans="1:3">
      <c r="A1840">
        <v>50.765647888183601</v>
      </c>
      <c r="B1840">
        <v>6.4014005661010698</v>
      </c>
      <c r="C1840">
        <v>35.238162994384801</v>
      </c>
    </row>
    <row r="1841" spans="1:3">
      <c r="A1841">
        <v>32.487831115722699</v>
      </c>
      <c r="B1841">
        <v>31.513689041137699</v>
      </c>
      <c r="C1841">
        <v>32.146881103515597</v>
      </c>
    </row>
    <row r="1842" spans="1:3">
      <c r="A1842">
        <v>21.654840469360401</v>
      </c>
      <c r="B1842">
        <v>12.2802677154541</v>
      </c>
      <c r="C1842">
        <v>18.3737392425537</v>
      </c>
    </row>
    <row r="1843" spans="1:3">
      <c r="A1843">
        <v>18.032966613769499</v>
      </c>
      <c r="B1843">
        <v>25.431398391723601</v>
      </c>
      <c r="C1843">
        <v>20.6224174499512</v>
      </c>
    </row>
    <row r="1844" spans="1:3">
      <c r="A1844">
        <v>38.386516571044901</v>
      </c>
      <c r="B1844">
        <v>47.418495178222699</v>
      </c>
      <c r="C1844">
        <v>41.5477104187012</v>
      </c>
    </row>
    <row r="1845" spans="1:3">
      <c r="A1845">
        <v>19.138898849487301</v>
      </c>
      <c r="B1845">
        <v>31.584323883056602</v>
      </c>
      <c r="C1845">
        <v>23.494796752929702</v>
      </c>
    </row>
    <row r="1846" spans="1:3">
      <c r="A1846">
        <v>21.08837890625</v>
      </c>
      <c r="B1846">
        <v>19.462163925170898</v>
      </c>
      <c r="C1846">
        <v>20.519203186035199</v>
      </c>
    </row>
    <row r="1847" spans="1:3">
      <c r="A1847">
        <v>43.656028747558601</v>
      </c>
      <c r="B1847">
        <v>104.14003753662099</v>
      </c>
      <c r="C1847">
        <v>64.825431823730497</v>
      </c>
    </row>
    <row r="1848" spans="1:3">
      <c r="A1848">
        <v>20.786537170410199</v>
      </c>
      <c r="B1848">
        <v>36.424171447753899</v>
      </c>
      <c r="C1848">
        <v>26.259708404541001</v>
      </c>
    </row>
    <row r="1849" spans="1:3">
      <c r="A1849">
        <v>34.807815551757798</v>
      </c>
      <c r="B1849">
        <v>1.5485476255416899</v>
      </c>
      <c r="C1849">
        <v>23.167072296142599</v>
      </c>
    </row>
    <row r="1850" spans="1:3">
      <c r="A1850">
        <v>27.820390701293899</v>
      </c>
      <c r="B1850">
        <v>19.720619201660199</v>
      </c>
      <c r="C1850">
        <v>24.985469818115199</v>
      </c>
    </row>
    <row r="1851" spans="1:3">
      <c r="A1851">
        <v>43.379962921142599</v>
      </c>
      <c r="B1851">
        <v>81.930564880371094</v>
      </c>
      <c r="C1851">
        <v>56.872673034667997</v>
      </c>
    </row>
    <row r="1852" spans="1:3">
      <c r="A1852">
        <v>20.803819656372099</v>
      </c>
      <c r="B1852">
        <v>-8.20464992523193</v>
      </c>
      <c r="C1852">
        <v>10.650855064392101</v>
      </c>
    </row>
    <row r="1853" spans="1:3">
      <c r="A1853">
        <v>17.2847385406494</v>
      </c>
      <c r="B1853">
        <v>41.7513236999512</v>
      </c>
      <c r="C1853">
        <v>25.8480434417725</v>
      </c>
    </row>
    <row r="1854" spans="1:3">
      <c r="A1854">
        <v>30.036949157714801</v>
      </c>
      <c r="B1854">
        <v>17.223564147949201</v>
      </c>
      <c r="C1854">
        <v>25.5522651672363</v>
      </c>
    </row>
    <row r="1855" spans="1:3">
      <c r="A1855">
        <v>41.420970916747997</v>
      </c>
      <c r="B1855">
        <v>57.926643371582003</v>
      </c>
      <c r="C1855">
        <v>47.197956085205099</v>
      </c>
    </row>
    <row r="1856" spans="1:3">
      <c r="A1856">
        <v>16.9836330413818</v>
      </c>
      <c r="B1856">
        <v>5.5318665504455602</v>
      </c>
      <c r="C1856">
        <v>12.9755144119263</v>
      </c>
    </row>
    <row r="1857" spans="1:3">
      <c r="A1857">
        <v>49.751861572265597</v>
      </c>
      <c r="B1857">
        <v>12.890067100524901</v>
      </c>
      <c r="C1857">
        <v>36.850234985351598</v>
      </c>
    </row>
    <row r="1858" spans="1:3">
      <c r="A1858">
        <v>23.938230514526399</v>
      </c>
      <c r="B1858">
        <v>11.207236289978001</v>
      </c>
      <c r="C1858">
        <v>19.4823818206787</v>
      </c>
    </row>
    <row r="1859" spans="1:3">
      <c r="A1859">
        <v>49.485122680664098</v>
      </c>
      <c r="B1859">
        <v>1.22680628299713</v>
      </c>
      <c r="C1859">
        <v>32.594711303710902</v>
      </c>
    </row>
    <row r="1860" spans="1:3">
      <c r="A1860">
        <v>33.500473022460902</v>
      </c>
      <c r="B1860">
        <v>27.116622924804702</v>
      </c>
      <c r="C1860">
        <v>31.2661247253418</v>
      </c>
    </row>
    <row r="1861" spans="1:3">
      <c r="A1861">
        <v>15.247922897338899</v>
      </c>
      <c r="B1861">
        <v>73.894790649414105</v>
      </c>
      <c r="C1861">
        <v>35.774326324462898</v>
      </c>
    </row>
    <row r="1862" spans="1:3">
      <c r="A1862">
        <v>40.236412048339801</v>
      </c>
      <c r="B1862">
        <v>17.538558959960898</v>
      </c>
      <c r="C1862">
        <v>32.292163848877003</v>
      </c>
    </row>
    <row r="1863" spans="1:3">
      <c r="A1863">
        <v>5.20896291732788</v>
      </c>
      <c r="B1863">
        <v>37.497112274169901</v>
      </c>
      <c r="C1863">
        <v>16.509815216064499</v>
      </c>
    </row>
    <row r="1864" spans="1:3">
      <c r="A1864">
        <v>13.3343496322632</v>
      </c>
      <c r="B1864">
        <v>15.156584739685099</v>
      </c>
      <c r="C1864">
        <v>13.972131729126</v>
      </c>
    </row>
    <row r="1865" spans="1:3">
      <c r="A1865">
        <v>34.257778167724602</v>
      </c>
      <c r="B1865">
        <v>2.89547514915466</v>
      </c>
      <c r="C1865">
        <v>23.280971527099599</v>
      </c>
    </row>
    <row r="1866" spans="1:3">
      <c r="A1866">
        <v>19.814924240112301</v>
      </c>
      <c r="B1866">
        <v>6.0149440765380904</v>
      </c>
      <c r="C1866">
        <v>14.9849309921265</v>
      </c>
    </row>
    <row r="1867" spans="1:3">
      <c r="A1867">
        <v>44.068771362304702</v>
      </c>
      <c r="B1867">
        <v>53.858684539794901</v>
      </c>
      <c r="C1867">
        <v>47.4952392578125</v>
      </c>
    </row>
    <row r="1868" spans="1:3">
      <c r="A1868">
        <v>37.434734344482401</v>
      </c>
      <c r="B1868">
        <v>57.745777130127003</v>
      </c>
      <c r="C1868">
        <v>44.5435981750488</v>
      </c>
    </row>
    <row r="1869" spans="1:3">
      <c r="A1869">
        <v>42.748794555664098</v>
      </c>
      <c r="B1869">
        <v>1.6811426877975499</v>
      </c>
      <c r="C1869">
        <v>28.375116348266602</v>
      </c>
    </row>
    <row r="1870" spans="1:3">
      <c r="A1870">
        <v>21.668788909912099</v>
      </c>
      <c r="B1870">
        <v>59.7876167297363</v>
      </c>
      <c r="C1870">
        <v>35.010379791259801</v>
      </c>
    </row>
    <row r="1871" spans="1:3">
      <c r="A1871">
        <v>23.652593612670898</v>
      </c>
      <c r="B1871">
        <v>7.8686432838439897</v>
      </c>
      <c r="C1871">
        <v>18.128210067748999</v>
      </c>
    </row>
    <row r="1872" spans="1:3">
      <c r="A1872">
        <v>27.660131454467798</v>
      </c>
      <c r="B1872">
        <v>-6.5293335914611799</v>
      </c>
      <c r="C1872">
        <v>15.693819046020501</v>
      </c>
    </row>
    <row r="1873" spans="1:3">
      <c r="A1873">
        <v>35.648387908935497</v>
      </c>
      <c r="B1873">
        <v>42.8554077148438</v>
      </c>
      <c r="C1873">
        <v>38.170845031738303</v>
      </c>
    </row>
    <row r="1874" spans="1:3">
      <c r="A1874">
        <v>19.562883377075199</v>
      </c>
      <c r="B1874">
        <v>47.253280639648402</v>
      </c>
      <c r="C1874">
        <v>29.254522323608398</v>
      </c>
    </row>
    <row r="1875" spans="1:3">
      <c r="A1875">
        <v>7.5658745765686</v>
      </c>
      <c r="B1875">
        <v>6.5191063880920401</v>
      </c>
      <c r="C1875">
        <v>7.1995058059692401</v>
      </c>
    </row>
    <row r="1876" spans="1:3">
      <c r="A1876">
        <v>24.561782836914102</v>
      </c>
      <c r="B1876">
        <v>75.464889526367202</v>
      </c>
      <c r="C1876">
        <v>42.3778686523438</v>
      </c>
    </row>
    <row r="1877" spans="1:3">
      <c r="A1877">
        <v>19.081455230712901</v>
      </c>
      <c r="B1877">
        <v>8.3407983779907209</v>
      </c>
      <c r="C1877">
        <v>15.3222255706787</v>
      </c>
    </row>
    <row r="1878" spans="1:3">
      <c r="A1878">
        <v>34.958591461181598</v>
      </c>
      <c r="B1878">
        <v>15.221393585205099</v>
      </c>
      <c r="C1878">
        <v>28.050571441650401</v>
      </c>
    </row>
    <row r="1879" spans="1:3">
      <c r="A1879">
        <v>25.5807209014893</v>
      </c>
      <c r="B1879">
        <v>-3.9128851890564</v>
      </c>
      <c r="C1879">
        <v>15.257958412170399</v>
      </c>
    </row>
    <row r="1880" spans="1:3">
      <c r="A1880">
        <v>20.537296295166001</v>
      </c>
      <c r="B1880">
        <v>8.6922407150268608</v>
      </c>
      <c r="C1880">
        <v>16.391527175903299</v>
      </c>
    </row>
    <row r="1881" spans="1:3">
      <c r="A1881">
        <v>37.787994384765597</v>
      </c>
      <c r="B1881">
        <v>32.178993225097699</v>
      </c>
      <c r="C1881">
        <v>35.824844360351598</v>
      </c>
    </row>
    <row r="1882" spans="1:3">
      <c r="A1882">
        <v>28.8193969726563</v>
      </c>
      <c r="B1882">
        <v>2.6257231235504199</v>
      </c>
      <c r="C1882">
        <v>19.651611328125</v>
      </c>
    </row>
    <row r="1883" spans="1:3">
      <c r="A1883">
        <v>49.4435844421387</v>
      </c>
      <c r="B1883">
        <v>15.462618827819799</v>
      </c>
      <c r="C1883">
        <v>37.550247192382798</v>
      </c>
    </row>
    <row r="1884" spans="1:3">
      <c r="A1884">
        <v>32.353111267089801</v>
      </c>
      <c r="B1884">
        <v>38.275913238525398</v>
      </c>
      <c r="C1884">
        <v>34.426090240478501</v>
      </c>
    </row>
    <row r="1885" spans="1:3">
      <c r="A1885">
        <v>23.573081970214801</v>
      </c>
      <c r="B1885">
        <v>8.83740329742432</v>
      </c>
      <c r="C1885">
        <v>18.415594100952099</v>
      </c>
    </row>
    <row r="1886" spans="1:3">
      <c r="A1886">
        <v>24.5346775054932</v>
      </c>
      <c r="B1886">
        <v>62.552463531494098</v>
      </c>
      <c r="C1886">
        <v>37.840904235839801</v>
      </c>
    </row>
    <row r="1887" spans="1:3">
      <c r="A1887">
        <v>36.463008880615199</v>
      </c>
      <c r="B1887">
        <v>18.286008834838899</v>
      </c>
      <c r="C1887">
        <v>30.101058959960898</v>
      </c>
    </row>
    <row r="1888" spans="1:3">
      <c r="A1888">
        <v>20.614221572876001</v>
      </c>
      <c r="B1888">
        <v>30.388114929199201</v>
      </c>
      <c r="C1888">
        <v>24.035083770751999</v>
      </c>
    </row>
    <row r="1889" spans="1:3">
      <c r="A1889">
        <v>52.190765380859403</v>
      </c>
      <c r="B1889">
        <v>31.260232925415</v>
      </c>
      <c r="C1889">
        <v>44.865077972412102</v>
      </c>
    </row>
    <row r="1890" spans="1:3">
      <c r="A1890">
        <v>15.686001777648899</v>
      </c>
      <c r="B1890">
        <v>39.347900390625</v>
      </c>
      <c r="C1890">
        <v>23.967666625976602</v>
      </c>
    </row>
    <row r="1891" spans="1:3">
      <c r="A1891">
        <v>19.5558071136475</v>
      </c>
      <c r="B1891">
        <v>6.5283145904540998</v>
      </c>
      <c r="C1891">
        <v>14.996184349060099</v>
      </c>
    </row>
    <row r="1892" spans="1:3">
      <c r="A1892">
        <v>41.350883483886697</v>
      </c>
      <c r="B1892">
        <v>44.0141410827637</v>
      </c>
      <c r="C1892">
        <v>42.283023834228501</v>
      </c>
    </row>
    <row r="1893" spans="1:3">
      <c r="A1893">
        <v>26.858404159545898</v>
      </c>
      <c r="B1893">
        <v>32.1816215515137</v>
      </c>
      <c r="C1893">
        <v>28.721530914306602</v>
      </c>
    </row>
    <row r="1894" spans="1:3">
      <c r="A1894">
        <v>35.7963256835938</v>
      </c>
      <c r="B1894">
        <v>52.4897651672363</v>
      </c>
      <c r="C1894">
        <v>41.639030456542997</v>
      </c>
    </row>
    <row r="1895" spans="1:3">
      <c r="A1895">
        <v>16.880884170532202</v>
      </c>
      <c r="B1895">
        <v>71.046600341796903</v>
      </c>
      <c r="C1895">
        <v>35.8388862609863</v>
      </c>
    </row>
    <row r="1896" spans="1:3">
      <c r="A1896">
        <v>36.430622100830099</v>
      </c>
      <c r="B1896">
        <v>0.88465052843093905</v>
      </c>
      <c r="C1896">
        <v>23.9895324707031</v>
      </c>
    </row>
    <row r="1897" spans="1:3">
      <c r="A1897">
        <v>22.705814361572301</v>
      </c>
      <c r="B1897">
        <v>-5.0361623764038104</v>
      </c>
      <c r="C1897">
        <v>12.996122360229499</v>
      </c>
    </row>
    <row r="1898" spans="1:3">
      <c r="A1898">
        <v>36.695308685302699</v>
      </c>
      <c r="B1898">
        <v>63.081531524658203</v>
      </c>
      <c r="C1898">
        <v>45.930488586425803</v>
      </c>
    </row>
    <row r="1899" spans="1:3">
      <c r="A1899">
        <v>20.891036987304702</v>
      </c>
      <c r="B1899">
        <v>27.81325340271</v>
      </c>
      <c r="C1899">
        <v>23.3138122558594</v>
      </c>
    </row>
    <row r="1900" spans="1:3">
      <c r="A1900">
        <v>22.0541172027588</v>
      </c>
      <c r="B1900">
        <v>29.682373046875</v>
      </c>
      <c r="C1900">
        <v>24.724006652831999</v>
      </c>
    </row>
    <row r="1901" spans="1:3">
      <c r="A1901">
        <v>23.368129730224599</v>
      </c>
      <c r="B1901">
        <v>56.715946197509801</v>
      </c>
      <c r="C1901">
        <v>35.039863586425803</v>
      </c>
    </row>
    <row r="1902" spans="1:3">
      <c r="A1902">
        <v>26.7784118652344</v>
      </c>
      <c r="B1902">
        <v>-28.420701980590799</v>
      </c>
      <c r="C1902">
        <v>7.4587221145629901</v>
      </c>
    </row>
    <row r="1903" spans="1:3">
      <c r="A1903">
        <v>32.575416564941399</v>
      </c>
      <c r="B1903">
        <v>44.585315704345703</v>
      </c>
      <c r="C1903">
        <v>36.778881072997997</v>
      </c>
    </row>
    <row r="1904" spans="1:3">
      <c r="A1904">
        <v>25.997562408447301</v>
      </c>
      <c r="B1904">
        <v>10.3427839279175</v>
      </c>
      <c r="C1904">
        <v>20.518390655517599</v>
      </c>
    </row>
    <row r="1905" spans="1:3">
      <c r="A1905">
        <v>15.797833442688001</v>
      </c>
      <c r="B1905">
        <v>43.742458343505902</v>
      </c>
      <c r="C1905">
        <v>25.578453063964801</v>
      </c>
    </row>
    <row r="1906" spans="1:3">
      <c r="A1906">
        <v>38.5946235656738</v>
      </c>
      <c r="B1906">
        <v>38.479305267333999</v>
      </c>
      <c r="C1906">
        <v>38.5542602539063</v>
      </c>
    </row>
    <row r="1907" spans="1:3">
      <c r="A1907">
        <v>24.130468368530298</v>
      </c>
      <c r="B1907">
        <v>55.8422660827637</v>
      </c>
      <c r="C1907">
        <v>35.229598999023402</v>
      </c>
    </row>
    <row r="1908" spans="1:3">
      <c r="A1908">
        <v>33.721145629882798</v>
      </c>
      <c r="B1908">
        <v>9.8871488571166992</v>
      </c>
      <c r="C1908">
        <v>25.379247665405298</v>
      </c>
    </row>
    <row r="1909" spans="1:3">
      <c r="A1909">
        <v>20.137495040893601</v>
      </c>
      <c r="B1909">
        <v>27.0982990264893</v>
      </c>
      <c r="C1909">
        <v>22.573776245117202</v>
      </c>
    </row>
    <row r="1910" spans="1:3">
      <c r="A1910">
        <v>25.360052108764599</v>
      </c>
      <c r="B1910">
        <v>31.4966850280762</v>
      </c>
      <c r="C1910">
        <v>27.5078735351563</v>
      </c>
    </row>
    <row r="1911" spans="1:3">
      <c r="A1911">
        <v>20.750423431396499</v>
      </c>
      <c r="B1911">
        <v>21.280767440795898</v>
      </c>
      <c r="C1911">
        <v>20.9360446929932</v>
      </c>
    </row>
    <row r="1912" spans="1:3">
      <c r="A1912">
        <v>17.2861442565918</v>
      </c>
      <c r="B1912">
        <v>21.960594177246101</v>
      </c>
      <c r="C1912">
        <v>18.9222011566162</v>
      </c>
    </row>
    <row r="1913" spans="1:3">
      <c r="A1913">
        <v>32.603282928466797</v>
      </c>
      <c r="B1913">
        <v>28.028852462768601</v>
      </c>
      <c r="C1913">
        <v>31.002231597900401</v>
      </c>
    </row>
    <row r="1914" spans="1:3">
      <c r="A1914">
        <v>39.782356262207003</v>
      </c>
      <c r="B1914">
        <v>12.137887001037599</v>
      </c>
      <c r="C1914">
        <v>30.1067924499512</v>
      </c>
    </row>
    <row r="1915" spans="1:3">
      <c r="A1915">
        <v>39.733566284179702</v>
      </c>
      <c r="B1915">
        <v>54.575416564941399</v>
      </c>
      <c r="C1915">
        <v>44.928215026855497</v>
      </c>
    </row>
    <row r="1916" spans="1:3">
      <c r="A1916">
        <v>39.352592468261697</v>
      </c>
      <c r="B1916">
        <v>-6.3806862831115696</v>
      </c>
      <c r="C1916">
        <v>23.345945358276399</v>
      </c>
    </row>
    <row r="1917" spans="1:3">
      <c r="A1917">
        <v>29.838459014892599</v>
      </c>
      <c r="B1917">
        <v>31.338695526123001</v>
      </c>
      <c r="C1917">
        <v>30.363542556762699</v>
      </c>
    </row>
    <row r="1918" spans="1:3">
      <c r="A1918">
        <v>33.485889434814503</v>
      </c>
      <c r="B1918">
        <v>-1.2137912511825599</v>
      </c>
      <c r="C1918">
        <v>21.341001510620099</v>
      </c>
    </row>
    <row r="1919" spans="1:3">
      <c r="A1919">
        <v>32.748649597167997</v>
      </c>
      <c r="B1919">
        <v>6.5828080177307102</v>
      </c>
      <c r="C1919">
        <v>23.590604782104499</v>
      </c>
    </row>
    <row r="1920" spans="1:3">
      <c r="A1920">
        <v>27.734737396240199</v>
      </c>
      <c r="B1920">
        <v>20.6105060577393</v>
      </c>
      <c r="C1920">
        <v>25.241256713867202</v>
      </c>
    </row>
    <row r="1921" spans="1:3">
      <c r="A1921">
        <v>13.5224809646606</v>
      </c>
      <c r="B1921">
        <v>48.155921936035199</v>
      </c>
      <c r="C1921">
        <v>25.6441860198975</v>
      </c>
    </row>
    <row r="1922" spans="1:3">
      <c r="A1922">
        <v>25.445930480956999</v>
      </c>
      <c r="B1922">
        <v>9.6723737716674805</v>
      </c>
      <c r="C1922">
        <v>19.925186157226602</v>
      </c>
    </row>
    <row r="1923" spans="1:3">
      <c r="A1923">
        <v>24.184862136840799</v>
      </c>
      <c r="B1923">
        <v>50.145175933837898</v>
      </c>
      <c r="C1923">
        <v>33.270973205566399</v>
      </c>
    </row>
    <row r="1924" spans="1:3">
      <c r="A1924">
        <v>31.636409759521499</v>
      </c>
      <c r="B1924">
        <v>31.030113220214801</v>
      </c>
      <c r="C1924">
        <v>31.4242057800293</v>
      </c>
    </row>
    <row r="1925" spans="1:3">
      <c r="A1925">
        <v>13.025245666503899</v>
      </c>
      <c r="B1925">
        <v>0.19572399556636799</v>
      </c>
      <c r="C1925">
        <v>8.53491306304932</v>
      </c>
    </row>
    <row r="1926" spans="1:3">
      <c r="A1926">
        <v>14.0499563217163</v>
      </c>
      <c r="B1926">
        <v>13.978700637817401</v>
      </c>
      <c r="C1926">
        <v>14.025016784668001</v>
      </c>
    </row>
    <row r="1927" spans="1:3">
      <c r="A1927">
        <v>28.995670318603501</v>
      </c>
      <c r="B1927">
        <v>55.573360443115199</v>
      </c>
      <c r="C1927">
        <v>38.297863006591797</v>
      </c>
    </row>
    <row r="1928" spans="1:3">
      <c r="A1928">
        <v>11.568595886230501</v>
      </c>
      <c r="B1928">
        <v>49.036323547363303</v>
      </c>
      <c r="C1928">
        <v>24.682300567626999</v>
      </c>
    </row>
    <row r="1929" spans="1:3">
      <c r="A1929">
        <v>20.2099094390869</v>
      </c>
      <c r="B1929">
        <v>63.320564270019503</v>
      </c>
      <c r="C1929">
        <v>35.298637390136697</v>
      </c>
    </row>
    <row r="1930" spans="1:3">
      <c r="A1930">
        <v>34.750816345214801</v>
      </c>
      <c r="B1930">
        <v>-15.8358306884766</v>
      </c>
      <c r="C1930">
        <v>17.045490264892599</v>
      </c>
    </row>
    <row r="1931" spans="1:3">
      <c r="A1931">
        <v>29.1820583343506</v>
      </c>
      <c r="B1931">
        <v>13.3236351013184</v>
      </c>
      <c r="C1931">
        <v>23.6316108703613</v>
      </c>
    </row>
    <row r="1932" spans="1:3">
      <c r="A1932">
        <v>40.2177925109863</v>
      </c>
      <c r="B1932">
        <v>22.854167938232401</v>
      </c>
      <c r="C1932">
        <v>34.140525817871101</v>
      </c>
    </row>
    <row r="1933" spans="1:3">
      <c r="A1933">
        <v>39.516944885253899</v>
      </c>
      <c r="B1933">
        <v>12.3448638916016</v>
      </c>
      <c r="C1933">
        <v>30.006715774536101</v>
      </c>
    </row>
    <row r="1934" spans="1:3">
      <c r="A1934">
        <v>18.065366744995099</v>
      </c>
      <c r="B1934">
        <v>28.347812652587901</v>
      </c>
      <c r="C1934">
        <v>21.664222717285199</v>
      </c>
    </row>
    <row r="1935" spans="1:3">
      <c r="A1935">
        <v>47.9671020507813</v>
      </c>
      <c r="B1935">
        <v>27.958560943603501</v>
      </c>
      <c r="C1935">
        <v>40.964111328125</v>
      </c>
    </row>
    <row r="1936" spans="1:3">
      <c r="A1936">
        <v>41.2349853515625</v>
      </c>
      <c r="B1936">
        <v>-9.15938764810562E-2</v>
      </c>
      <c r="C1936">
        <v>26.770683288574201</v>
      </c>
    </row>
    <row r="1937" spans="1:3">
      <c r="A1937">
        <v>26.107069015502901</v>
      </c>
      <c r="B1937">
        <v>100.953201293945</v>
      </c>
      <c r="C1937">
        <v>52.303215026855497</v>
      </c>
    </row>
    <row r="1938" spans="1:3">
      <c r="A1938">
        <v>21.9173908233643</v>
      </c>
      <c r="B1938">
        <v>-8.2311973571777308</v>
      </c>
      <c r="C1938">
        <v>11.365385055541999</v>
      </c>
    </row>
    <row r="1939" spans="1:3">
      <c r="A1939">
        <v>24.4539089202881</v>
      </c>
      <c r="B1939">
        <v>81.0736083984375</v>
      </c>
      <c r="C1939">
        <v>44.270805358886697</v>
      </c>
    </row>
    <row r="1940" spans="1:3">
      <c r="A1940">
        <v>15.288409233093301</v>
      </c>
      <c r="B1940">
        <v>43.7066650390625</v>
      </c>
      <c r="C1940">
        <v>25.234798431396499</v>
      </c>
    </row>
    <row r="1941" spans="1:3">
      <c r="A1941">
        <v>35.384193420410199</v>
      </c>
      <c r="B1941">
        <v>91.088630676269503</v>
      </c>
      <c r="C1941">
        <v>54.880744934082003</v>
      </c>
    </row>
    <row r="1942" spans="1:3">
      <c r="A1942">
        <v>16.051078796386701</v>
      </c>
      <c r="B1942">
        <v>53.0613822937012</v>
      </c>
      <c r="C1942">
        <v>29.004684448242202</v>
      </c>
    </row>
    <row r="1943" spans="1:3">
      <c r="A1943">
        <v>22.981184005737301</v>
      </c>
      <c r="B1943">
        <v>10.5564823150635</v>
      </c>
      <c r="C1943">
        <v>18.6325378417969</v>
      </c>
    </row>
    <row r="1944" spans="1:3">
      <c r="A1944">
        <v>33.633018493652301</v>
      </c>
      <c r="B1944">
        <v>-8.8745260238647496</v>
      </c>
      <c r="C1944">
        <v>18.755378723144499</v>
      </c>
    </row>
    <row r="1945" spans="1:3">
      <c r="A1945">
        <v>31.726545333862301</v>
      </c>
      <c r="B1945">
        <v>-4.5033903121948198</v>
      </c>
      <c r="C1945">
        <v>19.046068191528299</v>
      </c>
    </row>
    <row r="1946" spans="1:3">
      <c r="A1946">
        <v>15.8957967758179</v>
      </c>
      <c r="B1946">
        <v>-0.188854560256004</v>
      </c>
      <c r="C1946">
        <v>10.2661685943604</v>
      </c>
    </row>
    <row r="1947" spans="1:3">
      <c r="A1947">
        <v>18.631446838378899</v>
      </c>
      <c r="B1947">
        <v>-4.8871498107910201</v>
      </c>
      <c r="C1947">
        <v>10.3999376296997</v>
      </c>
    </row>
    <row r="1948" spans="1:3">
      <c r="A1948">
        <v>33.053134918212898</v>
      </c>
      <c r="B1948">
        <v>-5.6377100944518999</v>
      </c>
      <c r="C1948">
        <v>19.511339187622099</v>
      </c>
    </row>
    <row r="1949" spans="1:3">
      <c r="A1949">
        <v>10.3138065338135</v>
      </c>
      <c r="B1949">
        <v>43.478477478027301</v>
      </c>
      <c r="C1949">
        <v>21.921442031860401</v>
      </c>
    </row>
    <row r="1950" spans="1:3">
      <c r="A1950">
        <v>45.207241058349602</v>
      </c>
      <c r="B1950">
        <v>8.6088933944702095</v>
      </c>
      <c r="C1950">
        <v>32.397819519042997</v>
      </c>
    </row>
    <row r="1951" spans="1:3">
      <c r="A1951">
        <v>16.8261814117432</v>
      </c>
      <c r="B1951">
        <v>22.492118835449201</v>
      </c>
      <c r="C1951">
        <v>18.809259414672901</v>
      </c>
    </row>
    <row r="1952" spans="1:3">
      <c r="A1952">
        <v>31.9922485351563</v>
      </c>
      <c r="B1952">
        <v>-1.66108930110931</v>
      </c>
      <c r="C1952">
        <v>20.213581085205099</v>
      </c>
    </row>
    <row r="1953" spans="1:3">
      <c r="A1953">
        <v>29.948850631713899</v>
      </c>
      <c r="B1953">
        <v>30.990644454956101</v>
      </c>
      <c r="C1953">
        <v>30.313478469848601</v>
      </c>
    </row>
    <row r="1954" spans="1:3">
      <c r="A1954">
        <v>26.3676433563232</v>
      </c>
      <c r="B1954">
        <v>32.9324340820313</v>
      </c>
      <c r="C1954">
        <v>28.665319442748999</v>
      </c>
    </row>
    <row r="1955" spans="1:3">
      <c r="A1955">
        <v>21.1605625152588</v>
      </c>
      <c r="B1955">
        <v>65.391632080078097</v>
      </c>
      <c r="C1955">
        <v>36.641437530517599</v>
      </c>
    </row>
    <row r="1956" spans="1:3">
      <c r="A1956">
        <v>29.934715270996101</v>
      </c>
      <c r="B1956">
        <v>35.798599243164098</v>
      </c>
      <c r="C1956">
        <v>31.987073898315401</v>
      </c>
    </row>
    <row r="1957" spans="1:3">
      <c r="A1957">
        <v>21.170253753662099</v>
      </c>
      <c r="B1957">
        <v>23.8275547027588</v>
      </c>
      <c r="C1957">
        <v>22.1003093719482</v>
      </c>
    </row>
    <row r="1958" spans="1:3">
      <c r="A1958">
        <v>30.148511886596701</v>
      </c>
      <c r="B1958">
        <v>53.438728332519503</v>
      </c>
      <c r="C1958">
        <v>38.300086975097699</v>
      </c>
    </row>
    <row r="1959" spans="1:3">
      <c r="A1959">
        <v>28.811077117919901</v>
      </c>
      <c r="B1959">
        <v>6.2728037834167498</v>
      </c>
      <c r="C1959">
        <v>20.922681808471701</v>
      </c>
    </row>
    <row r="1960" spans="1:3">
      <c r="A1960">
        <v>26.287563323974599</v>
      </c>
      <c r="B1960">
        <v>6.0714001655578604</v>
      </c>
      <c r="C1960">
        <v>19.211906433105501</v>
      </c>
    </row>
    <row r="1961" spans="1:3">
      <c r="A1961">
        <v>29.438665390014599</v>
      </c>
      <c r="B1961">
        <v>26.102491378784201</v>
      </c>
      <c r="C1961">
        <v>28.271003723144499</v>
      </c>
    </row>
    <row r="1962" spans="1:3">
      <c r="A1962">
        <v>22.861749649047901</v>
      </c>
      <c r="B1962">
        <v>71.713294982910199</v>
      </c>
      <c r="C1962">
        <v>39.959789276122997</v>
      </c>
    </row>
    <row r="1963" spans="1:3">
      <c r="A1963">
        <v>21.5796794891357</v>
      </c>
      <c r="B1963">
        <v>4.4457430839538601</v>
      </c>
      <c r="C1963">
        <v>15.582801818847701</v>
      </c>
    </row>
    <row r="1964" spans="1:3">
      <c r="A1964">
        <v>31.711683273315401</v>
      </c>
      <c r="B1964">
        <v>34.182323455810497</v>
      </c>
      <c r="C1964">
        <v>32.576408386230497</v>
      </c>
    </row>
    <row r="1965" spans="1:3">
      <c r="A1965">
        <v>18.3688659667969</v>
      </c>
      <c r="B1965">
        <v>7.0546517372131303</v>
      </c>
      <c r="C1965">
        <v>14.4088907241821</v>
      </c>
    </row>
    <row r="1966" spans="1:3">
      <c r="A1966">
        <v>19.408199310302699</v>
      </c>
      <c r="B1966">
        <v>41.938568115234403</v>
      </c>
      <c r="C1966">
        <v>27.293828964233398</v>
      </c>
    </row>
    <row r="1967" spans="1:3">
      <c r="A1967">
        <v>34.375656127929702</v>
      </c>
      <c r="B1967">
        <v>25.0022792816162</v>
      </c>
      <c r="C1967">
        <v>31.094974517822301</v>
      </c>
    </row>
    <row r="1968" spans="1:3">
      <c r="A1968">
        <v>24.3011989593506</v>
      </c>
      <c r="B1968">
        <v>33.870689392089801</v>
      </c>
      <c r="C1968">
        <v>27.650520324706999</v>
      </c>
    </row>
    <row r="1969" spans="1:3">
      <c r="A1969">
        <v>25.940544128418001</v>
      </c>
      <c r="B1969">
        <v>23.573194503784201</v>
      </c>
      <c r="C1969">
        <v>25.1119709014893</v>
      </c>
    </row>
    <row r="1970" spans="1:3">
      <c r="A1970">
        <v>30.911811828613299</v>
      </c>
      <c r="B1970">
        <v>9.6729421615600604</v>
      </c>
      <c r="C1970">
        <v>23.478206634521499</v>
      </c>
    </row>
    <row r="1971" spans="1:3">
      <c r="A1971">
        <v>17.623682022094702</v>
      </c>
      <c r="B1971">
        <v>16.884597778320298</v>
      </c>
      <c r="C1971">
        <v>17.3650016784668</v>
      </c>
    </row>
    <row r="1972" spans="1:3">
      <c r="A1972">
        <v>29.828842163085898</v>
      </c>
      <c r="B1972">
        <v>31.5025749206543</v>
      </c>
      <c r="C1972">
        <v>30.414648056030298</v>
      </c>
    </row>
    <row r="1973" spans="1:3">
      <c r="A1973">
        <v>19.0053825378418</v>
      </c>
      <c r="B1973">
        <v>16.170021057128899</v>
      </c>
      <c r="C1973">
        <v>18.013006210327099</v>
      </c>
    </row>
    <row r="1974" spans="1:3">
      <c r="A1974">
        <v>28.027091979980501</v>
      </c>
      <c r="B1974">
        <v>8.2661886215209996</v>
      </c>
      <c r="C1974">
        <v>21.110774993896499</v>
      </c>
    </row>
    <row r="1975" spans="1:3">
      <c r="A1975">
        <v>29.3604946136475</v>
      </c>
      <c r="B1975">
        <v>30.360364913940401</v>
      </c>
      <c r="C1975">
        <v>29.71044921875</v>
      </c>
    </row>
    <row r="1976" spans="1:3">
      <c r="A1976">
        <v>34.387622833252003</v>
      </c>
      <c r="B1976">
        <v>32.056789398193402</v>
      </c>
      <c r="C1976">
        <v>33.571830749511697</v>
      </c>
    </row>
    <row r="1977" spans="1:3">
      <c r="A1977">
        <v>18.232934951782202</v>
      </c>
      <c r="B1977">
        <v>68.366279602050795</v>
      </c>
      <c r="C1977">
        <v>35.779605865478501</v>
      </c>
    </row>
    <row r="1978" spans="1:3">
      <c r="A1978">
        <v>13.912462234497101</v>
      </c>
      <c r="B1978">
        <v>41.8814888000488</v>
      </c>
      <c r="C1978">
        <v>23.701622009277301</v>
      </c>
    </row>
    <row r="1979" spans="1:3">
      <c r="A1979">
        <v>51.424530029296903</v>
      </c>
      <c r="B1979">
        <v>36.387260437011697</v>
      </c>
      <c r="C1979">
        <v>46.161483764648402</v>
      </c>
    </row>
    <row r="1980" spans="1:3">
      <c r="A1980">
        <v>13.554012298584</v>
      </c>
      <c r="B1980">
        <v>49.137603759765597</v>
      </c>
      <c r="C1980">
        <v>26.0082702636719</v>
      </c>
    </row>
    <row r="1981" spans="1:3">
      <c r="A1981">
        <v>21.6007175445557</v>
      </c>
      <c r="B1981">
        <v>12.429537773132299</v>
      </c>
      <c r="C1981">
        <v>18.390804290771499</v>
      </c>
    </row>
    <row r="1982" spans="1:3">
      <c r="A1982">
        <v>17.6865634918213</v>
      </c>
      <c r="B1982">
        <v>47.318019866943402</v>
      </c>
      <c r="C1982">
        <v>28.057573318481399</v>
      </c>
    </row>
    <row r="1983" spans="1:3">
      <c r="A1983">
        <v>26.097835540771499</v>
      </c>
      <c r="B1983">
        <v>68.567008972167997</v>
      </c>
      <c r="C1983">
        <v>40.962047576904297</v>
      </c>
    </row>
    <row r="1984" spans="1:3">
      <c r="A1984">
        <v>24.3293132781982</v>
      </c>
      <c r="B1984">
        <v>23.808832168579102</v>
      </c>
      <c r="C1984">
        <v>24.147144317626999</v>
      </c>
    </row>
    <row r="1985" spans="1:3">
      <c r="A1985">
        <v>20.4743041992188</v>
      </c>
      <c r="B1985">
        <v>74.508689880371094</v>
      </c>
      <c r="C1985">
        <v>39.386337280273402</v>
      </c>
    </row>
    <row r="1986" spans="1:3">
      <c r="A1986">
        <v>17.972434997558601</v>
      </c>
      <c r="B1986">
        <v>43.790477752685497</v>
      </c>
      <c r="C1986">
        <v>27.008750915527301</v>
      </c>
    </row>
    <row r="1987" spans="1:3">
      <c r="A1987">
        <v>40.475547790527301</v>
      </c>
      <c r="B1987">
        <v>20.596126556396499</v>
      </c>
      <c r="C1987">
        <v>33.517749786377003</v>
      </c>
    </row>
    <row r="1988" spans="1:3">
      <c r="A1988">
        <v>45.913478851318402</v>
      </c>
      <c r="B1988">
        <v>122.788619995117</v>
      </c>
      <c r="C1988">
        <v>72.819778442382798</v>
      </c>
    </row>
    <row r="1989" spans="1:3">
      <c r="A1989">
        <v>35.825077056884801</v>
      </c>
      <c r="B1989">
        <v>-2.79308009147644</v>
      </c>
      <c r="C1989">
        <v>22.308721542358398</v>
      </c>
    </row>
    <row r="1990" spans="1:3">
      <c r="A1990">
        <v>32.8729858398438</v>
      </c>
      <c r="B1990">
        <v>33.4676322937012</v>
      </c>
      <c r="C1990">
        <v>33.081111907958999</v>
      </c>
    </row>
    <row r="1991" spans="1:3">
      <c r="A1991">
        <v>27.892362594604499</v>
      </c>
      <c r="B1991">
        <v>35.417160034179702</v>
      </c>
      <c r="C1991">
        <v>30.5260410308838</v>
      </c>
    </row>
    <row r="1992" spans="1:3">
      <c r="A1992">
        <v>36.085727691650398</v>
      </c>
      <c r="B1992">
        <v>18.979120254516602</v>
      </c>
      <c r="C1992">
        <v>30.098415374755898</v>
      </c>
    </row>
    <row r="1993" spans="1:3">
      <c r="A1993">
        <v>15.0723886489868</v>
      </c>
      <c r="B1993">
        <v>36.900352478027301</v>
      </c>
      <c r="C1993">
        <v>22.712175369262699</v>
      </c>
    </row>
    <row r="1994" spans="1:3">
      <c r="A1994">
        <v>16.034358978271499</v>
      </c>
      <c r="B1994">
        <v>48.5833549499512</v>
      </c>
      <c r="C1994">
        <v>27.426507949829102</v>
      </c>
    </row>
    <row r="1995" spans="1:3">
      <c r="A1995">
        <v>8.8723649978637695</v>
      </c>
      <c r="B1995">
        <v>39.9165649414063</v>
      </c>
      <c r="C1995">
        <v>19.737834930419901</v>
      </c>
    </row>
    <row r="1996" spans="1:3">
      <c r="A1996">
        <v>14.8348741531372</v>
      </c>
      <c r="B1996">
        <v>19.893791198730501</v>
      </c>
      <c r="C1996">
        <v>16.605495452880898</v>
      </c>
    </row>
    <row r="1997" spans="1:3">
      <c r="A1997">
        <v>20.4779949188232</v>
      </c>
      <c r="B1997">
        <v>-9.3453149795532209</v>
      </c>
      <c r="C1997">
        <v>10.039836883544901</v>
      </c>
    </row>
    <row r="1998" spans="1:3">
      <c r="A1998">
        <v>26.735673904418899</v>
      </c>
      <c r="B1998">
        <v>21.6605625152588</v>
      </c>
      <c r="C1998">
        <v>24.959384918212901</v>
      </c>
    </row>
    <row r="1999" spans="1:3">
      <c r="A1999">
        <v>35.8882446289063</v>
      </c>
      <c r="B1999">
        <v>54.070037841796903</v>
      </c>
      <c r="C1999">
        <v>42.251873016357401</v>
      </c>
    </row>
    <row r="2000" spans="1:3">
      <c r="A2000">
        <v>53.114662170410199</v>
      </c>
      <c r="B2000">
        <v>3.10257887840271</v>
      </c>
      <c r="C2000">
        <v>35.610431671142599</v>
      </c>
    </row>
    <row r="2001" spans="1:3">
      <c r="A2001">
        <v>20.3365077972412</v>
      </c>
      <c r="B2001">
        <v>29.355991363525401</v>
      </c>
      <c r="C2001">
        <v>23.4933261871338</v>
      </c>
    </row>
    <row r="2002" spans="1:3">
      <c r="A2002">
        <v>22.022121429443398</v>
      </c>
      <c r="B2002">
        <v>3.25098323822021</v>
      </c>
      <c r="C2002">
        <v>15.452222824096699</v>
      </c>
    </row>
    <row r="2003" spans="1:3">
      <c r="A2003">
        <v>29.220905303955099</v>
      </c>
      <c r="B2003">
        <v>8.7807855606079102</v>
      </c>
      <c r="C2003">
        <v>22.0668640136719</v>
      </c>
    </row>
    <row r="2004" spans="1:3">
      <c r="A2004">
        <v>19.671586990356399</v>
      </c>
      <c r="B2004">
        <v>2.2814161777496298</v>
      </c>
      <c r="C2004">
        <v>13.5850267410278</v>
      </c>
    </row>
    <row r="2005" spans="1:3">
      <c r="A2005">
        <v>18.254854202270501</v>
      </c>
      <c r="B2005">
        <v>95.801124572753906</v>
      </c>
      <c r="C2005">
        <v>45.396049499511697</v>
      </c>
    </row>
    <row r="2006" spans="1:3">
      <c r="A2006">
        <v>17.018894195556602</v>
      </c>
      <c r="B2006">
        <v>19.4079074859619</v>
      </c>
      <c r="C2006">
        <v>17.855049133300799</v>
      </c>
    </row>
    <row r="2007" spans="1:3">
      <c r="A2007">
        <v>15.980517387390099</v>
      </c>
      <c r="B2007">
        <v>37.164260864257798</v>
      </c>
      <c r="C2007">
        <v>23.3948268890381</v>
      </c>
    </row>
    <row r="2008" spans="1:3">
      <c r="A2008">
        <v>19.535783767700199</v>
      </c>
      <c r="B2008">
        <v>42.209304809570298</v>
      </c>
      <c r="C2008">
        <v>27.471515655517599</v>
      </c>
    </row>
    <row r="2009" spans="1:3">
      <c r="A2009">
        <v>32.812435150146499</v>
      </c>
      <c r="B2009">
        <v>90.090347290039105</v>
      </c>
      <c r="C2009">
        <v>52.859703063964801</v>
      </c>
    </row>
    <row r="2010" spans="1:3">
      <c r="A2010">
        <v>33.329898834228501</v>
      </c>
      <c r="B2010">
        <v>19.976497650146499</v>
      </c>
      <c r="C2010">
        <v>28.656208038330099</v>
      </c>
    </row>
    <row r="2011" spans="1:3">
      <c r="A2011">
        <v>24.2401638031006</v>
      </c>
      <c r="B2011">
        <v>79.072738647460895</v>
      </c>
      <c r="C2011">
        <v>43.431564331054702</v>
      </c>
    </row>
    <row r="2012" spans="1:3">
      <c r="A2012">
        <v>35.069091796875</v>
      </c>
      <c r="B2012">
        <v>32.340778350830099</v>
      </c>
      <c r="C2012">
        <v>34.114181518554702</v>
      </c>
    </row>
    <row r="2013" spans="1:3">
      <c r="A2013">
        <v>37.075241088867202</v>
      </c>
      <c r="B2013">
        <v>40.319431304931598</v>
      </c>
      <c r="C2013">
        <v>38.210708618164098</v>
      </c>
    </row>
    <row r="2014" spans="1:3">
      <c r="A2014">
        <v>18.023605346679702</v>
      </c>
      <c r="B2014">
        <v>27.798719406127901</v>
      </c>
      <c r="C2014">
        <v>21.4448947906494</v>
      </c>
    </row>
    <row r="2015" spans="1:3">
      <c r="A2015">
        <v>32.538639068603501</v>
      </c>
      <c r="B2015">
        <v>33.302280426025398</v>
      </c>
      <c r="C2015">
        <v>32.805912017822301</v>
      </c>
    </row>
    <row r="2016" spans="1:3">
      <c r="A2016">
        <v>26.885501861572301</v>
      </c>
      <c r="B2016">
        <v>8.8422517776489293</v>
      </c>
      <c r="C2016">
        <v>20.5703639984131</v>
      </c>
    </row>
    <row r="2017" spans="1:3">
      <c r="A2017">
        <v>35.223194122314503</v>
      </c>
      <c r="B2017">
        <v>31.115179061889599</v>
      </c>
      <c r="C2017">
        <v>33.785388946533203</v>
      </c>
    </row>
    <row r="2018" spans="1:3">
      <c r="A2018">
        <v>19.0142116546631</v>
      </c>
      <c r="B2018">
        <v>16.208984375</v>
      </c>
      <c r="C2018">
        <v>18.032382965087901</v>
      </c>
    </row>
    <row r="2019" spans="1:3">
      <c r="A2019">
        <v>24.551517486572301</v>
      </c>
      <c r="B2019">
        <v>32.709785461425803</v>
      </c>
      <c r="C2019">
        <v>27.4069118499756</v>
      </c>
    </row>
    <row r="2020" spans="1:3">
      <c r="A2020">
        <v>37.594089508056598</v>
      </c>
      <c r="B2020">
        <v>-0.82832878828048695</v>
      </c>
      <c r="C2020">
        <v>24.146244049072301</v>
      </c>
    </row>
    <row r="2021" spans="1:3">
      <c r="A2021">
        <v>28.9731750488281</v>
      </c>
      <c r="B2021">
        <v>59.999698638916001</v>
      </c>
      <c r="C2021">
        <v>39.8324584960938</v>
      </c>
    </row>
    <row r="2022" spans="1:3">
      <c r="A2022">
        <v>21.873836517333999</v>
      </c>
      <c r="B2022">
        <v>60.382003784179702</v>
      </c>
      <c r="C2022">
        <v>35.351696014404297</v>
      </c>
    </row>
    <row r="2023" spans="1:3">
      <c r="A2023">
        <v>22.0106315612793</v>
      </c>
      <c r="B2023">
        <v>54.220516204833999</v>
      </c>
      <c r="C2023">
        <v>33.284091949462898</v>
      </c>
    </row>
    <row r="2024" spans="1:3">
      <c r="A2024">
        <v>31.2803955078125</v>
      </c>
      <c r="B2024">
        <v>-2.97235012054443</v>
      </c>
      <c r="C2024">
        <v>19.291934967041001</v>
      </c>
    </row>
    <row r="2025" spans="1:3">
      <c r="A2025">
        <v>16.622220993041999</v>
      </c>
      <c r="B2025">
        <v>13.8618822097778</v>
      </c>
      <c r="C2025">
        <v>15.656102180481</v>
      </c>
    </row>
    <row r="2026" spans="1:3">
      <c r="A2026">
        <v>21.470222473144499</v>
      </c>
      <c r="B2026">
        <v>29.268110275268601</v>
      </c>
      <c r="C2026">
        <v>24.19948387146</v>
      </c>
    </row>
    <row r="2027" spans="1:3">
      <c r="A2027">
        <v>31.5001010894775</v>
      </c>
      <c r="B2027">
        <v>8.5160608291625994</v>
      </c>
      <c r="C2027">
        <v>23.455686569213899</v>
      </c>
    </row>
    <row r="2028" spans="1:3">
      <c r="A2028">
        <v>16.448839187622099</v>
      </c>
      <c r="B2028">
        <v>2.4251577854156499</v>
      </c>
      <c r="C2028">
        <v>11.540550231933601</v>
      </c>
    </row>
    <row r="2029" spans="1:3">
      <c r="A2029">
        <v>34.3032836914063</v>
      </c>
      <c r="B2029">
        <v>72.618011474609403</v>
      </c>
      <c r="C2029">
        <v>47.7134399414063</v>
      </c>
    </row>
    <row r="2030" spans="1:3">
      <c r="A2030">
        <v>15.7421779632568</v>
      </c>
      <c r="B2030">
        <v>57.015335083007798</v>
      </c>
      <c r="C2030">
        <v>30.187782287597699</v>
      </c>
    </row>
    <row r="2031" spans="1:3">
      <c r="A2031">
        <v>38.231620788574197</v>
      </c>
      <c r="B2031">
        <v>33.1505317687988</v>
      </c>
      <c r="C2031">
        <v>36.453239440917997</v>
      </c>
    </row>
    <row r="2032" spans="1:3">
      <c r="A2032">
        <v>34.783077239990199</v>
      </c>
      <c r="B2032">
        <v>1.7377758026123</v>
      </c>
      <c r="C2032">
        <v>23.217222213745099</v>
      </c>
    </row>
    <row r="2033" spans="1:3">
      <c r="A2033">
        <v>34.500637054443402</v>
      </c>
      <c r="B2033">
        <v>21.7465000152588</v>
      </c>
      <c r="C2033">
        <v>30.036689758300799</v>
      </c>
    </row>
    <row r="2034" spans="1:3">
      <c r="A2034">
        <v>16.530359268188501</v>
      </c>
      <c r="B2034">
        <v>22.908988952636701</v>
      </c>
      <c r="C2034">
        <v>18.762880325317401</v>
      </c>
    </row>
    <row r="2035" spans="1:3">
      <c r="A2035">
        <v>24.404394149780298</v>
      </c>
      <c r="B2035">
        <v>14.056373596191399</v>
      </c>
      <c r="C2035">
        <v>20.782587051391602</v>
      </c>
    </row>
    <row r="2036" spans="1:3">
      <c r="A2036">
        <v>23.257244110107401</v>
      </c>
      <c r="B2036">
        <v>35.874176025390597</v>
      </c>
      <c r="C2036">
        <v>27.673170089721701</v>
      </c>
    </row>
    <row r="2037" spans="1:3">
      <c r="A2037">
        <v>18.7620754241943</v>
      </c>
      <c r="B2037">
        <v>42.6801567077637</v>
      </c>
      <c r="C2037">
        <v>27.1334037780762</v>
      </c>
    </row>
    <row r="2038" spans="1:3">
      <c r="A2038">
        <v>25.7975158691406</v>
      </c>
      <c r="B2038">
        <v>31.9469318389893</v>
      </c>
      <c r="C2038">
        <v>27.949811935424801</v>
      </c>
    </row>
    <row r="2039" spans="1:3">
      <c r="A2039">
        <v>26.148344039916999</v>
      </c>
      <c r="B2039">
        <v>15.5450382232666</v>
      </c>
      <c r="C2039">
        <v>22.437187194824201</v>
      </c>
    </row>
    <row r="2040" spans="1:3">
      <c r="A2040">
        <v>40.446247100830099</v>
      </c>
      <c r="B2040">
        <v>29.036758422851602</v>
      </c>
      <c r="C2040">
        <v>36.452926635742202</v>
      </c>
    </row>
    <row r="2041" spans="1:3">
      <c r="A2041">
        <v>16.502080917358398</v>
      </c>
      <c r="B2041">
        <v>4.0604376792907697</v>
      </c>
      <c r="C2041">
        <v>12.1475057601929</v>
      </c>
    </row>
    <row r="2042" spans="1:3">
      <c r="A2042">
        <v>15.143526077270501</v>
      </c>
      <c r="B2042">
        <v>10.146577835083001</v>
      </c>
      <c r="C2042">
        <v>13.394594192504901</v>
      </c>
    </row>
    <row r="2043" spans="1:3">
      <c r="A2043">
        <v>16.5079135894775</v>
      </c>
      <c r="B2043">
        <v>58.165241241455099</v>
      </c>
      <c r="C2043">
        <v>31.087978363037099</v>
      </c>
    </row>
    <row r="2044" spans="1:3">
      <c r="A2044">
        <v>10.798814773559601</v>
      </c>
      <c r="B2044">
        <v>7.0665416717529297</v>
      </c>
      <c r="C2044">
        <v>9.4925193786621094</v>
      </c>
    </row>
    <row r="2045" spans="1:3">
      <c r="A2045">
        <v>29.1259651184082</v>
      </c>
      <c r="B2045">
        <v>-2.3420648574829102</v>
      </c>
      <c r="C2045">
        <v>18.112154006958001</v>
      </c>
    </row>
    <row r="2046" spans="1:3">
      <c r="A2046">
        <v>21.764362335205099</v>
      </c>
      <c r="B2046">
        <v>2.6796319484710698</v>
      </c>
      <c r="C2046">
        <v>15.0847063064575</v>
      </c>
    </row>
    <row r="2047" spans="1:3">
      <c r="A2047">
        <v>26.6229248046875</v>
      </c>
      <c r="B2047">
        <v>10.010917663574199</v>
      </c>
      <c r="C2047">
        <v>20.808721542358398</v>
      </c>
    </row>
    <row r="2048" spans="1:3">
      <c r="A2048">
        <v>18.552921295166001</v>
      </c>
      <c r="B2048">
        <v>11.309771537780801</v>
      </c>
      <c r="C2048">
        <v>16.017818450927699</v>
      </c>
    </row>
    <row r="2049" spans="1:3">
      <c r="A2049">
        <v>41.391288757324197</v>
      </c>
      <c r="B2049">
        <v>8.2378587722778303</v>
      </c>
      <c r="C2049">
        <v>29.7875881195068</v>
      </c>
    </row>
    <row r="2050" spans="1:3">
      <c r="A2050">
        <v>38.310665130615199</v>
      </c>
      <c r="B2050">
        <v>6.7924680709838903</v>
      </c>
      <c r="C2050">
        <v>27.279296875</v>
      </c>
    </row>
    <row r="2051" spans="1:3">
      <c r="A2051">
        <v>22.2526035308838</v>
      </c>
      <c r="B2051">
        <v>15.4568643569946</v>
      </c>
      <c r="C2051">
        <v>19.8740940093994</v>
      </c>
    </row>
    <row r="2052" spans="1:3">
      <c r="A2052">
        <v>28.150892257690401</v>
      </c>
      <c r="B2052">
        <v>13.113317489624</v>
      </c>
      <c r="C2052">
        <v>22.887741088867202</v>
      </c>
    </row>
    <row r="2053" spans="1:3">
      <c r="A2053">
        <v>18.787040710449201</v>
      </c>
      <c r="B2053">
        <v>28.427524566650401</v>
      </c>
      <c r="C2053">
        <v>22.161209106445298</v>
      </c>
    </row>
    <row r="2054" spans="1:3">
      <c r="A2054">
        <v>41.728561401367202</v>
      </c>
      <c r="B2054">
        <v>2.93396019935608</v>
      </c>
      <c r="C2054">
        <v>28.1504516601563</v>
      </c>
    </row>
    <row r="2055" spans="1:3">
      <c r="A2055">
        <v>25.069292068481399</v>
      </c>
      <c r="B2055">
        <v>28.6534729003906</v>
      </c>
      <c r="C2055">
        <v>26.323755264282202</v>
      </c>
    </row>
    <row r="2056" spans="1:3">
      <c r="A2056">
        <v>20.950883865356399</v>
      </c>
      <c r="B2056">
        <v>21.1737766265869</v>
      </c>
      <c r="C2056">
        <v>21.028896331787099</v>
      </c>
    </row>
    <row r="2057" spans="1:3">
      <c r="A2057">
        <v>30.364120483398398</v>
      </c>
      <c r="B2057">
        <v>19.5956516265869</v>
      </c>
      <c r="C2057">
        <v>26.595155715942401</v>
      </c>
    </row>
    <row r="2058" spans="1:3">
      <c r="A2058">
        <v>30.390050888061499</v>
      </c>
      <c r="B2058">
        <v>49.601230621337898</v>
      </c>
      <c r="C2058">
        <v>37.113964080810497</v>
      </c>
    </row>
    <row r="2059" spans="1:3">
      <c r="A2059">
        <v>22.625310897827099</v>
      </c>
      <c r="B2059">
        <v>3.1228461265564</v>
      </c>
      <c r="C2059">
        <v>15.7994480133057</v>
      </c>
    </row>
    <row r="2060" spans="1:3">
      <c r="A2060">
        <v>24.951179504394499</v>
      </c>
      <c r="B2060">
        <v>0.60147988796234098</v>
      </c>
      <c r="C2060">
        <v>16.428785324096701</v>
      </c>
    </row>
    <row r="2061" spans="1:3">
      <c r="A2061">
        <v>16.315797805786101</v>
      </c>
      <c r="B2061">
        <v>6.3977241516113299</v>
      </c>
      <c r="C2061">
        <v>12.8444719314575</v>
      </c>
    </row>
    <row r="2062" spans="1:3">
      <c r="A2062">
        <v>4.6150145530700701</v>
      </c>
      <c r="B2062">
        <v>12.4371643066406</v>
      </c>
      <c r="C2062">
        <v>7.3527669906616202</v>
      </c>
    </row>
    <row r="2063" spans="1:3">
      <c r="A2063">
        <v>20.231977462768601</v>
      </c>
      <c r="B2063">
        <v>31.494722366333001</v>
      </c>
      <c r="C2063">
        <v>24.1739387512207</v>
      </c>
    </row>
    <row r="2064" spans="1:3">
      <c r="A2064">
        <v>27.7734985351563</v>
      </c>
      <c r="B2064">
        <v>51.045345306396499</v>
      </c>
      <c r="C2064">
        <v>35.918643951416001</v>
      </c>
    </row>
    <row r="2065" spans="1:3">
      <c r="A2065">
        <v>25.401140213012699</v>
      </c>
      <c r="B2065">
        <v>14.564263343811</v>
      </c>
      <c r="C2065">
        <v>21.608232498168899</v>
      </c>
    </row>
    <row r="2066" spans="1:3">
      <c r="A2066">
        <v>36.183322906494098</v>
      </c>
      <c r="B2066">
        <v>18.090736389160199</v>
      </c>
      <c r="C2066">
        <v>29.850917816162099</v>
      </c>
    </row>
    <row r="2067" spans="1:3">
      <c r="A2067">
        <v>35.962856292724602</v>
      </c>
      <c r="B2067">
        <v>13.3659610748291</v>
      </c>
      <c r="C2067">
        <v>28.0539436340332</v>
      </c>
    </row>
    <row r="2068" spans="1:3">
      <c r="A2068">
        <v>30.373783111572301</v>
      </c>
      <c r="B2068">
        <v>26.011837005615199</v>
      </c>
      <c r="C2068">
        <v>28.847101211547901</v>
      </c>
    </row>
    <row r="2069" spans="1:3">
      <c r="A2069">
        <v>45.874649047851598</v>
      </c>
      <c r="B2069">
        <v>39.669578552246101</v>
      </c>
      <c r="C2069">
        <v>43.702873229980497</v>
      </c>
    </row>
    <row r="2070" spans="1:3">
      <c r="A2070">
        <v>54.099868774414098</v>
      </c>
      <c r="B2070">
        <v>91.252273559570298</v>
      </c>
      <c r="C2070">
        <v>67.103210449218807</v>
      </c>
    </row>
    <row r="2071" spans="1:3">
      <c r="A2071">
        <v>41.015491485595703</v>
      </c>
      <c r="B2071">
        <v>-10.5886936187744</v>
      </c>
      <c r="C2071">
        <v>22.954027175903299</v>
      </c>
    </row>
    <row r="2072" spans="1:3">
      <c r="A2072">
        <v>15.685016632080099</v>
      </c>
      <c r="B2072">
        <v>101.09921264648401</v>
      </c>
      <c r="C2072">
        <v>45.579986572265597</v>
      </c>
    </row>
    <row r="2073" spans="1:3">
      <c r="A2073">
        <v>18.610155105590799</v>
      </c>
      <c r="B2073">
        <v>68.360366821289105</v>
      </c>
      <c r="C2073">
        <v>36.022727966308601</v>
      </c>
    </row>
    <row r="2074" spans="1:3">
      <c r="A2074">
        <v>24.042575836181602</v>
      </c>
      <c r="B2074">
        <v>54.284873962402301</v>
      </c>
      <c r="C2074">
        <v>34.6273803710938</v>
      </c>
    </row>
    <row r="2075" spans="1:3">
      <c r="A2075">
        <v>18.976739883422901</v>
      </c>
      <c r="B2075">
        <v>28.880098342895501</v>
      </c>
      <c r="C2075">
        <v>22.442914962768601</v>
      </c>
    </row>
    <row r="2076" spans="1:3">
      <c r="A2076">
        <v>22.087999343872099</v>
      </c>
      <c r="B2076">
        <v>85.214622497558594</v>
      </c>
      <c r="C2076">
        <v>44.182315826416001</v>
      </c>
    </row>
    <row r="2077" spans="1:3">
      <c r="A2077">
        <v>26.732484817504901</v>
      </c>
      <c r="B2077">
        <v>36.805961608886697</v>
      </c>
      <c r="C2077">
        <v>30.258201599121101</v>
      </c>
    </row>
    <row r="2078" spans="1:3">
      <c r="A2078">
        <v>21.163618087768601</v>
      </c>
      <c r="B2078">
        <v>33.977455139160199</v>
      </c>
      <c r="C2078">
        <v>25.648460388183601</v>
      </c>
    </row>
    <row r="2079" spans="1:3">
      <c r="A2079">
        <v>23.730510711669901</v>
      </c>
      <c r="B2079">
        <v>1.1303417682647701</v>
      </c>
      <c r="C2079">
        <v>15.820451736450201</v>
      </c>
    </row>
    <row r="2080" spans="1:3">
      <c r="A2080">
        <v>29.747251510620099</v>
      </c>
      <c r="B2080">
        <v>-0.15625961124897</v>
      </c>
      <c r="C2080">
        <v>19.281023025512699</v>
      </c>
    </row>
    <row r="2081" spans="1:3">
      <c r="A2081">
        <v>28.845634460449201</v>
      </c>
      <c r="B2081">
        <v>32.051620483398402</v>
      </c>
      <c r="C2081">
        <v>29.967729568481399</v>
      </c>
    </row>
    <row r="2082" spans="1:3">
      <c r="A2082">
        <v>16.532291412353501</v>
      </c>
      <c r="B2082">
        <v>20.581802368164102</v>
      </c>
      <c r="C2082">
        <v>17.949619293212901</v>
      </c>
    </row>
    <row r="2083" spans="1:3">
      <c r="A2083">
        <v>15.0084238052368</v>
      </c>
      <c r="B2083">
        <v>-26.7686882019043</v>
      </c>
      <c r="C2083">
        <v>0.38643461465835599</v>
      </c>
    </row>
    <row r="2084" spans="1:3">
      <c r="A2084">
        <v>28.0512790679932</v>
      </c>
      <c r="B2084">
        <v>23.8184490203857</v>
      </c>
      <c r="C2084">
        <v>26.569787979126001</v>
      </c>
    </row>
    <row r="2085" spans="1:3">
      <c r="A2085">
        <v>24.769264221191399</v>
      </c>
      <c r="B2085">
        <v>5.6466341018676802</v>
      </c>
      <c r="C2085">
        <v>18.076343536376999</v>
      </c>
    </row>
    <row r="2086" spans="1:3">
      <c r="A2086">
        <v>20.3645534515381</v>
      </c>
      <c r="B2086">
        <v>11.8126783370972</v>
      </c>
      <c r="C2086">
        <v>17.371397018432599</v>
      </c>
    </row>
    <row r="2087" spans="1:3">
      <c r="A2087">
        <v>34.313922882080099</v>
      </c>
      <c r="B2087">
        <v>5.0641155242919904</v>
      </c>
      <c r="C2087">
        <v>24.076490402221701</v>
      </c>
    </row>
    <row r="2088" spans="1:3">
      <c r="A2088">
        <v>28.937431335449201</v>
      </c>
      <c r="B2088">
        <v>-31.894605636596701</v>
      </c>
      <c r="C2088">
        <v>7.64621829986572</v>
      </c>
    </row>
    <row r="2089" spans="1:3">
      <c r="A2089">
        <v>19.1314888000488</v>
      </c>
      <c r="B2089">
        <v>1.15092325210571</v>
      </c>
      <c r="C2089">
        <v>12.8382911682129</v>
      </c>
    </row>
    <row r="2090" spans="1:3">
      <c r="A2090">
        <v>20.550104141235401</v>
      </c>
      <c r="B2090">
        <v>18.172779083251999</v>
      </c>
      <c r="C2090">
        <v>19.718040466308601</v>
      </c>
    </row>
    <row r="2091" spans="1:3">
      <c r="A2091">
        <v>14.2283668518066</v>
      </c>
      <c r="B2091">
        <v>45.284187316894503</v>
      </c>
      <c r="C2091">
        <v>25.097904205322301</v>
      </c>
    </row>
    <row r="2092" spans="1:3">
      <c r="A2092">
        <v>31.939964294433601</v>
      </c>
      <c r="B2092">
        <v>22.817930221557599</v>
      </c>
      <c r="C2092">
        <v>28.747251510620099</v>
      </c>
    </row>
    <row r="2093" spans="1:3">
      <c r="A2093">
        <v>23.123672485351602</v>
      </c>
      <c r="B2093">
        <v>14.5575609207153</v>
      </c>
      <c r="C2093">
        <v>20.125534057617202</v>
      </c>
    </row>
    <row r="2094" spans="1:3">
      <c r="A2094">
        <v>24.291267395019499</v>
      </c>
      <c r="B2094">
        <v>48.360176086425803</v>
      </c>
      <c r="C2094">
        <v>32.715385437011697</v>
      </c>
    </row>
    <row r="2095" spans="1:3">
      <c r="A2095">
        <v>11.836362838745099</v>
      </c>
      <c r="B2095">
        <v>-0.626467525959015</v>
      </c>
      <c r="C2095">
        <v>7.4743723869323704</v>
      </c>
    </row>
    <row r="2096" spans="1:3">
      <c r="A2096">
        <v>27.866224288940401</v>
      </c>
      <c r="B2096">
        <v>6.2381105422973597</v>
      </c>
      <c r="C2096">
        <v>20.296384811401399</v>
      </c>
    </row>
    <row r="2097" spans="1:3">
      <c r="A2097">
        <v>26.287111282348601</v>
      </c>
      <c r="B2097">
        <v>6.1419825553893999</v>
      </c>
      <c r="C2097">
        <v>19.2363166809082</v>
      </c>
    </row>
    <row r="2098" spans="1:3">
      <c r="A2098">
        <v>30.148530960083001</v>
      </c>
      <c r="B2098">
        <v>11.409031867981</v>
      </c>
      <c r="C2098">
        <v>23.589706420898398</v>
      </c>
    </row>
    <row r="2099" spans="1:3">
      <c r="A2099">
        <v>32.972496032714801</v>
      </c>
      <c r="B2099">
        <v>-3.1229503154754599</v>
      </c>
      <c r="C2099">
        <v>20.33909034729</v>
      </c>
    </row>
    <row r="2100" spans="1:3">
      <c r="A2100">
        <v>13.9091844558716</v>
      </c>
      <c r="B2100">
        <v>26.240213394165</v>
      </c>
      <c r="C2100">
        <v>18.225044250488299</v>
      </c>
    </row>
    <row r="2101" spans="1:3">
      <c r="A2101">
        <v>19.91672706604</v>
      </c>
      <c r="B2101">
        <v>16.842811584472699</v>
      </c>
      <c r="C2101">
        <v>18.840856552123999</v>
      </c>
    </row>
    <row r="2102" spans="1:3">
      <c r="A2102">
        <v>14.7742214202881</v>
      </c>
      <c r="B2102">
        <v>4.0077776908874503</v>
      </c>
      <c r="C2102">
        <v>11.0059661865234</v>
      </c>
    </row>
    <row r="2103" spans="1:3">
      <c r="A2103">
        <v>35.917274475097699</v>
      </c>
      <c r="B2103">
        <v>69.975227355957003</v>
      </c>
      <c r="C2103">
        <v>47.837558746337898</v>
      </c>
    </row>
    <row r="2104" spans="1:3">
      <c r="A2104">
        <v>14.2927026748657</v>
      </c>
      <c r="B2104">
        <v>49.990688323974602</v>
      </c>
      <c r="C2104">
        <v>26.7869968414307</v>
      </c>
    </row>
    <row r="2105" spans="1:3">
      <c r="A2105">
        <v>27.8133335113525</v>
      </c>
      <c r="B2105">
        <v>11.6384601593018</v>
      </c>
      <c r="C2105">
        <v>22.152128219604499</v>
      </c>
    </row>
    <row r="2106" spans="1:3">
      <c r="A2106">
        <v>21.0652885437012</v>
      </c>
      <c r="B2106">
        <v>70.750885009765597</v>
      </c>
      <c r="C2106">
        <v>38.455245971679702</v>
      </c>
    </row>
    <row r="2107" spans="1:3">
      <c r="A2107">
        <v>29.809322357177699</v>
      </c>
      <c r="B2107">
        <v>38.255599975585902</v>
      </c>
      <c r="C2107">
        <v>32.765518188476598</v>
      </c>
    </row>
    <row r="2108" spans="1:3">
      <c r="A2108">
        <v>11.475099563598601</v>
      </c>
      <c r="B2108">
        <v>37.472263336181598</v>
      </c>
      <c r="C2108">
        <v>20.5741062164307</v>
      </c>
    </row>
    <row r="2109" spans="1:3">
      <c r="A2109">
        <v>19.173599243164102</v>
      </c>
      <c r="B2109">
        <v>32.530971527099602</v>
      </c>
      <c r="C2109">
        <v>23.848678588867202</v>
      </c>
    </row>
    <row r="2110" spans="1:3">
      <c r="A2110">
        <v>36.9452934265137</v>
      </c>
      <c r="B2110">
        <v>57.329044342041001</v>
      </c>
      <c r="C2110">
        <v>44.079605102539098</v>
      </c>
    </row>
    <row r="2111" spans="1:3">
      <c r="A2111">
        <v>24.217679977416999</v>
      </c>
      <c r="B2111">
        <v>75.714759826660199</v>
      </c>
      <c r="C2111">
        <v>42.241657257080099</v>
      </c>
    </row>
    <row r="2112" spans="1:3">
      <c r="A2112">
        <v>24.543214797973601</v>
      </c>
      <c r="B2112">
        <v>9.8614616394043004</v>
      </c>
      <c r="C2112">
        <v>19.4046020507813</v>
      </c>
    </row>
    <row r="2113" spans="1:3">
      <c r="A2113">
        <v>15.438347816467299</v>
      </c>
      <c r="B2113">
        <v>1.7998900413513199</v>
      </c>
      <c r="C2113">
        <v>10.6648874282837</v>
      </c>
    </row>
    <row r="2114" spans="1:3">
      <c r="A2114">
        <v>25.8312072753906</v>
      </c>
      <c r="B2114">
        <v>40.891204833984403</v>
      </c>
      <c r="C2114">
        <v>31.102207183837901</v>
      </c>
    </row>
    <row r="2115" spans="1:3">
      <c r="A2115">
        <v>39.7202758789063</v>
      </c>
      <c r="B2115">
        <v>21.4013977050781</v>
      </c>
      <c r="C2115">
        <v>33.308670043945298</v>
      </c>
    </row>
    <row r="2116" spans="1:3">
      <c r="A2116">
        <v>32.138458251953097</v>
      </c>
      <c r="B2116">
        <v>50.271705627441399</v>
      </c>
      <c r="C2116">
        <v>38.485095977783203</v>
      </c>
    </row>
    <row r="2117" spans="1:3">
      <c r="A2117">
        <v>17.0661811828613</v>
      </c>
      <c r="B2117">
        <v>-1.75055956840515</v>
      </c>
      <c r="C2117">
        <v>10.4803218841553</v>
      </c>
    </row>
    <row r="2118" spans="1:3">
      <c r="A2118">
        <v>27.843952178955099</v>
      </c>
      <c r="B2118">
        <v>-17.401544570922901</v>
      </c>
      <c r="C2118">
        <v>12.008028030395501</v>
      </c>
    </row>
    <row r="2119" spans="1:3">
      <c r="A2119">
        <v>40.331245422363303</v>
      </c>
      <c r="B2119">
        <v>34.2827339172363</v>
      </c>
      <c r="C2119">
        <v>38.214267730712898</v>
      </c>
    </row>
    <row r="2120" spans="1:3">
      <c r="A2120">
        <v>43.536304473877003</v>
      </c>
      <c r="B2120">
        <v>39.1945991516113</v>
      </c>
      <c r="C2120">
        <v>42.016708374023402</v>
      </c>
    </row>
    <row r="2121" spans="1:3">
      <c r="A2121">
        <v>25.1514568328857</v>
      </c>
      <c r="B2121">
        <v>25.177524566650401</v>
      </c>
      <c r="C2121">
        <v>25.160579681396499</v>
      </c>
    </row>
    <row r="2122" spans="1:3">
      <c r="A2122">
        <v>25.649580001831101</v>
      </c>
      <c r="B2122">
        <v>-3.4479663372039799</v>
      </c>
      <c r="C2122">
        <v>15.4654388427734</v>
      </c>
    </row>
    <row r="2123" spans="1:3">
      <c r="A2123">
        <v>24.219728469848601</v>
      </c>
      <c r="B2123">
        <v>4.9533786773681596</v>
      </c>
      <c r="C2123">
        <v>17.476505279541001</v>
      </c>
    </row>
    <row r="2124" spans="1:3">
      <c r="A2124">
        <v>13.2604064941406</v>
      </c>
      <c r="B2124">
        <v>16.2334079742432</v>
      </c>
      <c r="C2124">
        <v>14.300956726074199</v>
      </c>
    </row>
    <row r="2125" spans="1:3">
      <c r="A2125">
        <v>29.389768600463899</v>
      </c>
      <c r="B2125">
        <v>5.6724433898925799</v>
      </c>
      <c r="C2125">
        <v>21.0887050628662</v>
      </c>
    </row>
    <row r="2126" spans="1:3">
      <c r="A2126">
        <v>40.633041381835902</v>
      </c>
      <c r="B2126">
        <v>29.945793151855501</v>
      </c>
      <c r="C2126">
        <v>36.892505645752003</v>
      </c>
    </row>
    <row r="2127" spans="1:3">
      <c r="A2127">
        <v>14.2242889404297</v>
      </c>
      <c r="B2127">
        <v>9.2142667770385707</v>
      </c>
      <c r="C2127">
        <v>12.470781326293899</v>
      </c>
    </row>
    <row r="2128" spans="1:3">
      <c r="A2128">
        <v>31.134845733642599</v>
      </c>
      <c r="B2128">
        <v>15.084082603454601</v>
      </c>
      <c r="C2128">
        <v>25.5170783996582</v>
      </c>
    </row>
    <row r="2129" spans="1:3">
      <c r="A2129">
        <v>12.271441459655801</v>
      </c>
      <c r="B2129">
        <v>15.0763597488403</v>
      </c>
      <c r="C2129">
        <v>13.2531623840332</v>
      </c>
    </row>
    <row r="2130" spans="1:3">
      <c r="A2130">
        <v>26.803001403808601</v>
      </c>
      <c r="B2130">
        <v>21.6328735351563</v>
      </c>
      <c r="C2130">
        <v>24.993455886840799</v>
      </c>
    </row>
    <row r="2131" spans="1:3">
      <c r="A2131">
        <v>37.722938537597699</v>
      </c>
      <c r="B2131">
        <v>27.098123550415</v>
      </c>
      <c r="C2131">
        <v>34.0042533874512</v>
      </c>
    </row>
    <row r="2132" spans="1:3">
      <c r="A2132">
        <v>29.8420104980469</v>
      </c>
      <c r="B2132">
        <v>30.604600906372099</v>
      </c>
      <c r="C2132">
        <v>30.1089172363281</v>
      </c>
    </row>
    <row r="2133" spans="1:3">
      <c r="A2133">
        <v>37.482059478759801</v>
      </c>
      <c r="B2133">
        <v>49.968425750732401</v>
      </c>
      <c r="C2133">
        <v>41.852287292480497</v>
      </c>
    </row>
    <row r="2134" spans="1:3">
      <c r="A2134">
        <v>31.461805343627901</v>
      </c>
      <c r="B2134">
        <v>61.059558868408203</v>
      </c>
      <c r="C2134">
        <v>41.821018218994098</v>
      </c>
    </row>
    <row r="2135" spans="1:3">
      <c r="A2135">
        <v>32.956260681152301</v>
      </c>
      <c r="B2135">
        <v>18.5568542480469</v>
      </c>
      <c r="C2135">
        <v>27.916467666626001</v>
      </c>
    </row>
    <row r="2136" spans="1:3">
      <c r="A2136">
        <v>25.638900756835898</v>
      </c>
      <c r="B2136">
        <v>53.545940399169901</v>
      </c>
      <c r="C2136">
        <v>35.406364440917997</v>
      </c>
    </row>
    <row r="2137" spans="1:3">
      <c r="A2137">
        <v>52.975936889648402</v>
      </c>
      <c r="B2137">
        <v>17.379640579223601</v>
      </c>
      <c r="C2137">
        <v>40.517234802246101</v>
      </c>
    </row>
    <row r="2138" spans="1:3">
      <c r="A2138">
        <v>19.740198135376001</v>
      </c>
      <c r="B2138">
        <v>1.0854027271270801</v>
      </c>
      <c r="C2138">
        <v>13.2110195159912</v>
      </c>
    </row>
    <row r="2139" spans="1:3">
      <c r="A2139">
        <v>16.504859924316399</v>
      </c>
      <c r="B2139">
        <v>53.380348205566399</v>
      </c>
      <c r="C2139">
        <v>29.411281585693398</v>
      </c>
    </row>
    <row r="2140" spans="1:3">
      <c r="A2140">
        <v>17.623659133911101</v>
      </c>
      <c r="B2140">
        <v>48.529678344726598</v>
      </c>
      <c r="C2140">
        <v>28.4407653808594</v>
      </c>
    </row>
    <row r="2141" spans="1:3">
      <c r="A2141">
        <v>21.075605392456101</v>
      </c>
      <c r="B2141">
        <v>54.163314819335902</v>
      </c>
      <c r="C2141">
        <v>32.656303405761697</v>
      </c>
    </row>
    <row r="2142" spans="1:3">
      <c r="A2142">
        <v>39.4298706054688</v>
      </c>
      <c r="B2142">
        <v>55.099853515625</v>
      </c>
      <c r="C2142">
        <v>44.914363861083999</v>
      </c>
    </row>
    <row r="2143" spans="1:3">
      <c r="A2143">
        <v>24.961450576782202</v>
      </c>
      <c r="B2143">
        <v>23.347103118896499</v>
      </c>
      <c r="C2143">
        <v>24.396429061889599</v>
      </c>
    </row>
    <row r="2144" spans="1:3">
      <c r="A2144">
        <v>19.229509353637699</v>
      </c>
      <c r="B2144">
        <v>24.263698577880898</v>
      </c>
      <c r="C2144">
        <v>20.99147605896</v>
      </c>
    </row>
    <row r="2145" spans="1:3">
      <c r="A2145">
        <v>47.594062805175803</v>
      </c>
      <c r="B2145">
        <v>36.432762145996101</v>
      </c>
      <c r="C2145">
        <v>43.687606811523402</v>
      </c>
    </row>
    <row r="2146" spans="1:3">
      <c r="A2146">
        <v>34.204139709472699</v>
      </c>
      <c r="B2146">
        <v>46.725696563720703</v>
      </c>
      <c r="C2146">
        <v>38.586685180664098</v>
      </c>
    </row>
    <row r="2147" spans="1:3">
      <c r="A2147">
        <v>40.403053283691399</v>
      </c>
      <c r="B2147">
        <v>66.387741088867202</v>
      </c>
      <c r="C2147">
        <v>49.497695922851598</v>
      </c>
    </row>
    <row r="2148" spans="1:3">
      <c r="A2148">
        <v>22.099065780639599</v>
      </c>
      <c r="B2148">
        <v>14.234214782714799</v>
      </c>
      <c r="C2148">
        <v>19.346368789672901</v>
      </c>
    </row>
    <row r="2149" spans="1:3">
      <c r="A2149">
        <v>22.940048217773398</v>
      </c>
      <c r="B2149">
        <v>3.0464115142822301</v>
      </c>
      <c r="C2149">
        <v>15.9772758483887</v>
      </c>
    </row>
    <row r="2150" spans="1:3">
      <c r="A2150">
        <v>18.304012298583999</v>
      </c>
      <c r="B2150">
        <v>14.844846725463899</v>
      </c>
      <c r="C2150">
        <v>17.093303680419901</v>
      </c>
    </row>
    <row r="2151" spans="1:3">
      <c r="A2151">
        <v>34.115955352783203</v>
      </c>
      <c r="B2151">
        <v>11.1469926834106</v>
      </c>
      <c r="C2151">
        <v>26.076818466186499</v>
      </c>
    </row>
    <row r="2152" spans="1:3">
      <c r="A2152">
        <v>25.7633876800537</v>
      </c>
      <c r="B2152">
        <v>34.144088745117202</v>
      </c>
      <c r="C2152">
        <v>28.696632385253899</v>
      </c>
    </row>
    <row r="2153" spans="1:3">
      <c r="A2153">
        <v>27.691551208496101</v>
      </c>
      <c r="B2153">
        <v>30.1931037902832</v>
      </c>
      <c r="C2153">
        <v>28.567094802856399</v>
      </c>
    </row>
    <row r="2154" spans="1:3">
      <c r="A2154">
        <v>19.277389526367202</v>
      </c>
      <c r="B2154">
        <v>-0.44518238306045499</v>
      </c>
      <c r="C2154">
        <v>12.3744897842407</v>
      </c>
    </row>
    <row r="2155" spans="1:3">
      <c r="A2155">
        <v>31.376123428344702</v>
      </c>
      <c r="B2155">
        <v>-12.5284986495972</v>
      </c>
      <c r="C2155">
        <v>16.009506225585898</v>
      </c>
    </row>
    <row r="2156" spans="1:3">
      <c r="A2156">
        <v>21.2985229492188</v>
      </c>
      <c r="B2156">
        <v>22.209476470947301</v>
      </c>
      <c r="C2156">
        <v>21.617357254028299</v>
      </c>
    </row>
    <row r="2157" spans="1:3">
      <c r="A2157">
        <v>29.519008636474599</v>
      </c>
      <c r="B2157">
        <v>17.432235717773398</v>
      </c>
      <c r="C2157">
        <v>25.288639068603501</v>
      </c>
    </row>
    <row r="2158" spans="1:3">
      <c r="A2158">
        <v>14.1282749176025</v>
      </c>
      <c r="B2158">
        <v>19.6313667297363</v>
      </c>
      <c r="C2158">
        <v>16.054357528686499</v>
      </c>
    </row>
    <row r="2159" spans="1:3">
      <c r="A2159">
        <v>24.097536087036101</v>
      </c>
      <c r="B2159">
        <v>38.0860404968262</v>
      </c>
      <c r="C2159">
        <v>28.993513107299801</v>
      </c>
    </row>
    <row r="2160" spans="1:3">
      <c r="A2160">
        <v>16.659032821655298</v>
      </c>
      <c r="B2160">
        <v>8.2137861251831108</v>
      </c>
      <c r="C2160">
        <v>13.7031965255737</v>
      </c>
    </row>
    <row r="2161" spans="1:3">
      <c r="A2161">
        <v>45.764102935791001</v>
      </c>
      <c r="B2161">
        <v>9.6450920104980504</v>
      </c>
      <c r="C2161">
        <v>33.122447967529297</v>
      </c>
    </row>
    <row r="2162" spans="1:3">
      <c r="A2162">
        <v>24.1510925292969</v>
      </c>
      <c r="B2162">
        <v>16.335197448730501</v>
      </c>
      <c r="C2162">
        <v>21.415529251098601</v>
      </c>
    </row>
    <row r="2163" spans="1:3">
      <c r="A2163">
        <v>28.2510986328125</v>
      </c>
      <c r="B2163">
        <v>3.3395512104034402</v>
      </c>
      <c r="C2163">
        <v>19.532056808471701</v>
      </c>
    </row>
    <row r="2164" spans="1:3">
      <c r="A2164">
        <v>15.3735265731812</v>
      </c>
      <c r="B2164">
        <v>18.592739105224599</v>
      </c>
      <c r="C2164">
        <v>16.500251770019499</v>
      </c>
    </row>
    <row r="2165" spans="1:3">
      <c r="A2165">
        <v>15.198576927185099</v>
      </c>
      <c r="B2165">
        <v>39.303752899169901</v>
      </c>
      <c r="C2165">
        <v>23.635389328002901</v>
      </c>
    </row>
    <row r="2166" spans="1:3">
      <c r="A2166">
        <v>33.737251281738303</v>
      </c>
      <c r="B2166">
        <v>6.6221780776977504</v>
      </c>
      <c r="C2166">
        <v>24.246974945068398</v>
      </c>
    </row>
    <row r="2167" spans="1:3">
      <c r="A2167">
        <v>30.583311080932599</v>
      </c>
      <c r="B2167">
        <v>28.165706634521499</v>
      </c>
      <c r="C2167">
        <v>29.7371501922607</v>
      </c>
    </row>
    <row r="2168" spans="1:3">
      <c r="A2168">
        <v>25.859605789184599</v>
      </c>
      <c r="B2168">
        <v>24.349708557128899</v>
      </c>
      <c r="C2168">
        <v>25.331142425537099</v>
      </c>
    </row>
    <row r="2169" spans="1:3">
      <c r="A2169">
        <v>39.826187133789098</v>
      </c>
      <c r="B2169">
        <v>-3.0524847507476802</v>
      </c>
      <c r="C2169">
        <v>24.818651199340799</v>
      </c>
    </row>
    <row r="2170" spans="1:3">
      <c r="A2170">
        <v>31.761693954467798</v>
      </c>
      <c r="B2170">
        <v>34.011112213134801</v>
      </c>
      <c r="C2170">
        <v>32.548992156982401</v>
      </c>
    </row>
    <row r="2171" spans="1:3">
      <c r="A2171">
        <v>32.867530822753899</v>
      </c>
      <c r="B2171">
        <v>21.247186660766602</v>
      </c>
      <c r="C2171">
        <v>28.800411224365199</v>
      </c>
    </row>
    <row r="2172" spans="1:3">
      <c r="A2172">
        <v>24.5026245117188</v>
      </c>
      <c r="B2172">
        <v>28.6769714355469</v>
      </c>
      <c r="C2172">
        <v>25.963645935058601</v>
      </c>
    </row>
    <row r="2173" spans="1:3">
      <c r="A2173">
        <v>38.464599609375</v>
      </c>
      <c r="B2173">
        <v>7.5605511665344203</v>
      </c>
      <c r="C2173">
        <v>27.6481819152832</v>
      </c>
    </row>
    <row r="2174" spans="1:3">
      <c r="A2174">
        <v>18.228879928588899</v>
      </c>
      <c r="B2174">
        <v>18.9342136383057</v>
      </c>
      <c r="C2174">
        <v>18.475746154785199</v>
      </c>
    </row>
    <row r="2175" spans="1:3">
      <c r="A2175">
        <v>30.100053787231399</v>
      </c>
      <c r="B2175">
        <v>-4.6146426200866699</v>
      </c>
      <c r="C2175">
        <v>17.949909210205099</v>
      </c>
    </row>
    <row r="2176" spans="1:3">
      <c r="A2176">
        <v>18.344903945922901</v>
      </c>
      <c r="B2176">
        <v>53.021778106689503</v>
      </c>
      <c r="C2176">
        <v>30.481809616088899</v>
      </c>
    </row>
    <row r="2177" spans="1:3">
      <c r="A2177">
        <v>25.746667861938501</v>
      </c>
      <c r="B2177">
        <v>38.732467651367202</v>
      </c>
      <c r="C2177">
        <v>30.291698455810501</v>
      </c>
    </row>
    <row r="2178" spans="1:3">
      <c r="A2178">
        <v>10.999121665954601</v>
      </c>
      <c r="B2178">
        <v>2.2662136554718</v>
      </c>
      <c r="C2178">
        <v>7.9426040649414098</v>
      </c>
    </row>
    <row r="2179" spans="1:3">
      <c r="A2179">
        <v>27.673524856567401</v>
      </c>
      <c r="B2179">
        <v>14.8585119247437</v>
      </c>
      <c r="C2179">
        <v>23.188270568847699</v>
      </c>
    </row>
    <row r="2180" spans="1:3">
      <c r="A2180">
        <v>52.717540740966797</v>
      </c>
      <c r="B2180">
        <v>25.8397426605225</v>
      </c>
      <c r="C2180">
        <v>43.310310363769503</v>
      </c>
    </row>
    <row r="2181" spans="1:3">
      <c r="A2181">
        <v>15.577228546142599</v>
      </c>
      <c r="B2181">
        <v>-5.2312784194946298</v>
      </c>
      <c r="C2181">
        <v>8.29425144195557</v>
      </c>
    </row>
    <row r="2182" spans="1:3">
      <c r="A2182">
        <v>38.652969360351598</v>
      </c>
      <c r="B2182">
        <v>2.3382937908172599</v>
      </c>
      <c r="C2182">
        <v>25.942832946777301</v>
      </c>
    </row>
    <row r="2183" spans="1:3">
      <c r="A2183">
        <v>37.806594848632798</v>
      </c>
      <c r="B2183">
        <v>-3.3547525405883798</v>
      </c>
      <c r="C2183">
        <v>23.400123596191399</v>
      </c>
    </row>
    <row r="2184" spans="1:3">
      <c r="A2184">
        <v>32.046848297119098</v>
      </c>
      <c r="B2184">
        <v>-18.348123550415</v>
      </c>
      <c r="C2184">
        <v>14.408608436584499</v>
      </c>
    </row>
    <row r="2185" spans="1:3">
      <c r="A2185">
        <v>16.458206176757798</v>
      </c>
      <c r="B2185">
        <v>24.94606590271</v>
      </c>
      <c r="C2185">
        <v>19.428956985473601</v>
      </c>
    </row>
    <row r="2186" spans="1:3">
      <c r="A2186">
        <v>24.538284301757798</v>
      </c>
      <c r="B2186">
        <v>14.458106040954601</v>
      </c>
      <c r="C2186">
        <v>21.0102214813232</v>
      </c>
    </row>
    <row r="2187" spans="1:3">
      <c r="A2187">
        <v>30.690631866455099</v>
      </c>
      <c r="B2187">
        <v>30.754735946655298</v>
      </c>
      <c r="C2187">
        <v>30.713068008422901</v>
      </c>
    </row>
    <row r="2188" spans="1:3">
      <c r="A2188">
        <v>29.111070632934599</v>
      </c>
      <c r="B2188">
        <v>17.416444778442401</v>
      </c>
      <c r="C2188">
        <v>25.017951965331999</v>
      </c>
    </row>
    <row r="2189" spans="1:3">
      <c r="A2189">
        <v>21.517982482910199</v>
      </c>
      <c r="B2189">
        <v>4.3816246986389196</v>
      </c>
      <c r="C2189">
        <v>15.520256996154799</v>
      </c>
    </row>
    <row r="2190" spans="1:3">
      <c r="A2190">
        <v>11.6540622711182</v>
      </c>
      <c r="B2190">
        <v>-1.5888990163803101</v>
      </c>
      <c r="C2190">
        <v>7.0190258026123002</v>
      </c>
    </row>
    <row r="2191" spans="1:3">
      <c r="A2191">
        <v>34.2689819335938</v>
      </c>
      <c r="B2191">
        <v>-8.3733034133911097</v>
      </c>
      <c r="C2191">
        <v>19.344182968139599</v>
      </c>
    </row>
    <row r="2192" spans="1:3">
      <c r="A2192">
        <v>30.5995578765869</v>
      </c>
      <c r="B2192">
        <v>41.223976135253899</v>
      </c>
      <c r="C2192">
        <v>34.318103790283203</v>
      </c>
    </row>
    <row r="2193" spans="1:3">
      <c r="A2193">
        <v>32.275348663330099</v>
      </c>
      <c r="B2193">
        <v>13.8523712158203</v>
      </c>
      <c r="C2193">
        <v>25.827306747436499</v>
      </c>
    </row>
    <row r="2194" spans="1:3">
      <c r="A2194">
        <v>27.620145797729499</v>
      </c>
      <c r="B2194">
        <v>65.999809265136705</v>
      </c>
      <c r="C2194">
        <v>41.053028106689503</v>
      </c>
    </row>
    <row r="2195" spans="1:3">
      <c r="A2195">
        <v>37.582508087158203</v>
      </c>
      <c r="B2195">
        <v>-4.0059957504272496</v>
      </c>
      <c r="C2195">
        <v>23.026531219482401</v>
      </c>
    </row>
    <row r="2196" spans="1:3">
      <c r="A2196">
        <v>18.962621688842798</v>
      </c>
      <c r="B2196">
        <v>12.162030220031699</v>
      </c>
      <c r="C2196">
        <v>16.582414627075199</v>
      </c>
    </row>
    <row r="2197" spans="1:3">
      <c r="A2197">
        <v>48.886871337890597</v>
      </c>
      <c r="B2197">
        <v>52.733741760253899</v>
      </c>
      <c r="C2197">
        <v>50.2332763671875</v>
      </c>
    </row>
    <row r="2198" spans="1:3">
      <c r="A2198">
        <v>20.1390285491943</v>
      </c>
      <c r="B2198">
        <v>23.113225936889599</v>
      </c>
      <c r="C2198">
        <v>21.179998397827099</v>
      </c>
    </row>
    <row r="2199" spans="1:3">
      <c r="A2199">
        <v>25.981147766113299</v>
      </c>
      <c r="B2199">
        <v>27.965517044067401</v>
      </c>
      <c r="C2199">
        <v>26.675676345825199</v>
      </c>
    </row>
    <row r="2200" spans="1:3">
      <c r="A2200">
        <v>13.1324968338013</v>
      </c>
      <c r="B2200">
        <v>13.2646989822388</v>
      </c>
      <c r="C2200">
        <v>13.1787672042847</v>
      </c>
    </row>
    <row r="2201" spans="1:3">
      <c r="A2201">
        <v>17.823238372802699</v>
      </c>
      <c r="B2201">
        <v>31.692836761474599</v>
      </c>
      <c r="C2201">
        <v>22.677597045898398</v>
      </c>
    </row>
    <row r="2202" spans="1:3">
      <c r="A2202">
        <v>46.643436431884801</v>
      </c>
      <c r="B2202">
        <v>44.070075988769503</v>
      </c>
      <c r="C2202">
        <v>45.742759704589801</v>
      </c>
    </row>
    <row r="2203" spans="1:3">
      <c r="A2203">
        <v>24.764186859130898</v>
      </c>
      <c r="B2203">
        <v>15.312890052795399</v>
      </c>
      <c r="C2203">
        <v>21.456232070922901</v>
      </c>
    </row>
    <row r="2204" spans="1:3">
      <c r="A2204">
        <v>26.706905364990199</v>
      </c>
      <c r="B2204">
        <v>-21.735326766967798</v>
      </c>
      <c r="C2204">
        <v>9.7521238327026403</v>
      </c>
    </row>
    <row r="2205" spans="1:3">
      <c r="A2205">
        <v>21.599668502807599</v>
      </c>
      <c r="B2205">
        <v>5.7560157775878897</v>
      </c>
      <c r="C2205">
        <v>16.054389953613299</v>
      </c>
    </row>
    <row r="2206" spans="1:3">
      <c r="A2206">
        <v>21.031021118164102</v>
      </c>
      <c r="B2206">
        <v>16.580493927001999</v>
      </c>
      <c r="C2206">
        <v>19.4733371734619</v>
      </c>
    </row>
    <row r="2207" spans="1:3">
      <c r="A2207">
        <v>16.428337097168001</v>
      </c>
      <c r="B2207">
        <v>28.924562454223601</v>
      </c>
      <c r="C2207">
        <v>20.802015304565401</v>
      </c>
    </row>
    <row r="2208" spans="1:3">
      <c r="A2208">
        <v>24.6814155578613</v>
      </c>
      <c r="B2208">
        <v>24.809324264526399</v>
      </c>
      <c r="C2208">
        <v>24.726182937622099</v>
      </c>
    </row>
    <row r="2209" spans="1:3">
      <c r="A2209">
        <v>16.635015487670898</v>
      </c>
      <c r="B2209">
        <v>-23.293968200683601</v>
      </c>
      <c r="C2209">
        <v>2.6598711013793901</v>
      </c>
    </row>
    <row r="2210" spans="1:3">
      <c r="A2210">
        <v>30.766050338745099</v>
      </c>
      <c r="B2210">
        <v>-9.4550609588622994</v>
      </c>
      <c r="C2210">
        <v>16.688661575317401</v>
      </c>
    </row>
    <row r="2211" spans="1:3">
      <c r="A2211">
        <v>23.443784713745099</v>
      </c>
      <c r="B2211">
        <v>5.0795917510986301</v>
      </c>
      <c r="C2211">
        <v>17.0163173675537</v>
      </c>
    </row>
    <row r="2212" spans="1:3">
      <c r="A2212">
        <v>24.256175994873001</v>
      </c>
      <c r="B2212">
        <v>6.5551519393920898</v>
      </c>
      <c r="C2212">
        <v>18.060817718505898</v>
      </c>
    </row>
    <row r="2213" spans="1:3">
      <c r="A2213">
        <v>15.198172569274901</v>
      </c>
      <c r="B2213">
        <v>47.085750579833999</v>
      </c>
      <c r="C2213">
        <v>26.3588256835938</v>
      </c>
    </row>
    <row r="2214" spans="1:3">
      <c r="A2214">
        <v>22.774604797363299</v>
      </c>
      <c r="B2214">
        <v>88.416419982910199</v>
      </c>
      <c r="C2214">
        <v>45.749240875244098</v>
      </c>
    </row>
    <row r="2215" spans="1:3">
      <c r="A2215">
        <v>34.045040130615199</v>
      </c>
      <c r="B2215">
        <v>62.704898834228501</v>
      </c>
      <c r="C2215">
        <v>44.0759887695313</v>
      </c>
    </row>
    <row r="2216" spans="1:3">
      <c r="A2216">
        <v>42.083251953125</v>
      </c>
      <c r="B2216">
        <v>46.856937408447301</v>
      </c>
      <c r="C2216">
        <v>43.754043579101598</v>
      </c>
    </row>
    <row r="2217" spans="1:3">
      <c r="A2217">
        <v>28.4129962921143</v>
      </c>
      <c r="B2217">
        <v>33.717170715332003</v>
      </c>
      <c r="C2217">
        <v>30.269456863403299</v>
      </c>
    </row>
    <row r="2218" spans="1:3">
      <c r="A2218">
        <v>26.320606231689499</v>
      </c>
      <c r="B2218">
        <v>10.320814132690399</v>
      </c>
      <c r="C2218">
        <v>20.720678329467798</v>
      </c>
    </row>
    <row r="2219" spans="1:3">
      <c r="A2219">
        <v>26.0597629547119</v>
      </c>
      <c r="B2219">
        <v>27.917779922485401</v>
      </c>
      <c r="C2219">
        <v>26.710069656372099</v>
      </c>
    </row>
    <row r="2220" spans="1:3">
      <c r="A2220">
        <v>12.671179771423301</v>
      </c>
      <c r="B2220">
        <v>63.297248840332003</v>
      </c>
      <c r="C2220">
        <v>30.390304565429702</v>
      </c>
    </row>
    <row r="2221" spans="1:3">
      <c r="A2221">
        <v>13.1846923828125</v>
      </c>
      <c r="B2221">
        <v>22.074537277221701</v>
      </c>
      <c r="C2221">
        <v>16.296138763427699</v>
      </c>
    </row>
    <row r="2222" spans="1:3">
      <c r="A2222">
        <v>31.531131744384801</v>
      </c>
      <c r="B2222">
        <v>8.7348003387451207</v>
      </c>
      <c r="C2222">
        <v>23.552415847778299</v>
      </c>
    </row>
    <row r="2223" spans="1:3">
      <c r="A2223">
        <v>24.4289226531982</v>
      </c>
      <c r="B2223">
        <v>9.1968307495117205</v>
      </c>
      <c r="C2223">
        <v>19.097690582275401</v>
      </c>
    </row>
    <row r="2224" spans="1:3">
      <c r="A2224">
        <v>26.805952072143601</v>
      </c>
      <c r="B2224">
        <v>6.00726413726807</v>
      </c>
      <c r="C2224">
        <v>19.526411056518601</v>
      </c>
    </row>
    <row r="2225" spans="1:3">
      <c r="A2225">
        <v>24.657787322998001</v>
      </c>
      <c r="B2225">
        <v>44.780803680419901</v>
      </c>
      <c r="C2225">
        <v>31.700843811035199</v>
      </c>
    </row>
    <row r="2226" spans="1:3">
      <c r="A2226">
        <v>31.842626571655298</v>
      </c>
      <c r="B2226">
        <v>23.123649597168001</v>
      </c>
      <c r="C2226">
        <v>28.7909851074219</v>
      </c>
    </row>
    <row r="2227" spans="1:3">
      <c r="A2227">
        <v>18.789512634277301</v>
      </c>
      <c r="B2227">
        <v>15.4322519302368</v>
      </c>
      <c r="C2227">
        <v>17.6144714355469</v>
      </c>
    </row>
    <row r="2228" spans="1:3">
      <c r="A2228">
        <v>18.855197906494102</v>
      </c>
      <c r="B2228">
        <v>1.0970990657806401</v>
      </c>
      <c r="C2228">
        <v>12.6398630142212</v>
      </c>
    </row>
    <row r="2229" spans="1:3">
      <c r="A2229">
        <v>32.419731140136697</v>
      </c>
      <c r="B2229">
        <v>7.07849025726318</v>
      </c>
      <c r="C2229">
        <v>23.550296783447301</v>
      </c>
    </row>
    <row r="2230" spans="1:3">
      <c r="A2230">
        <v>20.910839080810501</v>
      </c>
      <c r="B2230">
        <v>6.8476290702819798</v>
      </c>
      <c r="C2230">
        <v>15.988715171814</v>
      </c>
    </row>
    <row r="2231" spans="1:3">
      <c r="A2231">
        <v>9.9489850997924805</v>
      </c>
      <c r="B2231">
        <v>9.8268232345581108</v>
      </c>
      <c r="C2231">
        <v>9.9062280654907209</v>
      </c>
    </row>
    <row r="2232" spans="1:3">
      <c r="A2232">
        <v>49.979091644287102</v>
      </c>
      <c r="B2232">
        <v>14.3935804367065</v>
      </c>
      <c r="C2232">
        <v>37.524162292480497</v>
      </c>
    </row>
    <row r="2233" spans="1:3">
      <c r="A2233">
        <v>14.597058296203601</v>
      </c>
      <c r="B2233">
        <v>-2.3714907169342001</v>
      </c>
      <c r="C2233">
        <v>8.6580657958984393</v>
      </c>
    </row>
    <row r="2234" spans="1:3">
      <c r="A2234">
        <v>21.809858322143601</v>
      </c>
      <c r="B2234">
        <v>28.8908500671387</v>
      </c>
      <c r="C2234">
        <v>24.288206100463899</v>
      </c>
    </row>
    <row r="2235" spans="1:3">
      <c r="A2235">
        <v>29.506872177123999</v>
      </c>
      <c r="B2235">
        <v>11.670722961425801</v>
      </c>
      <c r="C2235">
        <v>23.264219284057599</v>
      </c>
    </row>
    <row r="2236" spans="1:3">
      <c r="A2236">
        <v>37.655963897705099</v>
      </c>
      <c r="B2236">
        <v>4.8592615127563503</v>
      </c>
      <c r="C2236">
        <v>26.177118301391602</v>
      </c>
    </row>
    <row r="2237" spans="1:3">
      <c r="A2237">
        <v>16.4380493164063</v>
      </c>
      <c r="B2237">
        <v>12.569329261779799</v>
      </c>
      <c r="C2237">
        <v>15.083997726440399</v>
      </c>
    </row>
    <row r="2238" spans="1:3">
      <c r="A2238">
        <v>35.202651977539098</v>
      </c>
      <c r="B2238">
        <v>22.639310836791999</v>
      </c>
      <c r="C2238">
        <v>30.805482864379901</v>
      </c>
    </row>
    <row r="2239" spans="1:3">
      <c r="A2239">
        <v>12.078102111816399</v>
      </c>
      <c r="B2239">
        <v>37.068183898925803</v>
      </c>
      <c r="C2239">
        <v>20.824630737304702</v>
      </c>
    </row>
    <row r="2240" spans="1:3">
      <c r="A2240">
        <v>30.371873855590799</v>
      </c>
      <c r="B2240">
        <v>55.2950630187988</v>
      </c>
      <c r="C2240">
        <v>39.0949897766113</v>
      </c>
    </row>
    <row r="2241" spans="1:3">
      <c r="A2241">
        <v>32.108268737792997</v>
      </c>
      <c r="B2241">
        <v>34.344532012939503</v>
      </c>
      <c r="C2241">
        <v>32.890960693359403</v>
      </c>
    </row>
    <row r="2242" spans="1:3">
      <c r="A2242">
        <v>15.8030033111572</v>
      </c>
      <c r="B2242">
        <v>38.160587310791001</v>
      </c>
      <c r="C2242">
        <v>23.628158569335898</v>
      </c>
    </row>
    <row r="2243" spans="1:3">
      <c r="A2243">
        <v>27.936935424804702</v>
      </c>
      <c r="B2243">
        <v>1.52952921390533</v>
      </c>
      <c r="C2243">
        <v>18.694343566894499</v>
      </c>
    </row>
    <row r="2244" spans="1:3">
      <c r="A2244">
        <v>30.036771774291999</v>
      </c>
      <c r="B2244">
        <v>28.382116317748999</v>
      </c>
      <c r="C2244">
        <v>29.4576416015625</v>
      </c>
    </row>
    <row r="2245" spans="1:3">
      <c r="A2245">
        <v>17.739965438842798</v>
      </c>
      <c r="B2245">
        <v>45.651943206787102</v>
      </c>
      <c r="C2245">
        <v>27.509157180786101</v>
      </c>
    </row>
    <row r="2246" spans="1:3">
      <c r="A2246">
        <v>42.174850463867202</v>
      </c>
      <c r="B2246">
        <v>62.5323295593262</v>
      </c>
      <c r="C2246">
        <v>49.299968719482401</v>
      </c>
    </row>
    <row r="2247" spans="1:3">
      <c r="A2247">
        <v>22.329208374023398</v>
      </c>
      <c r="B2247">
        <v>39.459495544433601</v>
      </c>
      <c r="C2247">
        <v>28.3248081207275</v>
      </c>
    </row>
    <row r="2248" spans="1:3">
      <c r="A2248">
        <v>17.254562377929702</v>
      </c>
      <c r="B2248">
        <v>40.500148773193402</v>
      </c>
      <c r="C2248">
        <v>25.390518188476602</v>
      </c>
    </row>
    <row r="2249" spans="1:3">
      <c r="A2249">
        <v>26.283809661865199</v>
      </c>
      <c r="B2249">
        <v>30.819339752197301</v>
      </c>
      <c r="C2249">
        <v>27.871244430541999</v>
      </c>
    </row>
    <row r="2250" spans="1:3">
      <c r="A2250">
        <v>22.717535018920898</v>
      </c>
      <c r="B2250">
        <v>11.76487159729</v>
      </c>
      <c r="C2250">
        <v>18.884101867675799</v>
      </c>
    </row>
    <row r="2251" spans="1:3">
      <c r="A2251">
        <v>41.998035430908203</v>
      </c>
      <c r="B2251">
        <v>31.866039276123001</v>
      </c>
      <c r="C2251">
        <v>38.451835632324197</v>
      </c>
    </row>
    <row r="2252" spans="1:3">
      <c r="A2252">
        <v>22.4957389831543</v>
      </c>
      <c r="B2252">
        <v>43.855422973632798</v>
      </c>
      <c r="C2252">
        <v>29.9716281890869</v>
      </c>
    </row>
    <row r="2253" spans="1:3">
      <c r="A2253">
        <v>14.7251176834106</v>
      </c>
      <c r="B2253">
        <v>5.1949777603149396</v>
      </c>
      <c r="C2253">
        <v>11.389568328857401</v>
      </c>
    </row>
    <row r="2254" spans="1:3">
      <c r="A2254">
        <v>50.973827362060497</v>
      </c>
      <c r="B2254">
        <v>0.18404345214366899</v>
      </c>
      <c r="C2254">
        <v>33.197402954101598</v>
      </c>
    </row>
    <row r="2255" spans="1:3">
      <c r="A2255">
        <v>18.603183746337901</v>
      </c>
      <c r="B2255">
        <v>24.780736923217798</v>
      </c>
      <c r="C2255">
        <v>20.765327453613299</v>
      </c>
    </row>
    <row r="2256" spans="1:3">
      <c r="A2256">
        <v>30.817043304443398</v>
      </c>
      <c r="B2256">
        <v>17.4399604797363</v>
      </c>
      <c r="C2256">
        <v>26.135065078735401</v>
      </c>
    </row>
    <row r="2257" spans="1:3">
      <c r="A2257">
        <v>39.349002838134801</v>
      </c>
      <c r="B2257">
        <v>-9.9669523239135707</v>
      </c>
      <c r="C2257">
        <v>22.0884189605713</v>
      </c>
    </row>
    <row r="2258" spans="1:3">
      <c r="A2258">
        <v>12.019127845764199</v>
      </c>
      <c r="B2258">
        <v>29.651679992675799</v>
      </c>
      <c r="C2258">
        <v>18.1905212402344</v>
      </c>
    </row>
    <row r="2259" spans="1:3">
      <c r="A2259">
        <v>23.852058410644499</v>
      </c>
      <c r="B2259">
        <v>13.78941822052</v>
      </c>
      <c r="C2259">
        <v>20.330133438110401</v>
      </c>
    </row>
    <row r="2260" spans="1:3">
      <c r="A2260">
        <v>42.328258514404297</v>
      </c>
      <c r="B2260">
        <v>20.892763137817401</v>
      </c>
      <c r="C2260">
        <v>34.825836181640597</v>
      </c>
    </row>
    <row r="2261" spans="1:3">
      <c r="A2261">
        <v>35.302131652832003</v>
      </c>
      <c r="B2261">
        <v>44.958103179931598</v>
      </c>
      <c r="C2261">
        <v>38.681720733642599</v>
      </c>
    </row>
    <row r="2262" spans="1:3">
      <c r="A2262">
        <v>41.201229095458999</v>
      </c>
      <c r="B2262">
        <v>37.523109436035199</v>
      </c>
      <c r="C2262">
        <v>39.913887023925803</v>
      </c>
    </row>
    <row r="2263" spans="1:3">
      <c r="A2263">
        <v>41.9708862304688</v>
      </c>
      <c r="B2263">
        <v>33.441871643066399</v>
      </c>
      <c r="C2263">
        <v>38.985733032226598</v>
      </c>
    </row>
    <row r="2264" spans="1:3">
      <c r="A2264">
        <v>24.860589981079102</v>
      </c>
      <c r="B2264">
        <v>23.157958984375</v>
      </c>
      <c r="C2264">
        <v>24.264669418335</v>
      </c>
    </row>
    <row r="2265" spans="1:3">
      <c r="A2265">
        <v>14.5160665512085</v>
      </c>
      <c r="B2265">
        <v>36.652950286865199</v>
      </c>
      <c r="C2265">
        <v>22.263975143432599</v>
      </c>
    </row>
    <row r="2266" spans="1:3">
      <c r="A2266">
        <v>34.882965087890597</v>
      </c>
      <c r="B2266">
        <v>34.349422454833999</v>
      </c>
      <c r="C2266">
        <v>34.696224212646499</v>
      </c>
    </row>
    <row r="2267" spans="1:3">
      <c r="A2267">
        <v>23.152338027954102</v>
      </c>
      <c r="B2267">
        <v>26.811170578002901</v>
      </c>
      <c r="C2267">
        <v>24.432929992675799</v>
      </c>
    </row>
    <row r="2268" spans="1:3">
      <c r="A2268">
        <v>13.718257904052701</v>
      </c>
      <c r="B2268">
        <v>18.482603073120099</v>
      </c>
      <c r="C2268">
        <v>15.385778427124</v>
      </c>
    </row>
    <row r="2269" spans="1:3">
      <c r="A2269">
        <v>23.593837738037099</v>
      </c>
      <c r="B2269">
        <v>61.120925903320298</v>
      </c>
      <c r="C2269">
        <v>36.728317260742202</v>
      </c>
    </row>
    <row r="2270" spans="1:3">
      <c r="A2270">
        <v>38.033908843994098</v>
      </c>
      <c r="B2270">
        <v>24.4452934265137</v>
      </c>
      <c r="C2270">
        <v>33.2778930664063</v>
      </c>
    </row>
    <row r="2271" spans="1:3">
      <c r="A2271">
        <v>30.490964889526399</v>
      </c>
      <c r="B2271">
        <v>24.101865768432599</v>
      </c>
      <c r="C2271">
        <v>28.2547798156738</v>
      </c>
    </row>
    <row r="2272" spans="1:3">
      <c r="A2272">
        <v>21.329858779907202</v>
      </c>
      <c r="B2272">
        <v>60.832195281982401</v>
      </c>
      <c r="C2272">
        <v>35.155677795410199</v>
      </c>
    </row>
    <row r="2273" spans="1:3">
      <c r="A2273">
        <v>14.517432212829601</v>
      </c>
      <c r="B2273">
        <v>4.0697522163391104</v>
      </c>
      <c r="C2273">
        <v>10.8607444763184</v>
      </c>
    </row>
    <row r="2274" spans="1:3">
      <c r="A2274">
        <v>20.264915466308601</v>
      </c>
      <c r="B2274">
        <v>11.120242118835399</v>
      </c>
      <c r="C2274">
        <v>17.0642795562744</v>
      </c>
    </row>
    <row r="2275" spans="1:3">
      <c r="A2275">
        <v>37.430393218994098</v>
      </c>
      <c r="B2275">
        <v>31.718259811401399</v>
      </c>
      <c r="C2275">
        <v>35.431144714355497</v>
      </c>
    </row>
    <row r="2276" spans="1:3">
      <c r="A2276">
        <v>22.500007629394499</v>
      </c>
      <c r="B2276">
        <v>42.554611206054702</v>
      </c>
      <c r="C2276">
        <v>29.519119262695298</v>
      </c>
    </row>
    <row r="2277" spans="1:3">
      <c r="A2277">
        <v>24.271133422851602</v>
      </c>
      <c r="B2277">
        <v>46.901378631591797</v>
      </c>
      <c r="C2277">
        <v>32.191719055175803</v>
      </c>
    </row>
    <row r="2278" spans="1:3">
      <c r="A2278">
        <v>17.995241165161101</v>
      </c>
      <c r="B2278">
        <v>38.757564544677699</v>
      </c>
      <c r="C2278">
        <v>25.2620544433594</v>
      </c>
    </row>
    <row r="2279" spans="1:3">
      <c r="A2279">
        <v>43.413101196289098</v>
      </c>
      <c r="B2279">
        <v>24.128944396972699</v>
      </c>
      <c r="C2279">
        <v>36.663646697997997</v>
      </c>
    </row>
    <row r="2280" spans="1:3">
      <c r="A2280">
        <v>41.672283172607401</v>
      </c>
      <c r="B2280">
        <v>36.219089508056598</v>
      </c>
      <c r="C2280">
        <v>39.763664245605497</v>
      </c>
    </row>
    <row r="2281" spans="1:3">
      <c r="A2281">
        <v>20.4768466949463</v>
      </c>
      <c r="B2281">
        <v>30.859718322753899</v>
      </c>
      <c r="C2281">
        <v>24.1108512878418</v>
      </c>
    </row>
    <row r="2282" spans="1:3">
      <c r="A2282">
        <v>22.789442062377901</v>
      </c>
      <c r="B2282">
        <v>12.647326469421399</v>
      </c>
      <c r="C2282">
        <v>19.239702224731399</v>
      </c>
    </row>
    <row r="2283" spans="1:3">
      <c r="A2283">
        <v>22.038005828857401</v>
      </c>
      <c r="B2283">
        <v>42.621307373046903</v>
      </c>
      <c r="C2283">
        <v>29.242160797119102</v>
      </c>
    </row>
    <row r="2284" spans="1:3">
      <c r="A2284">
        <v>24.170364379882798</v>
      </c>
      <c r="B2284">
        <v>9.5008945465087908</v>
      </c>
      <c r="C2284">
        <v>19.0360507965088</v>
      </c>
    </row>
    <row r="2285" spans="1:3">
      <c r="A2285">
        <v>25.270227432251001</v>
      </c>
      <c r="B2285">
        <v>5.7438268661498997</v>
      </c>
      <c r="C2285">
        <v>18.435987472534201</v>
      </c>
    </row>
    <row r="2286" spans="1:3">
      <c r="A2286">
        <v>25.538326263427699</v>
      </c>
      <c r="B2286">
        <v>4.6623654365539604</v>
      </c>
      <c r="C2286">
        <v>18.231739044189499</v>
      </c>
    </row>
    <row r="2287" spans="1:3">
      <c r="A2287">
        <v>32.0186157226563</v>
      </c>
      <c r="B2287">
        <v>36.013622283935497</v>
      </c>
      <c r="C2287">
        <v>33.416866302490199</v>
      </c>
    </row>
    <row r="2288" spans="1:3">
      <c r="A2288">
        <v>25.1944904327393</v>
      </c>
      <c r="B2288">
        <v>35.181491851806598</v>
      </c>
      <c r="C2288">
        <v>28.68994140625</v>
      </c>
    </row>
    <row r="2289" spans="1:3">
      <c r="A2289">
        <v>29.2559928894043</v>
      </c>
      <c r="B2289">
        <v>46.580753326416001</v>
      </c>
      <c r="C2289">
        <v>35.319660186767599</v>
      </c>
    </row>
    <row r="2290" spans="1:3">
      <c r="A2290">
        <v>29.8842449188232</v>
      </c>
      <c r="B2290">
        <v>66.669296264648395</v>
      </c>
      <c r="C2290">
        <v>42.7590141296387</v>
      </c>
    </row>
    <row r="2291" spans="1:3">
      <c r="A2291">
        <v>43.352443695068402</v>
      </c>
      <c r="B2291">
        <v>3.30239605903625</v>
      </c>
      <c r="C2291">
        <v>29.334926605224599</v>
      </c>
    </row>
    <row r="2292" spans="1:3">
      <c r="A2292">
        <v>30.904563903808601</v>
      </c>
      <c r="B2292">
        <v>25.4599494934082</v>
      </c>
      <c r="C2292">
        <v>28.998949050903299</v>
      </c>
    </row>
    <row r="2293" spans="1:3">
      <c r="A2293">
        <v>15.300823211669901</v>
      </c>
      <c r="B2293">
        <v>42.980354309082003</v>
      </c>
      <c r="C2293">
        <v>24.9886589050293</v>
      </c>
    </row>
    <row r="2294" spans="1:3">
      <c r="A2294">
        <v>24.970920562744102</v>
      </c>
      <c r="B2294">
        <v>25.786636352539102</v>
      </c>
      <c r="C2294">
        <v>25.256420135498001</v>
      </c>
    </row>
    <row r="2295" spans="1:3">
      <c r="A2295">
        <v>22.475614547729499</v>
      </c>
      <c r="B2295">
        <v>24.909488677978501</v>
      </c>
      <c r="C2295">
        <v>23.327470779418899</v>
      </c>
    </row>
    <row r="2296" spans="1:3">
      <c r="A2296">
        <v>21.374244689941399</v>
      </c>
      <c r="B2296">
        <v>88.455146789550795</v>
      </c>
      <c r="C2296">
        <v>44.852561950683601</v>
      </c>
    </row>
    <row r="2297" spans="1:3">
      <c r="A2297">
        <v>19.311826705932599</v>
      </c>
      <c r="B2297">
        <v>55.657569885253899</v>
      </c>
      <c r="C2297">
        <v>32.0328369140625</v>
      </c>
    </row>
    <row r="2298" spans="1:3">
      <c r="A2298">
        <v>23.3205680847168</v>
      </c>
      <c r="B2298">
        <v>40.031745910644503</v>
      </c>
      <c r="C2298">
        <v>29.169479370117202</v>
      </c>
    </row>
    <row r="2299" spans="1:3">
      <c r="A2299">
        <v>16.940088272094702</v>
      </c>
      <c r="B2299">
        <v>-1.3134639263153101</v>
      </c>
      <c r="C2299">
        <v>10.551344871521</v>
      </c>
    </row>
    <row r="2300" spans="1:3">
      <c r="A2300">
        <v>48.958251953125</v>
      </c>
      <c r="B2300">
        <v>49.178455352783203</v>
      </c>
      <c r="C2300">
        <v>49.035324096679702</v>
      </c>
    </row>
    <row r="2301" spans="1:3">
      <c r="A2301">
        <v>22.292169570922901</v>
      </c>
      <c r="B2301">
        <v>47.756748199462898</v>
      </c>
      <c r="C2301">
        <v>31.2047729492188</v>
      </c>
    </row>
    <row r="2302" spans="1:3">
      <c r="A2302">
        <v>24.523035049438501</v>
      </c>
      <c r="B2302">
        <v>10.027299880981399</v>
      </c>
      <c r="C2302">
        <v>19.449527740478501</v>
      </c>
    </row>
    <row r="2303" spans="1:3">
      <c r="A2303">
        <v>23.945411682128899</v>
      </c>
      <c r="B2303">
        <v>2.2768611907959002</v>
      </c>
      <c r="C2303">
        <v>16.3614196777344</v>
      </c>
    </row>
    <row r="2304" spans="1:3">
      <c r="A2304">
        <v>15.0154209136963</v>
      </c>
      <c r="B2304">
        <v>-11.179931640625</v>
      </c>
      <c r="C2304">
        <v>5.8470473289489702</v>
      </c>
    </row>
    <row r="2305" spans="1:3">
      <c r="A2305">
        <v>32.731113433837898</v>
      </c>
      <c r="B2305">
        <v>62.433387756347699</v>
      </c>
      <c r="C2305">
        <v>43.126911163330099</v>
      </c>
    </row>
    <row r="2306" spans="1:3">
      <c r="A2306">
        <v>38.253833770752003</v>
      </c>
      <c r="B2306">
        <v>15.7819528579712</v>
      </c>
      <c r="C2306">
        <v>30.388675689697301</v>
      </c>
    </row>
    <row r="2307" spans="1:3">
      <c r="A2307">
        <v>22.430982589721701</v>
      </c>
      <c r="B2307">
        <v>36.987312316894503</v>
      </c>
      <c r="C2307">
        <v>27.525697708129901</v>
      </c>
    </row>
    <row r="2308" spans="1:3">
      <c r="A2308">
        <v>18.9173793792725</v>
      </c>
      <c r="B2308">
        <v>1.83500480651855</v>
      </c>
      <c r="C2308">
        <v>12.9385480880737</v>
      </c>
    </row>
    <row r="2309" spans="1:3">
      <c r="A2309">
        <v>25.496049880981399</v>
      </c>
      <c r="B2309">
        <v>11.4477548599243</v>
      </c>
      <c r="C2309">
        <v>20.579147338867202</v>
      </c>
    </row>
    <row r="2310" spans="1:3">
      <c r="A2310">
        <v>22.0306072235107</v>
      </c>
      <c r="B2310">
        <v>26.981073379516602</v>
      </c>
      <c r="C2310">
        <v>23.763271331787099</v>
      </c>
    </row>
    <row r="2311" spans="1:3">
      <c r="A2311">
        <v>8.3362188339233398</v>
      </c>
      <c r="B2311">
        <v>34.709873199462898</v>
      </c>
      <c r="C2311">
        <v>17.5669975280762</v>
      </c>
    </row>
    <row r="2312" spans="1:3">
      <c r="A2312">
        <v>23.311508178710898</v>
      </c>
      <c r="B2312">
        <v>23.3331298828125</v>
      </c>
      <c r="C2312">
        <v>23.319076538085898</v>
      </c>
    </row>
    <row r="2313" spans="1:3">
      <c r="A2313">
        <v>21.2421264648438</v>
      </c>
      <c r="B2313">
        <v>16.0794773101807</v>
      </c>
      <c r="C2313">
        <v>19.4351997375488</v>
      </c>
    </row>
    <row r="2314" spans="1:3">
      <c r="A2314">
        <v>15.6132144927979</v>
      </c>
      <c r="B2314">
        <v>39.632186889648402</v>
      </c>
      <c r="C2314">
        <v>24.019855499267599</v>
      </c>
    </row>
    <row r="2315" spans="1:3">
      <c r="A2315">
        <v>25.8634128570557</v>
      </c>
      <c r="B2315">
        <v>82.820098876953097</v>
      </c>
      <c r="C2315">
        <v>45.798252105712898</v>
      </c>
    </row>
    <row r="2316" spans="1:3">
      <c r="A2316">
        <v>46.222480773925803</v>
      </c>
      <c r="B2316">
        <v>31.735996246337901</v>
      </c>
      <c r="C2316">
        <v>41.152210235595703</v>
      </c>
    </row>
    <row r="2317" spans="1:3">
      <c r="A2317">
        <v>30.862499237060501</v>
      </c>
      <c r="B2317">
        <v>18.000799179077099</v>
      </c>
      <c r="C2317">
        <v>26.360904693603501</v>
      </c>
    </row>
    <row r="2318" spans="1:3">
      <c r="A2318">
        <v>25.921096801757798</v>
      </c>
      <c r="B2318">
        <v>-0.45873218774795499</v>
      </c>
      <c r="C2318">
        <v>16.688156127929702</v>
      </c>
    </row>
    <row r="2319" spans="1:3">
      <c r="A2319">
        <v>41.602344512939503</v>
      </c>
      <c r="B2319">
        <v>11.501148223876999</v>
      </c>
      <c r="C2319">
        <v>31.0669250488281</v>
      </c>
    </row>
    <row r="2320" spans="1:3">
      <c r="A2320">
        <v>33.389671325683601</v>
      </c>
      <c r="B2320">
        <v>24.680860519409201</v>
      </c>
      <c r="C2320">
        <v>30.341587066650401</v>
      </c>
    </row>
    <row r="2321" spans="1:3">
      <c r="A2321">
        <v>18.4921760559082</v>
      </c>
      <c r="B2321">
        <v>1.0947945117950399</v>
      </c>
      <c r="C2321">
        <v>12.4030923843384</v>
      </c>
    </row>
    <row r="2322" spans="1:3">
      <c r="A2322">
        <v>23.206041336059599</v>
      </c>
      <c r="B2322">
        <v>40.728424072265597</v>
      </c>
      <c r="C2322">
        <v>29.338874816894499</v>
      </c>
    </row>
    <row r="2323" spans="1:3">
      <c r="A2323">
        <v>17.963106155395501</v>
      </c>
      <c r="B2323">
        <v>36.273097991943402</v>
      </c>
      <c r="C2323">
        <v>24.371603012085</v>
      </c>
    </row>
    <row r="2324" spans="1:3">
      <c r="A2324">
        <v>34.481300354003899</v>
      </c>
      <c r="B2324">
        <v>-3.8838343620300302</v>
      </c>
      <c r="C2324">
        <v>21.053503036498999</v>
      </c>
    </row>
    <row r="2325" spans="1:3">
      <c r="A2325">
        <v>13.2205457687378</v>
      </c>
      <c r="B2325">
        <v>18.8427829742432</v>
      </c>
      <c r="C2325">
        <v>15.188328742981</v>
      </c>
    </row>
    <row r="2326" spans="1:3">
      <c r="A2326">
        <v>36.396812438964801</v>
      </c>
      <c r="B2326">
        <v>11.1299848556519</v>
      </c>
      <c r="C2326">
        <v>27.553422927856399</v>
      </c>
    </row>
    <row r="2327" spans="1:3">
      <c r="A2327">
        <v>31.447391510009801</v>
      </c>
      <c r="B2327">
        <v>9.7173194885253906</v>
      </c>
      <c r="C2327">
        <v>23.841865539550799</v>
      </c>
    </row>
    <row r="2328" spans="1:3">
      <c r="A2328">
        <v>15.6100463867188</v>
      </c>
      <c r="B2328">
        <v>-1.5825843811035201</v>
      </c>
      <c r="C2328">
        <v>9.5926256179809606</v>
      </c>
    </row>
    <row r="2329" spans="1:3">
      <c r="A2329">
        <v>7.5056643486022896</v>
      </c>
      <c r="B2329">
        <v>38.315555572509801</v>
      </c>
      <c r="C2329">
        <v>18.289125442504901</v>
      </c>
    </row>
    <row r="2330" spans="1:3">
      <c r="A2330">
        <v>40.266670227050803</v>
      </c>
      <c r="B2330">
        <v>9.1187162399291992</v>
      </c>
      <c r="C2330">
        <v>29.3648872375488</v>
      </c>
    </row>
    <row r="2331" spans="1:3">
      <c r="A2331">
        <v>16.394699096679702</v>
      </c>
      <c r="B2331">
        <v>44.001937866210902</v>
      </c>
      <c r="C2331">
        <v>26.0572319030762</v>
      </c>
    </row>
    <row r="2332" spans="1:3">
      <c r="A2332">
        <v>24.415510177612301</v>
      </c>
      <c r="B2332">
        <v>17.631999969482401</v>
      </c>
      <c r="C2332">
        <v>22.04128074646</v>
      </c>
    </row>
    <row r="2333" spans="1:3">
      <c r="A2333">
        <v>27.7129421234131</v>
      </c>
      <c r="B2333">
        <v>12.723131179809601</v>
      </c>
      <c r="C2333">
        <v>22.466508865356399</v>
      </c>
    </row>
    <row r="2334" spans="1:3">
      <c r="A2334">
        <v>37.998695373535199</v>
      </c>
      <c r="B2334">
        <v>12.824110031127899</v>
      </c>
      <c r="C2334">
        <v>29.1875896453857</v>
      </c>
    </row>
    <row r="2335" spans="1:3">
      <c r="A2335">
        <v>28.111148834228501</v>
      </c>
      <c r="B2335">
        <v>10.7215900421143</v>
      </c>
      <c r="C2335">
        <v>22.024803161621101</v>
      </c>
    </row>
    <row r="2336" spans="1:3">
      <c r="A2336">
        <v>18.678726196289102</v>
      </c>
      <c r="B2336">
        <v>23.068717956543001</v>
      </c>
      <c r="C2336">
        <v>20.215223312377901</v>
      </c>
    </row>
    <row r="2337" spans="1:3">
      <c r="A2337">
        <v>32.045841217041001</v>
      </c>
      <c r="B2337">
        <v>24.0422477722168</v>
      </c>
      <c r="C2337">
        <v>29.244583129882798</v>
      </c>
    </row>
    <row r="2338" spans="1:3">
      <c r="A2338">
        <v>27.204879760742202</v>
      </c>
      <c r="B2338">
        <v>16.6425476074219</v>
      </c>
      <c r="C2338">
        <v>23.508064270019499</v>
      </c>
    </row>
    <row r="2339" spans="1:3">
      <c r="A2339">
        <v>28.355287551879901</v>
      </c>
      <c r="B2339">
        <v>12.854626655578601</v>
      </c>
      <c r="C2339">
        <v>22.930055618286101</v>
      </c>
    </row>
    <row r="2340" spans="1:3">
      <c r="A2340">
        <v>8.3849687576293892</v>
      </c>
      <c r="B2340">
        <v>19.438024520873999</v>
      </c>
      <c r="C2340">
        <v>12.253538131713899</v>
      </c>
    </row>
    <row r="2341" spans="1:3">
      <c r="A2341">
        <v>39.3995971679688</v>
      </c>
      <c r="B2341">
        <v>2.1090526580810498</v>
      </c>
      <c r="C2341">
        <v>26.347906112670898</v>
      </c>
    </row>
    <row r="2342" spans="1:3">
      <c r="A2342">
        <v>19.843706130981399</v>
      </c>
      <c r="B2342">
        <v>0.63038879632949796</v>
      </c>
      <c r="C2342">
        <v>13.1190452575684</v>
      </c>
    </row>
    <row r="2343" spans="1:3">
      <c r="A2343">
        <v>26.961719512939499</v>
      </c>
      <c r="B2343">
        <v>16.723861694335898</v>
      </c>
      <c r="C2343">
        <v>23.3784694671631</v>
      </c>
    </row>
    <row r="2344" spans="1:3">
      <c r="A2344">
        <v>25.911991119384801</v>
      </c>
      <c r="B2344">
        <v>109.521759033203</v>
      </c>
      <c r="C2344">
        <v>55.175411224365199</v>
      </c>
    </row>
    <row r="2345" spans="1:3">
      <c r="A2345">
        <v>43.123847961425803</v>
      </c>
      <c r="B2345">
        <v>71.901809692382798</v>
      </c>
      <c r="C2345">
        <v>53.196136474609403</v>
      </c>
    </row>
    <row r="2346" spans="1:3">
      <c r="A2346">
        <v>34.6130180358887</v>
      </c>
      <c r="B2346">
        <v>51.982395172119098</v>
      </c>
      <c r="C2346">
        <v>40.692298889160199</v>
      </c>
    </row>
    <row r="2347" spans="1:3">
      <c r="A2347">
        <v>22.6604404449463</v>
      </c>
      <c r="B2347">
        <v>82.245491027832003</v>
      </c>
      <c r="C2347">
        <v>43.515209197997997</v>
      </c>
    </row>
    <row r="2348" spans="1:3">
      <c r="A2348">
        <v>21.0560493469238</v>
      </c>
      <c r="B2348">
        <v>36.096706390380902</v>
      </c>
      <c r="C2348">
        <v>26.3202800750732</v>
      </c>
    </row>
    <row r="2349" spans="1:3">
      <c r="A2349">
        <v>23.360784530639599</v>
      </c>
      <c r="B2349">
        <v>32.780796051025398</v>
      </c>
      <c r="C2349">
        <v>26.657789230346701</v>
      </c>
    </row>
    <row r="2350" spans="1:3">
      <c r="A2350">
        <v>29.811374664306602</v>
      </c>
      <c r="B2350">
        <v>31.460767745971701</v>
      </c>
      <c r="C2350">
        <v>30.3886623382568</v>
      </c>
    </row>
    <row r="2351" spans="1:3">
      <c r="A2351">
        <v>18.364086151123001</v>
      </c>
      <c r="B2351">
        <v>22.920017242431602</v>
      </c>
      <c r="C2351">
        <v>19.958662033081101</v>
      </c>
    </row>
    <row r="2352" spans="1:3">
      <c r="A2352">
        <v>42.633819580078097</v>
      </c>
      <c r="B2352">
        <v>14.663459777831999</v>
      </c>
      <c r="C2352">
        <v>32.844192504882798</v>
      </c>
    </row>
    <row r="2353" spans="1:3">
      <c r="A2353">
        <v>22.4131774902344</v>
      </c>
      <c r="B2353">
        <v>-1.2432550191879299</v>
      </c>
      <c r="C2353">
        <v>14.133425712585399</v>
      </c>
    </row>
    <row r="2354" spans="1:3">
      <c r="A2354">
        <v>31.5455722808838</v>
      </c>
      <c r="B2354">
        <v>37.9752388000488</v>
      </c>
      <c r="C2354">
        <v>33.795955657958999</v>
      </c>
    </row>
    <row r="2355" spans="1:3">
      <c r="A2355">
        <v>29.185947418212901</v>
      </c>
      <c r="B2355">
        <v>13.3139400482178</v>
      </c>
      <c r="C2355">
        <v>23.630744934081999</v>
      </c>
    </row>
    <row r="2356" spans="1:3">
      <c r="A2356">
        <v>9.3956260681152308</v>
      </c>
      <c r="B2356">
        <v>31.522750854492202</v>
      </c>
      <c r="C2356">
        <v>17.140119552612301</v>
      </c>
    </row>
    <row r="2357" spans="1:3">
      <c r="A2357">
        <v>34.724929809570298</v>
      </c>
      <c r="B2357">
        <v>-22.952022552490199</v>
      </c>
      <c r="C2357">
        <v>14.5379962921143</v>
      </c>
    </row>
    <row r="2358" spans="1:3">
      <c r="A2358">
        <v>27.9336948394775</v>
      </c>
      <c r="B2358">
        <v>20.834053039550799</v>
      </c>
      <c r="C2358">
        <v>25.4488201141357</v>
      </c>
    </row>
    <row r="2359" spans="1:3">
      <c r="A2359">
        <v>12.758597373962401</v>
      </c>
      <c r="B2359">
        <v>9.7169342041015607</v>
      </c>
      <c r="C2359">
        <v>11.6940155029297</v>
      </c>
    </row>
    <row r="2360" spans="1:3">
      <c r="A2360">
        <v>40.442024230957003</v>
      </c>
      <c r="B2360">
        <v>-0.51746785640716597</v>
      </c>
      <c r="C2360">
        <v>26.106201171875</v>
      </c>
    </row>
    <row r="2361" spans="1:3">
      <c r="A2361">
        <v>29.312574386596701</v>
      </c>
      <c r="B2361">
        <v>26.6854763031006</v>
      </c>
      <c r="C2361">
        <v>28.393089294433601</v>
      </c>
    </row>
    <row r="2362" spans="1:3">
      <c r="A2362">
        <v>23.341121673583999</v>
      </c>
      <c r="B2362">
        <v>24.987392425537099</v>
      </c>
      <c r="C2362">
        <v>23.917316436767599</v>
      </c>
    </row>
    <row r="2363" spans="1:3">
      <c r="A2363">
        <v>21.294872283935501</v>
      </c>
      <c r="B2363">
        <v>9.2331132888793892</v>
      </c>
      <c r="C2363">
        <v>17.073257446289102</v>
      </c>
    </row>
    <row r="2364" spans="1:3">
      <c r="A2364">
        <v>21.099544525146499</v>
      </c>
      <c r="B2364">
        <v>-0.31689426302909901</v>
      </c>
      <c r="C2364">
        <v>13.603791236877401</v>
      </c>
    </row>
    <row r="2365" spans="1:3">
      <c r="A2365">
        <v>9.4655961990356392</v>
      </c>
      <c r="B2365">
        <v>29.898845672607401</v>
      </c>
      <c r="C2365">
        <v>16.617233276367202</v>
      </c>
    </row>
    <row r="2366" spans="1:3">
      <c r="A2366">
        <v>18.742967605590799</v>
      </c>
      <c r="B2366">
        <v>28.208740234375</v>
      </c>
      <c r="C2366">
        <v>22.055988311767599</v>
      </c>
    </row>
    <row r="2367" spans="1:3">
      <c r="A2367">
        <v>28.412775039672901</v>
      </c>
      <c r="B2367">
        <v>26.926256179809599</v>
      </c>
      <c r="C2367">
        <v>27.892494201660199</v>
      </c>
    </row>
    <row r="2368" spans="1:3">
      <c r="A2368">
        <v>49.988513946533203</v>
      </c>
      <c r="B2368">
        <v>53.208591461181598</v>
      </c>
      <c r="C2368">
        <v>51.1155395507813</v>
      </c>
    </row>
    <row r="2369" spans="1:3">
      <c r="A2369">
        <v>25.057380676269499</v>
      </c>
      <c r="B2369">
        <v>12.7893114089966</v>
      </c>
      <c r="C2369">
        <v>20.763555526733398</v>
      </c>
    </row>
    <row r="2370" spans="1:3">
      <c r="A2370">
        <v>21.804666519165</v>
      </c>
      <c r="B2370">
        <v>63.248401641845703</v>
      </c>
      <c r="C2370">
        <v>36.309974670410199</v>
      </c>
    </row>
    <row r="2371" spans="1:3">
      <c r="A2371">
        <v>29.124830245971701</v>
      </c>
      <c r="B2371">
        <v>7.19820356369019</v>
      </c>
      <c r="C2371">
        <v>21.4505100250244</v>
      </c>
    </row>
    <row r="2372" spans="1:3">
      <c r="A2372">
        <v>50.164299011230497</v>
      </c>
      <c r="B2372">
        <v>22.061378479003899</v>
      </c>
      <c r="C2372">
        <v>40.328277587890597</v>
      </c>
    </row>
    <row r="2373" spans="1:3">
      <c r="A2373">
        <v>15.1508989334106</v>
      </c>
      <c r="B2373">
        <v>4.9400835037231401</v>
      </c>
      <c r="C2373">
        <v>11.5771131515503</v>
      </c>
    </row>
    <row r="2374" spans="1:3">
      <c r="A2374">
        <v>27.9966716766357</v>
      </c>
      <c r="B2374">
        <v>-14.783190727233899</v>
      </c>
      <c r="C2374">
        <v>13.023719787597701</v>
      </c>
    </row>
    <row r="2375" spans="1:3">
      <c r="A2375">
        <v>21.600538253784201</v>
      </c>
      <c r="B2375">
        <v>2.61855268478394</v>
      </c>
      <c r="C2375">
        <v>14.9568433761597</v>
      </c>
    </row>
    <row r="2376" spans="1:3">
      <c r="A2376">
        <v>24.577854156494102</v>
      </c>
      <c r="B2376">
        <v>22.732149124145501</v>
      </c>
      <c r="C2376">
        <v>23.931858062744102</v>
      </c>
    </row>
    <row r="2377" spans="1:3">
      <c r="A2377">
        <v>13.323555946350099</v>
      </c>
      <c r="B2377">
        <v>15.8917045593262</v>
      </c>
      <c r="C2377">
        <v>14.222408294677701</v>
      </c>
    </row>
    <row r="2378" spans="1:3">
      <c r="A2378">
        <v>19.281990051269499</v>
      </c>
      <c r="B2378">
        <v>23.296134948730501</v>
      </c>
      <c r="C2378">
        <v>20.6869411468506</v>
      </c>
    </row>
    <row r="2379" spans="1:3">
      <c r="A2379">
        <v>24.483587265014599</v>
      </c>
      <c r="B2379">
        <v>23.6924018859863</v>
      </c>
      <c r="C2379">
        <v>24.206672668456999</v>
      </c>
    </row>
    <row r="2380" spans="1:3">
      <c r="A2380">
        <v>47.484489440917997</v>
      </c>
      <c r="B2380">
        <v>51.5063667297363</v>
      </c>
      <c r="C2380">
        <v>48.892147064208999</v>
      </c>
    </row>
    <row r="2381" spans="1:3">
      <c r="A2381">
        <v>22.611356735229499</v>
      </c>
      <c r="B2381">
        <v>26.866413116455099</v>
      </c>
      <c r="C2381">
        <v>24.1006259918213</v>
      </c>
    </row>
    <row r="2382" spans="1:3">
      <c r="A2382">
        <v>22.267311096191399</v>
      </c>
      <c r="B2382">
        <v>17.182672500610401</v>
      </c>
      <c r="C2382">
        <v>20.487688064575199</v>
      </c>
    </row>
    <row r="2383" spans="1:3">
      <c r="A2383">
        <v>32.122817993164098</v>
      </c>
      <c r="B2383">
        <v>2.2397794723510702</v>
      </c>
      <c r="C2383">
        <v>21.663755416870099</v>
      </c>
    </row>
    <row r="2384" spans="1:3">
      <c r="A2384">
        <v>34.164173126220703</v>
      </c>
      <c r="B2384">
        <v>78.452384948730497</v>
      </c>
      <c r="C2384">
        <v>49.665046691894503</v>
      </c>
    </row>
    <row r="2385" spans="1:3">
      <c r="A2385">
        <v>26.6462497711182</v>
      </c>
      <c r="B2385">
        <v>17.798069000244102</v>
      </c>
      <c r="C2385">
        <v>23.5493869781494</v>
      </c>
    </row>
    <row r="2386" spans="1:3">
      <c r="A2386">
        <v>16.057453155517599</v>
      </c>
      <c r="B2386">
        <v>-51.43994140625</v>
      </c>
      <c r="C2386">
        <v>-7.5666351318359402</v>
      </c>
    </row>
    <row r="2387" spans="1:3">
      <c r="A2387">
        <v>22.015056610107401</v>
      </c>
      <c r="B2387">
        <v>-9.8471946716308594</v>
      </c>
      <c r="C2387">
        <v>10.863268852233899</v>
      </c>
    </row>
    <row r="2388" spans="1:3">
      <c r="A2388">
        <v>28.6128120422363</v>
      </c>
      <c r="B2388">
        <v>2.9547653198242201</v>
      </c>
      <c r="C2388">
        <v>19.632495880126999</v>
      </c>
    </row>
    <row r="2389" spans="1:3">
      <c r="A2389">
        <v>20.400230407714801</v>
      </c>
      <c r="B2389">
        <v>85.951004028320298</v>
      </c>
      <c r="C2389">
        <v>43.343002319335902</v>
      </c>
    </row>
    <row r="2390" spans="1:3">
      <c r="A2390">
        <v>21.6390476226807</v>
      </c>
      <c r="B2390">
        <v>24.1815280914307</v>
      </c>
      <c r="C2390">
        <v>22.528915405273398</v>
      </c>
    </row>
    <row r="2391" spans="1:3">
      <c r="A2391">
        <v>13.146064758300801</v>
      </c>
      <c r="B2391">
        <v>26.2056884765625</v>
      </c>
      <c r="C2391">
        <v>17.716932296752901</v>
      </c>
    </row>
    <row r="2392" spans="1:3">
      <c r="A2392">
        <v>29.4878635406494</v>
      </c>
      <c r="B2392">
        <v>34.988014221191399</v>
      </c>
      <c r="C2392">
        <v>31.412916183471701</v>
      </c>
    </row>
    <row r="2393" spans="1:3">
      <c r="A2393">
        <v>37.239479064941399</v>
      </c>
      <c r="B2393">
        <v>37.874149322509801</v>
      </c>
      <c r="C2393">
        <v>37.461612701416001</v>
      </c>
    </row>
    <row r="2394" spans="1:3">
      <c r="A2394">
        <v>37.277332305908203</v>
      </c>
      <c r="B2394">
        <v>17.6747436523438</v>
      </c>
      <c r="C2394">
        <v>30.416425704956101</v>
      </c>
    </row>
    <row r="2395" spans="1:3">
      <c r="A2395">
        <v>19.420478820800799</v>
      </c>
      <c r="B2395">
        <v>48.7569389343262</v>
      </c>
      <c r="C2395">
        <v>29.688240051269499</v>
      </c>
    </row>
    <row r="2396" spans="1:3">
      <c r="A2396">
        <v>21.973911285400401</v>
      </c>
      <c r="B2396">
        <v>13.205976486206101</v>
      </c>
      <c r="C2396">
        <v>18.905134201049801</v>
      </c>
    </row>
    <row r="2397" spans="1:3">
      <c r="A2397">
        <v>26.441398620605501</v>
      </c>
      <c r="B2397">
        <v>13.0657768249512</v>
      </c>
      <c r="C2397">
        <v>21.759931564331101</v>
      </c>
    </row>
    <row r="2398" spans="1:3">
      <c r="A2398">
        <v>21.808122634887699</v>
      </c>
      <c r="B2398">
        <v>18.703634262085</v>
      </c>
      <c r="C2398">
        <v>20.721551895141602</v>
      </c>
    </row>
    <row r="2399" spans="1:3">
      <c r="A2399">
        <v>21.5013732910156</v>
      </c>
      <c r="B2399">
        <v>61.316013336181598</v>
      </c>
      <c r="C2399">
        <v>35.436496734619098</v>
      </c>
    </row>
    <row r="2400" spans="1:3">
      <c r="A2400">
        <v>14.5977125167847</v>
      </c>
      <c r="B2400">
        <v>23.648797988891602</v>
      </c>
      <c r="C2400">
        <v>17.7655925750732</v>
      </c>
    </row>
    <row r="2401" spans="1:3">
      <c r="A2401">
        <v>21.540950775146499</v>
      </c>
      <c r="B2401">
        <v>29.2575588226318</v>
      </c>
      <c r="C2401">
        <v>24.241764068603501</v>
      </c>
    </row>
    <row r="2402" spans="1:3">
      <c r="A2402">
        <v>19.057136535644499</v>
      </c>
      <c r="B2402">
        <v>40.219440460205099</v>
      </c>
      <c r="C2402">
        <v>26.463943481445298</v>
      </c>
    </row>
    <row r="2403" spans="1:3">
      <c r="A2403">
        <v>12.829408645629901</v>
      </c>
      <c r="B2403">
        <v>14.2653560638428</v>
      </c>
      <c r="C2403">
        <v>13.3319902420044</v>
      </c>
    </row>
    <row r="2404" spans="1:3">
      <c r="A2404">
        <v>25.9521293640137</v>
      </c>
      <c r="B2404">
        <v>8.8192481994628906</v>
      </c>
      <c r="C2404">
        <v>19.955621719360401</v>
      </c>
    </row>
    <row r="2405" spans="1:3">
      <c r="A2405">
        <v>27.065433502197301</v>
      </c>
      <c r="B2405">
        <v>38.434116363525398</v>
      </c>
      <c r="C2405">
        <v>31.044471740722699</v>
      </c>
    </row>
    <row r="2406" spans="1:3">
      <c r="A2406">
        <v>32.212047576904297</v>
      </c>
      <c r="B2406">
        <v>18.680137634277301</v>
      </c>
      <c r="C2406">
        <v>27.475879669189499</v>
      </c>
    </row>
    <row r="2407" spans="1:3">
      <c r="A2407">
        <v>23.511335372924801</v>
      </c>
      <c r="B2407">
        <v>37.202449798583999</v>
      </c>
      <c r="C2407">
        <v>28.303224563598601</v>
      </c>
    </row>
    <row r="2408" spans="1:3">
      <c r="A2408">
        <v>21.073356628418001</v>
      </c>
      <c r="B2408">
        <v>-5.5010466575622603</v>
      </c>
      <c r="C2408">
        <v>11.772315025329601</v>
      </c>
    </row>
    <row r="2409" spans="1:3">
      <c r="A2409">
        <v>31.320814132690401</v>
      </c>
      <c r="B2409">
        <v>-5.3404173851013201</v>
      </c>
      <c r="C2409">
        <v>18.489383697509801</v>
      </c>
    </row>
    <row r="2410" spans="1:3">
      <c r="A2410">
        <v>16.239973068237301</v>
      </c>
      <c r="B2410">
        <v>16.424118041992202</v>
      </c>
      <c r="C2410">
        <v>16.3044242858887</v>
      </c>
    </row>
    <row r="2411" spans="1:3">
      <c r="A2411">
        <v>28.084352493286101</v>
      </c>
      <c r="B2411">
        <v>4.0934610366821298</v>
      </c>
      <c r="C2411">
        <v>19.6875400543213</v>
      </c>
    </row>
    <row r="2412" spans="1:3">
      <c r="A2412">
        <v>29.478395462036101</v>
      </c>
      <c r="B2412">
        <v>-0.24333567917346999</v>
      </c>
      <c r="C2412">
        <v>19.075790405273398</v>
      </c>
    </row>
    <row r="2413" spans="1:3">
      <c r="A2413">
        <v>9.5270442962646502</v>
      </c>
      <c r="B2413">
        <v>-11.366548538208001</v>
      </c>
      <c r="C2413">
        <v>2.2142868041992201</v>
      </c>
    </row>
    <row r="2414" spans="1:3">
      <c r="A2414">
        <v>22.8966960906982</v>
      </c>
      <c r="B2414">
        <v>-1.0010695457458501</v>
      </c>
      <c r="C2414">
        <v>14.532478332519499</v>
      </c>
    </row>
    <row r="2415" spans="1:3">
      <c r="A2415">
        <v>37.549480438232401</v>
      </c>
      <c r="B2415">
        <v>18.9104900360107</v>
      </c>
      <c r="C2415">
        <v>31.025833129882798</v>
      </c>
    </row>
    <row r="2416" spans="1:3">
      <c r="A2416">
        <v>20.384563446044901</v>
      </c>
      <c r="B2416">
        <v>90.047958374023395</v>
      </c>
      <c r="C2416">
        <v>44.766750335693402</v>
      </c>
    </row>
    <row r="2417" spans="1:3">
      <c r="A2417">
        <v>29.68528175354</v>
      </c>
      <c r="B2417">
        <v>-3.6965684890747101</v>
      </c>
      <c r="C2417">
        <v>18.001634597778299</v>
      </c>
    </row>
    <row r="2418" spans="1:3">
      <c r="A2418">
        <v>22.7809963226318</v>
      </c>
      <c r="B2418">
        <v>41.172988891601598</v>
      </c>
      <c r="C2418">
        <v>29.218193054199201</v>
      </c>
    </row>
    <row r="2419" spans="1:3">
      <c r="A2419">
        <v>40.287235260009801</v>
      </c>
      <c r="B2419">
        <v>16.727983474731399</v>
      </c>
      <c r="C2419">
        <v>32.041496276855497</v>
      </c>
    </row>
    <row r="2420" spans="1:3">
      <c r="A2420">
        <v>38.891551971435497</v>
      </c>
      <c r="B2420">
        <v>85.876731872558594</v>
      </c>
      <c r="C2420">
        <v>55.3363647460938</v>
      </c>
    </row>
    <row r="2421" spans="1:3">
      <c r="A2421">
        <v>21.086257934570298</v>
      </c>
      <c r="B2421">
        <v>28.9390563964844</v>
      </c>
      <c r="C2421">
        <v>23.83473777771</v>
      </c>
    </row>
    <row r="2422" spans="1:3">
      <c r="A2422">
        <v>22.121761322021499</v>
      </c>
      <c r="B2422">
        <v>24.9500122070313</v>
      </c>
      <c r="C2422">
        <v>23.111648559570298</v>
      </c>
    </row>
    <row r="2423" spans="1:3">
      <c r="A2423">
        <v>25.199024200439499</v>
      </c>
      <c r="B2423">
        <v>3.96432304382324</v>
      </c>
      <c r="C2423">
        <v>17.7668781280518</v>
      </c>
    </row>
    <row r="2424" spans="1:3">
      <c r="A2424">
        <v>59.165824890136697</v>
      </c>
      <c r="B2424">
        <v>24.0072937011719</v>
      </c>
      <c r="C2424">
        <v>46.860340118408203</v>
      </c>
    </row>
    <row r="2425" spans="1:3">
      <c r="A2425">
        <v>39.302131652832003</v>
      </c>
      <c r="B2425">
        <v>50.074882507324197</v>
      </c>
      <c r="C2425">
        <v>43.072593688964801</v>
      </c>
    </row>
    <row r="2426" spans="1:3">
      <c r="A2426">
        <v>24.1094360351563</v>
      </c>
      <c r="B2426">
        <v>48.106513977050803</v>
      </c>
      <c r="C2426">
        <v>32.508415222167997</v>
      </c>
    </row>
    <row r="2427" spans="1:3">
      <c r="A2427">
        <v>25.4572868347168</v>
      </c>
      <c r="B2427">
        <v>14.3269052505493</v>
      </c>
      <c r="C2427">
        <v>21.561653137206999</v>
      </c>
    </row>
    <row r="2428" spans="1:3">
      <c r="A2428">
        <v>21.638002395629901</v>
      </c>
      <c r="B2428">
        <v>22.843666076660199</v>
      </c>
      <c r="C2428">
        <v>22.059984207153299</v>
      </c>
    </row>
    <row r="2429" spans="1:3">
      <c r="A2429">
        <v>40.429508209228501</v>
      </c>
      <c r="B2429">
        <v>45.174491882324197</v>
      </c>
      <c r="C2429">
        <v>42.090251922607401</v>
      </c>
    </row>
    <row r="2430" spans="1:3">
      <c r="A2430">
        <v>20.574184417724599</v>
      </c>
      <c r="B2430">
        <v>27.486518859863299</v>
      </c>
      <c r="C2430">
        <v>22.993501663208001</v>
      </c>
    </row>
    <row r="2431" spans="1:3">
      <c r="A2431">
        <v>34.565921783447301</v>
      </c>
      <c r="B2431">
        <v>10.957746505737299</v>
      </c>
      <c r="C2431">
        <v>26.3030605316162</v>
      </c>
    </row>
    <row r="2432" spans="1:3">
      <c r="A2432">
        <v>20.861343383789102</v>
      </c>
      <c r="B2432">
        <v>10.368043899536101</v>
      </c>
      <c r="C2432">
        <v>17.1886882781982</v>
      </c>
    </row>
    <row r="2433" spans="1:3">
      <c r="A2433">
        <v>27.833904266357401</v>
      </c>
      <c r="B2433">
        <v>7.3318076133728001</v>
      </c>
      <c r="C2433">
        <v>20.6581707000732</v>
      </c>
    </row>
    <row r="2434" spans="1:3">
      <c r="A2434">
        <v>15.48317527771</v>
      </c>
      <c r="B2434">
        <v>67.340904235839801</v>
      </c>
      <c r="C2434">
        <v>33.633380889892599</v>
      </c>
    </row>
    <row r="2435" spans="1:3">
      <c r="A2435">
        <v>62.607208251953097</v>
      </c>
      <c r="B2435">
        <v>27.973384857177699</v>
      </c>
      <c r="C2435">
        <v>50.4853706359863</v>
      </c>
    </row>
    <row r="2436" spans="1:3">
      <c r="A2436">
        <v>17.392530441284201</v>
      </c>
      <c r="B2436">
        <v>72.110038757324205</v>
      </c>
      <c r="C2436">
        <v>36.543659210205099</v>
      </c>
    </row>
    <row r="2437" spans="1:3">
      <c r="A2437">
        <v>31.994981765747099</v>
      </c>
      <c r="B2437">
        <v>39.875633239746101</v>
      </c>
      <c r="C2437">
        <v>34.753208160400398</v>
      </c>
    </row>
    <row r="2438" spans="1:3">
      <c r="A2438">
        <v>20.2106227874756</v>
      </c>
      <c r="B2438">
        <v>3.2430274486541699</v>
      </c>
      <c r="C2438">
        <v>14.2719640731812</v>
      </c>
    </row>
    <row r="2439" spans="1:3">
      <c r="A2439">
        <v>14.9734992980957</v>
      </c>
      <c r="B2439">
        <v>1.8908896446228001</v>
      </c>
      <c r="C2439">
        <v>10.394585609436</v>
      </c>
    </row>
    <row r="2440" spans="1:3">
      <c r="A2440">
        <v>37.274375915527301</v>
      </c>
      <c r="B2440">
        <v>1.7011536359787001</v>
      </c>
      <c r="C2440">
        <v>24.823747634887699</v>
      </c>
    </row>
    <row r="2441" spans="1:3">
      <c r="A2441">
        <v>16.547634124755898</v>
      </c>
      <c r="B2441">
        <v>28.450466156005898</v>
      </c>
      <c r="C2441">
        <v>20.713624954223601</v>
      </c>
    </row>
    <row r="2442" spans="1:3">
      <c r="A2442">
        <v>39.010280609130902</v>
      </c>
      <c r="B2442">
        <v>88.269020080566406</v>
      </c>
      <c r="C2442">
        <v>56.250839233398402</v>
      </c>
    </row>
    <row r="2443" spans="1:3">
      <c r="A2443">
        <v>32.549751281738303</v>
      </c>
      <c r="B2443">
        <v>16.703069686889599</v>
      </c>
      <c r="C2443">
        <v>27.003412246704102</v>
      </c>
    </row>
    <row r="2444" spans="1:3">
      <c r="A2444">
        <v>29.482292175293001</v>
      </c>
      <c r="B2444">
        <v>7.9005179405212402</v>
      </c>
      <c r="C2444">
        <v>21.9286708831787</v>
      </c>
    </row>
    <row r="2445" spans="1:3">
      <c r="A2445">
        <v>16.755552291870099</v>
      </c>
      <c r="B2445">
        <v>40.894538879394503</v>
      </c>
      <c r="C2445">
        <v>25.204196929931602</v>
      </c>
    </row>
    <row r="2446" spans="1:3">
      <c r="A2446">
        <v>31.922279357910199</v>
      </c>
      <c r="B2446">
        <v>50.923625946044901</v>
      </c>
      <c r="C2446">
        <v>38.572750091552699</v>
      </c>
    </row>
    <row r="2447" spans="1:3">
      <c r="A2447">
        <v>43.8480033874512</v>
      </c>
      <c r="B2447">
        <v>-13.416098594665501</v>
      </c>
      <c r="C2447">
        <v>23.805566787719702</v>
      </c>
    </row>
    <row r="2448" spans="1:3">
      <c r="A2448">
        <v>17.781995773315401</v>
      </c>
      <c r="B2448">
        <v>25.534814834594702</v>
      </c>
      <c r="C2448">
        <v>20.4954833984375</v>
      </c>
    </row>
    <row r="2449" spans="1:3">
      <c r="A2449">
        <v>10.1286706924438</v>
      </c>
      <c r="B2449">
        <v>23.226133346557599</v>
      </c>
      <c r="C2449">
        <v>14.7127828598022</v>
      </c>
    </row>
    <row r="2450" spans="1:3">
      <c r="A2450">
        <v>23.013973236083999</v>
      </c>
      <c r="B2450">
        <v>-2.0901796817779501</v>
      </c>
      <c r="C2450">
        <v>14.2275199890137</v>
      </c>
    </row>
    <row r="2451" spans="1:3">
      <c r="A2451">
        <v>20.838041305541999</v>
      </c>
      <c r="B2451">
        <v>11.197207450866699</v>
      </c>
      <c r="C2451">
        <v>17.463748931884801</v>
      </c>
    </row>
    <row r="2452" spans="1:3">
      <c r="A2452">
        <v>22.512414932251001</v>
      </c>
      <c r="B2452">
        <v>6.5179820060729998</v>
      </c>
      <c r="C2452">
        <v>16.914363861083999</v>
      </c>
    </row>
    <row r="2453" spans="1:3">
      <c r="A2453">
        <v>44.178791046142599</v>
      </c>
      <c r="B2453">
        <v>37.669422149658203</v>
      </c>
      <c r="C2453">
        <v>41.9005126953125</v>
      </c>
    </row>
    <row r="2454" spans="1:3">
      <c r="A2454">
        <v>38.587646484375</v>
      </c>
      <c r="B2454">
        <v>44.188186645507798</v>
      </c>
      <c r="C2454">
        <v>40.547836303710902</v>
      </c>
    </row>
    <row r="2455" spans="1:3">
      <c r="A2455">
        <v>31.1501064300537</v>
      </c>
      <c r="B2455">
        <v>2.5852601528167698</v>
      </c>
      <c r="C2455">
        <v>21.152410507202099</v>
      </c>
    </row>
    <row r="2456" spans="1:3">
      <c r="A2456">
        <v>14.3019714355469</v>
      </c>
      <c r="B2456">
        <v>1.99983394145966</v>
      </c>
      <c r="C2456">
        <v>9.9962234497070295</v>
      </c>
    </row>
    <row r="2457" spans="1:3">
      <c r="A2457">
        <v>32.875637054443402</v>
      </c>
      <c r="B2457">
        <v>47.855754852294901</v>
      </c>
      <c r="C2457">
        <v>38.118679046630902</v>
      </c>
    </row>
    <row r="2458" spans="1:3">
      <c r="A2458">
        <v>20.253187179565401</v>
      </c>
      <c r="B2458">
        <v>38.845954895019503</v>
      </c>
      <c r="C2458">
        <v>26.760656356811499</v>
      </c>
    </row>
    <row r="2459" spans="1:3">
      <c r="A2459">
        <v>14.951845169067401</v>
      </c>
      <c r="B2459">
        <v>31.857976913452099</v>
      </c>
      <c r="C2459">
        <v>20.868991851806602</v>
      </c>
    </row>
    <row r="2460" spans="1:3">
      <c r="A2460">
        <v>18.940069198608398</v>
      </c>
      <c r="B2460">
        <v>25.721336364746101</v>
      </c>
      <c r="C2460">
        <v>21.313512802123999</v>
      </c>
    </row>
    <row r="2461" spans="1:3">
      <c r="A2461">
        <v>46.452133178710902</v>
      </c>
      <c r="B2461">
        <v>31.680049896240199</v>
      </c>
      <c r="C2461">
        <v>41.281902313232401</v>
      </c>
    </row>
    <row r="2462" spans="1:3">
      <c r="A2462">
        <v>26.004697799682599</v>
      </c>
      <c r="B2462">
        <v>27.218971252441399</v>
      </c>
      <c r="C2462">
        <v>26.429693222045898</v>
      </c>
    </row>
    <row r="2463" spans="1:3">
      <c r="A2463">
        <v>17.965726852416999</v>
      </c>
      <c r="B2463">
        <v>-1.7650910615921001</v>
      </c>
      <c r="C2463">
        <v>11.059940338134799</v>
      </c>
    </row>
    <row r="2464" spans="1:3">
      <c r="A2464">
        <v>13.4049215316772</v>
      </c>
      <c r="B2464">
        <v>39.134769439697301</v>
      </c>
      <c r="C2464">
        <v>22.4103679656982</v>
      </c>
    </row>
    <row r="2465" spans="1:3">
      <c r="A2465">
        <v>30.154932022094702</v>
      </c>
      <c r="B2465">
        <v>10.2266130447388</v>
      </c>
      <c r="C2465">
        <v>23.1800212860107</v>
      </c>
    </row>
    <row r="2466" spans="1:3">
      <c r="A2466">
        <v>34.037277221679702</v>
      </c>
      <c r="B2466">
        <v>16.286880493164102</v>
      </c>
      <c r="C2466">
        <v>27.824638366699201</v>
      </c>
    </row>
    <row r="2467" spans="1:3">
      <c r="A2467">
        <v>23.0921745300293</v>
      </c>
      <c r="B2467">
        <v>4.2483711242675799</v>
      </c>
      <c r="C2467">
        <v>16.496843338012699</v>
      </c>
    </row>
    <row r="2468" spans="1:3">
      <c r="A2468">
        <v>15.027473449706999</v>
      </c>
      <c r="B2468">
        <v>49.848388671875</v>
      </c>
      <c r="C2468">
        <v>27.214794158935501</v>
      </c>
    </row>
    <row r="2469" spans="1:3">
      <c r="A2469">
        <v>51.6424751281738</v>
      </c>
      <c r="B2469">
        <v>26.052833557128899</v>
      </c>
      <c r="C2469">
        <v>42.686100006103501</v>
      </c>
    </row>
    <row r="2470" spans="1:3">
      <c r="A2470">
        <v>26.197374343872099</v>
      </c>
      <c r="B2470">
        <v>21.482444763183601</v>
      </c>
      <c r="C2470">
        <v>24.5471496582031</v>
      </c>
    </row>
    <row r="2471" spans="1:3">
      <c r="A2471">
        <v>37.375625610351598</v>
      </c>
      <c r="B2471">
        <v>8.6240539550781303</v>
      </c>
      <c r="C2471">
        <v>27.312576293945298</v>
      </c>
    </row>
    <row r="2472" spans="1:3">
      <c r="A2472">
        <v>16.838014602661101</v>
      </c>
      <c r="B2472">
        <v>35.080272674560497</v>
      </c>
      <c r="C2472">
        <v>23.222805023193398</v>
      </c>
    </row>
    <row r="2473" spans="1:3">
      <c r="A2473">
        <v>37.428180694580099</v>
      </c>
      <c r="B2473">
        <v>61.493560791015597</v>
      </c>
      <c r="C2473">
        <v>45.851062774658203</v>
      </c>
    </row>
    <row r="2474" spans="1:3">
      <c r="A2474">
        <v>15.6168203353882</v>
      </c>
      <c r="B2474">
        <v>21.723503112793001</v>
      </c>
      <c r="C2474">
        <v>17.7541599273682</v>
      </c>
    </row>
    <row r="2475" spans="1:3">
      <c r="A2475">
        <v>19.668331146240199</v>
      </c>
      <c r="B2475">
        <v>57.658294677734403</v>
      </c>
      <c r="C2475">
        <v>32.964817047119098</v>
      </c>
    </row>
    <row r="2476" spans="1:3">
      <c r="A2476">
        <v>18.235593795776399</v>
      </c>
      <c r="B2476">
        <v>2.9140458106994598</v>
      </c>
      <c r="C2476">
        <v>12.8730516433716</v>
      </c>
    </row>
    <row r="2477" spans="1:3">
      <c r="A2477">
        <v>25.67751121521</v>
      </c>
      <c r="B2477">
        <v>46.395156860351598</v>
      </c>
      <c r="C2477">
        <v>32.928688049316399</v>
      </c>
    </row>
    <row r="2478" spans="1:3">
      <c r="A2478">
        <v>48.605213165283203</v>
      </c>
      <c r="B2478">
        <v>11.584169387817401</v>
      </c>
      <c r="C2478">
        <v>35.6478462219238</v>
      </c>
    </row>
    <row r="2479" spans="1:3">
      <c r="A2479">
        <v>32.911304473877003</v>
      </c>
      <c r="B2479">
        <v>52.293716430664098</v>
      </c>
      <c r="C2479">
        <v>39.695148468017599</v>
      </c>
    </row>
    <row r="2480" spans="1:3">
      <c r="A2480">
        <v>42.0250854492188</v>
      </c>
      <c r="B2480">
        <v>39.899494171142599</v>
      </c>
      <c r="C2480">
        <v>41.2811279296875</v>
      </c>
    </row>
    <row r="2481" spans="1:3">
      <c r="A2481">
        <v>18.490961074829102</v>
      </c>
      <c r="B2481">
        <v>-0.33204892277717601</v>
      </c>
      <c r="C2481">
        <v>11.902907371521</v>
      </c>
    </row>
    <row r="2482" spans="1:3">
      <c r="A2482">
        <v>15.5371541976929</v>
      </c>
      <c r="B2482">
        <v>26.9005947113037</v>
      </c>
      <c r="C2482">
        <v>19.514358520507798</v>
      </c>
    </row>
    <row r="2483" spans="1:3">
      <c r="A2483">
        <v>28.0154418945313</v>
      </c>
      <c r="B2483">
        <v>24.117357254028299</v>
      </c>
      <c r="C2483">
        <v>26.6511116027832</v>
      </c>
    </row>
    <row r="2484" spans="1:3">
      <c r="A2484">
        <v>31.970148086547901</v>
      </c>
      <c r="B2484">
        <v>10.6572885513306</v>
      </c>
      <c r="C2484">
        <v>24.510646820068398</v>
      </c>
    </row>
    <row r="2485" spans="1:3">
      <c r="A2485">
        <v>25.740423202514599</v>
      </c>
      <c r="B2485">
        <v>24.225807189941399</v>
      </c>
      <c r="C2485">
        <v>25.2103080749512</v>
      </c>
    </row>
    <row r="2486" spans="1:3">
      <c r="A2486">
        <v>42.671260833740199</v>
      </c>
      <c r="B2486">
        <v>2.0615758895874001</v>
      </c>
      <c r="C2486">
        <v>28.457870483398398</v>
      </c>
    </row>
    <row r="2487" spans="1:3">
      <c r="A2487">
        <v>18.1972980499268</v>
      </c>
      <c r="B2487">
        <v>-6.5111317634582502</v>
      </c>
      <c r="C2487">
        <v>9.5493478775024396</v>
      </c>
    </row>
    <row r="2488" spans="1:3">
      <c r="A2488">
        <v>25.230598449706999</v>
      </c>
      <c r="B2488">
        <v>8.6109895706176793</v>
      </c>
      <c r="C2488">
        <v>19.413734436035199</v>
      </c>
    </row>
    <row r="2489" spans="1:3">
      <c r="A2489">
        <v>18.8829746246338</v>
      </c>
      <c r="B2489">
        <v>11.551100730896</v>
      </c>
      <c r="C2489">
        <v>16.316818237304702</v>
      </c>
    </row>
    <row r="2490" spans="1:3">
      <c r="A2490">
        <v>26.7344570159912</v>
      </c>
      <c r="B2490">
        <v>4.4208793640136701</v>
      </c>
      <c r="C2490">
        <v>18.924705505371101</v>
      </c>
    </row>
    <row r="2491" spans="1:3">
      <c r="A2491">
        <v>23.154376983642599</v>
      </c>
      <c r="B2491">
        <v>4.7467131614685103</v>
      </c>
      <c r="C2491">
        <v>16.711694717407202</v>
      </c>
    </row>
    <row r="2492" spans="1:3">
      <c r="A2492">
        <v>45.392658233642599</v>
      </c>
      <c r="B2492">
        <v>23.915655136108398</v>
      </c>
      <c r="C2492">
        <v>37.875705718994098</v>
      </c>
    </row>
    <row r="2493" spans="1:3">
      <c r="A2493">
        <v>13.7449541091919</v>
      </c>
      <c r="B2493">
        <v>47.701026916503899</v>
      </c>
      <c r="C2493">
        <v>25.629579544067401</v>
      </c>
    </row>
    <row r="2494" spans="1:3">
      <c r="A2494">
        <v>27.7239589691162</v>
      </c>
      <c r="B2494">
        <v>65.998527526855497</v>
      </c>
      <c r="C2494">
        <v>41.1200561523438</v>
      </c>
    </row>
    <row r="2495" spans="1:3">
      <c r="A2495">
        <v>27.700397491455099</v>
      </c>
      <c r="B2495">
        <v>16.885438919067401</v>
      </c>
      <c r="C2495">
        <v>23.9151611328125</v>
      </c>
    </row>
    <row r="2496" spans="1:3">
      <c r="A2496">
        <v>16.4312953948975</v>
      </c>
      <c r="B2496">
        <v>29.490516662597699</v>
      </c>
      <c r="C2496">
        <v>21.0020236968994</v>
      </c>
    </row>
    <row r="2497" spans="1:3">
      <c r="A2497">
        <v>20.633182525634801</v>
      </c>
      <c r="B2497">
        <v>14.803731918335</v>
      </c>
      <c r="C2497">
        <v>18.5928745269775</v>
      </c>
    </row>
    <row r="2498" spans="1:3">
      <c r="A2498">
        <v>35.114288330078097</v>
      </c>
      <c r="B2498">
        <v>27.5547771453857</v>
      </c>
      <c r="C2498">
        <v>32.468460083007798</v>
      </c>
    </row>
    <row r="2499" spans="1:3">
      <c r="A2499">
        <v>24.209833145141602</v>
      </c>
      <c r="B2499">
        <v>10.6918067932129</v>
      </c>
      <c r="C2499">
        <v>19.478523254394499</v>
      </c>
    </row>
    <row r="2500" spans="1:3">
      <c r="A2500">
        <v>24.230775833129901</v>
      </c>
      <c r="B2500">
        <v>3.4434013366699201</v>
      </c>
      <c r="C2500">
        <v>16.955194473266602</v>
      </c>
    </row>
    <row r="2501" spans="1:3">
      <c r="A2501">
        <v>28.048830032348601</v>
      </c>
      <c r="B2501">
        <v>28.395175933837901</v>
      </c>
      <c r="C2501">
        <v>28.170051574706999</v>
      </c>
    </row>
    <row r="2502" spans="1:3">
      <c r="A2502">
        <v>27.808153152465799</v>
      </c>
      <c r="B2502">
        <v>30.3811855316162</v>
      </c>
      <c r="C2502">
        <v>28.708713531494102</v>
      </c>
    </row>
    <row r="2503" spans="1:3">
      <c r="A2503">
        <v>18.5423908233643</v>
      </c>
      <c r="B2503">
        <v>14.2267141342163</v>
      </c>
      <c r="C2503">
        <v>17.031904220581101</v>
      </c>
    </row>
    <row r="2504" spans="1:3">
      <c r="A2504">
        <v>19.172845840454102</v>
      </c>
      <c r="B2504">
        <v>-9.9211444854736293</v>
      </c>
      <c r="C2504">
        <v>8.9899492263793892</v>
      </c>
    </row>
    <row r="2505" spans="1:3">
      <c r="A2505">
        <v>18.578269958496101</v>
      </c>
      <c r="B2505">
        <v>78.683013916015597</v>
      </c>
      <c r="C2505">
        <v>39.6149291992188</v>
      </c>
    </row>
    <row r="2506" spans="1:3">
      <c r="A2506">
        <v>8.8518590927124006</v>
      </c>
      <c r="B2506">
        <v>-11.738604545593301</v>
      </c>
      <c r="C2506">
        <v>1.64519679546356</v>
      </c>
    </row>
    <row r="2507" spans="1:3">
      <c r="A2507">
        <v>30.3648471832275</v>
      </c>
      <c r="B2507">
        <v>88.879814147949205</v>
      </c>
      <c r="C2507">
        <v>50.845085144042997</v>
      </c>
    </row>
    <row r="2508" spans="1:3">
      <c r="A2508">
        <v>20.295864105224599</v>
      </c>
      <c r="B2508">
        <v>1.58477866649628</v>
      </c>
      <c r="C2508">
        <v>13.7469844818115</v>
      </c>
    </row>
    <row r="2509" spans="1:3">
      <c r="A2509">
        <v>49.691219329833999</v>
      </c>
      <c r="B2509">
        <v>16.3844318389893</v>
      </c>
      <c r="C2509">
        <v>38.033843994140597</v>
      </c>
    </row>
    <row r="2510" spans="1:3">
      <c r="A2510">
        <v>11.682762145996101</v>
      </c>
      <c r="B2510">
        <v>44.876873016357401</v>
      </c>
      <c r="C2510">
        <v>23.300701141357401</v>
      </c>
    </row>
    <row r="2511" spans="1:3">
      <c r="A2511">
        <v>42.132328033447301</v>
      </c>
      <c r="B2511">
        <v>60.605201721191399</v>
      </c>
      <c r="C2511">
        <v>48.597835540771499</v>
      </c>
    </row>
    <row r="2512" spans="1:3">
      <c r="A2512">
        <v>17.3559265136719</v>
      </c>
      <c r="B2512">
        <v>68.923507690429702</v>
      </c>
      <c r="C2512">
        <v>35.404579162597699</v>
      </c>
    </row>
    <row r="2513" spans="1:3">
      <c r="A2513">
        <v>34.272979736328097</v>
      </c>
      <c r="B2513">
        <v>27.752782821655298</v>
      </c>
      <c r="C2513">
        <v>31.990911483764599</v>
      </c>
    </row>
    <row r="2514" spans="1:3">
      <c r="A2514">
        <v>11.482043266296399</v>
      </c>
      <c r="B2514">
        <v>25.948194503784201</v>
      </c>
      <c r="C2514">
        <v>16.5451965332031</v>
      </c>
    </row>
    <row r="2515" spans="1:3">
      <c r="A2515">
        <v>28.641994476318398</v>
      </c>
      <c r="B2515">
        <v>3.8893005847930899</v>
      </c>
      <c r="C2515">
        <v>19.978551864623999</v>
      </c>
    </row>
    <row r="2516" spans="1:3">
      <c r="A2516">
        <v>31.416254043579102</v>
      </c>
      <c r="B2516">
        <v>21.043750762939499</v>
      </c>
      <c r="C2516">
        <v>27.7858772277832</v>
      </c>
    </row>
    <row r="2517" spans="1:3">
      <c r="A2517">
        <v>17.895553588867202</v>
      </c>
      <c r="B2517">
        <v>31.0013103485107</v>
      </c>
      <c r="C2517">
        <v>22.482568740844702</v>
      </c>
    </row>
    <row r="2518" spans="1:3">
      <c r="A2518">
        <v>18.823581695556602</v>
      </c>
      <c r="B2518">
        <v>20.032163619995099</v>
      </c>
      <c r="C2518">
        <v>19.246585845947301</v>
      </c>
    </row>
    <row r="2519" spans="1:3">
      <c r="A2519">
        <v>24.928407669067401</v>
      </c>
      <c r="B2519">
        <v>35.9737548828125</v>
      </c>
      <c r="C2519">
        <v>28.7942790985107</v>
      </c>
    </row>
    <row r="2520" spans="1:3">
      <c r="A2520">
        <v>29.0995769500732</v>
      </c>
      <c r="B2520">
        <v>27.520462036132798</v>
      </c>
      <c r="C2520">
        <v>28.5468864440918</v>
      </c>
    </row>
    <row r="2521" spans="1:3">
      <c r="A2521">
        <v>17.9065132141113</v>
      </c>
      <c r="B2521">
        <v>14.5093784332275</v>
      </c>
      <c r="C2521">
        <v>16.717515945434599</v>
      </c>
    </row>
    <row r="2522" spans="1:3">
      <c r="A2522">
        <v>27.9079399108887</v>
      </c>
      <c r="B2522">
        <v>8.3821716308593803</v>
      </c>
      <c r="C2522">
        <v>21.073921203613299</v>
      </c>
    </row>
    <row r="2523" spans="1:3">
      <c r="A2523">
        <v>26.9614868164063</v>
      </c>
      <c r="B2523">
        <v>80.863677978515597</v>
      </c>
      <c r="C2523">
        <v>45.827255249023402</v>
      </c>
    </row>
    <row r="2524" spans="1:3">
      <c r="A2524">
        <v>23.566635131835898</v>
      </c>
      <c r="B2524">
        <v>21.228376388549801</v>
      </c>
      <c r="C2524">
        <v>22.748245239257798</v>
      </c>
    </row>
    <row r="2525" spans="1:3">
      <c r="A2525">
        <v>47.619068145752003</v>
      </c>
      <c r="B2525">
        <v>24.370124816894499</v>
      </c>
      <c r="C2525">
        <v>39.481937408447301</v>
      </c>
    </row>
    <row r="2526" spans="1:3">
      <c r="A2526">
        <v>28.81227684021</v>
      </c>
      <c r="B2526">
        <v>29.920120239257798</v>
      </c>
      <c r="C2526">
        <v>29.2000217437744</v>
      </c>
    </row>
    <row r="2527" spans="1:3">
      <c r="A2527">
        <v>19.433914184570298</v>
      </c>
      <c r="B2527">
        <v>15.569349288940399</v>
      </c>
      <c r="C2527">
        <v>18.081315994262699</v>
      </c>
    </row>
    <row r="2528" spans="1:3">
      <c r="A2528">
        <v>26.446428298950199</v>
      </c>
      <c r="B2528">
        <v>-7.0688567161560103</v>
      </c>
      <c r="C2528">
        <v>14.7160787582397</v>
      </c>
    </row>
    <row r="2529" spans="1:3">
      <c r="A2529">
        <v>12.796290397644</v>
      </c>
      <c r="B2529">
        <v>59.549217224121101</v>
      </c>
      <c r="C2529">
        <v>29.159814834594702</v>
      </c>
    </row>
    <row r="2530" spans="1:3">
      <c r="A2530">
        <v>26.760425567626999</v>
      </c>
      <c r="B2530">
        <v>4.5301995277404803</v>
      </c>
      <c r="C2530">
        <v>18.9798469543457</v>
      </c>
    </row>
    <row r="2531" spans="1:3">
      <c r="A2531">
        <v>17.225765228271499</v>
      </c>
      <c r="B2531">
        <v>38.9367485046387</v>
      </c>
      <c r="C2531">
        <v>24.824609756469702</v>
      </c>
    </row>
    <row r="2532" spans="1:3">
      <c r="A2532">
        <v>52.734645843505902</v>
      </c>
      <c r="B2532">
        <v>-3.78993797302246</v>
      </c>
      <c r="C2532">
        <v>32.951042175292997</v>
      </c>
    </row>
    <row r="2533" spans="1:3">
      <c r="A2533">
        <v>20.21044921875</v>
      </c>
      <c r="B2533">
        <v>10.386416435241699</v>
      </c>
      <c r="C2533">
        <v>16.772037506103501</v>
      </c>
    </row>
    <row r="2534" spans="1:3">
      <c r="A2534">
        <v>39.479843139648402</v>
      </c>
      <c r="B2534">
        <v>30.296550750732401</v>
      </c>
      <c r="C2534">
        <v>36.265689849853501</v>
      </c>
    </row>
    <row r="2535" spans="1:3">
      <c r="A2535">
        <v>29.9538974761963</v>
      </c>
      <c r="B2535">
        <v>5.06717777252197</v>
      </c>
      <c r="C2535">
        <v>21.243545532226602</v>
      </c>
    </row>
    <row r="2536" spans="1:3">
      <c r="A2536">
        <v>28.849992752075199</v>
      </c>
      <c r="B2536">
        <v>12.094307899475099</v>
      </c>
      <c r="C2536">
        <v>22.985502243041999</v>
      </c>
    </row>
    <row r="2537" spans="1:3">
      <c r="A2537">
        <v>34.337200164794901</v>
      </c>
      <c r="B2537">
        <v>-8.4406480789184606</v>
      </c>
      <c r="C2537">
        <v>19.364953994751001</v>
      </c>
    </row>
    <row r="2538" spans="1:3">
      <c r="A2538">
        <v>26.167566299438501</v>
      </c>
      <c r="B2538">
        <v>47.982448577880902</v>
      </c>
      <c r="C2538">
        <v>33.802776336669901</v>
      </c>
    </row>
    <row r="2539" spans="1:3">
      <c r="A2539">
        <v>22.04026222229</v>
      </c>
      <c r="B2539">
        <v>-3.9869461059570299</v>
      </c>
      <c r="C2539">
        <v>12.930739402771</v>
      </c>
    </row>
    <row r="2540" spans="1:3">
      <c r="A2540">
        <v>26.365772247314499</v>
      </c>
      <c r="B2540">
        <v>8.7198419570922905</v>
      </c>
      <c r="C2540">
        <v>20.189697265625</v>
      </c>
    </row>
    <row r="2541" spans="1:3">
      <c r="A2541">
        <v>12.8437337875366</v>
      </c>
      <c r="B2541">
        <v>5.7411317825317401</v>
      </c>
      <c r="C2541">
        <v>10.3578233718872</v>
      </c>
    </row>
    <row r="2542" spans="1:3">
      <c r="A2542">
        <v>23.068731307983398</v>
      </c>
      <c r="B2542">
        <v>16.049999237060501</v>
      </c>
      <c r="C2542">
        <v>20.612174987793001</v>
      </c>
    </row>
    <row r="2543" spans="1:3">
      <c r="A2543">
        <v>26.321916580200199</v>
      </c>
      <c r="B2543">
        <v>76.845764160156307</v>
      </c>
      <c r="C2543">
        <v>44.005264282226598</v>
      </c>
    </row>
    <row r="2544" spans="1:3">
      <c r="A2544">
        <v>21.547479629516602</v>
      </c>
      <c r="B2544">
        <v>38.1265869140625</v>
      </c>
      <c r="C2544">
        <v>27.350166320800799</v>
      </c>
    </row>
    <row r="2545" spans="1:3">
      <c r="A2545">
        <v>12.768963813781699</v>
      </c>
      <c r="B2545">
        <v>7.7119479179382298</v>
      </c>
      <c r="C2545">
        <v>10.9990081787109</v>
      </c>
    </row>
    <row r="2546" spans="1:3">
      <c r="A2546">
        <v>13.997798919677701</v>
      </c>
      <c r="B2546">
        <v>4.6937170028686497</v>
      </c>
      <c r="C2546">
        <v>10.741370201110801</v>
      </c>
    </row>
    <row r="2547" spans="1:3">
      <c r="A2547">
        <v>24.494369506835898</v>
      </c>
      <c r="B2547">
        <v>21.982631683349599</v>
      </c>
      <c r="C2547">
        <v>23.615261077880898</v>
      </c>
    </row>
    <row r="2548" spans="1:3">
      <c r="A2548">
        <v>34.892337799072301</v>
      </c>
      <c r="B2548">
        <v>47.418716430664098</v>
      </c>
      <c r="C2548">
        <v>39.276569366455099</v>
      </c>
    </row>
    <row r="2549" spans="1:3">
      <c r="A2549">
        <v>32.136974334716797</v>
      </c>
      <c r="B2549">
        <v>-10.1079874038696</v>
      </c>
      <c r="C2549">
        <v>17.351238250732401</v>
      </c>
    </row>
    <row r="2550" spans="1:3">
      <c r="A2550">
        <v>20.368314743041999</v>
      </c>
      <c r="B2550">
        <v>20.7054653167725</v>
      </c>
      <c r="C2550">
        <v>20.4863166809082</v>
      </c>
    </row>
    <row r="2551" spans="1:3">
      <c r="A2551">
        <v>36.7305717468262</v>
      </c>
      <c r="B2551">
        <v>46.103870391845703</v>
      </c>
      <c r="C2551">
        <v>40.011226654052699</v>
      </c>
    </row>
    <row r="2552" spans="1:3">
      <c r="A2552">
        <v>30.282344818115199</v>
      </c>
      <c r="B2552">
        <v>4.59570407867432</v>
      </c>
      <c r="C2552">
        <v>21.292020797729499</v>
      </c>
    </row>
    <row r="2553" spans="1:3">
      <c r="A2553">
        <v>12.6560716629028</v>
      </c>
      <c r="B2553">
        <v>7.0614705085754403</v>
      </c>
      <c r="C2553">
        <v>10.697960853576699</v>
      </c>
    </row>
    <row r="2554" spans="1:3">
      <c r="A2554">
        <v>20.2577934265137</v>
      </c>
      <c r="B2554">
        <v>6.6602973937988299</v>
      </c>
      <c r="C2554">
        <v>15.498669624328601</v>
      </c>
    </row>
    <row r="2555" spans="1:3">
      <c r="A2555">
        <v>26.619615554809599</v>
      </c>
      <c r="B2555">
        <v>44.908885955810497</v>
      </c>
      <c r="C2555">
        <v>33.020858764648402</v>
      </c>
    </row>
    <row r="2556" spans="1:3">
      <c r="A2556">
        <v>26.56028175354</v>
      </c>
      <c r="B2556">
        <v>12.1539459228516</v>
      </c>
      <c r="C2556">
        <v>21.518064498901399</v>
      </c>
    </row>
    <row r="2557" spans="1:3">
      <c r="A2557">
        <v>39.4448051452637</v>
      </c>
      <c r="B2557">
        <v>-14.749132156372101</v>
      </c>
      <c r="C2557">
        <v>20.476926803588899</v>
      </c>
    </row>
    <row r="2558" spans="1:3">
      <c r="A2558">
        <v>23.273683547973601</v>
      </c>
      <c r="B2558">
        <v>19.0298461914063</v>
      </c>
      <c r="C2558">
        <v>21.7883396148682</v>
      </c>
    </row>
    <row r="2559" spans="1:3">
      <c r="A2559">
        <v>16.701686859130898</v>
      </c>
      <c r="B2559">
        <v>36.614021301269503</v>
      </c>
      <c r="C2559">
        <v>23.671003341674801</v>
      </c>
    </row>
    <row r="2560" spans="1:3">
      <c r="A2560">
        <v>45.379726409912102</v>
      </c>
      <c r="B2560">
        <v>-22.4786987304688</v>
      </c>
      <c r="C2560">
        <v>21.629278182983398</v>
      </c>
    </row>
    <row r="2561" spans="1:3">
      <c r="A2561">
        <v>33.3427925109863</v>
      </c>
      <c r="B2561">
        <v>43.968265533447301</v>
      </c>
      <c r="C2561">
        <v>37.0617065429688</v>
      </c>
    </row>
    <row r="2562" spans="1:3">
      <c r="A2562">
        <v>30.654228210449201</v>
      </c>
      <c r="B2562">
        <v>20.1264553070068</v>
      </c>
      <c r="C2562">
        <v>26.969507217407202</v>
      </c>
    </row>
    <row r="2563" spans="1:3">
      <c r="A2563">
        <v>38.995040893554702</v>
      </c>
      <c r="B2563">
        <v>3.97195649147034</v>
      </c>
      <c r="C2563">
        <v>26.736961364746101</v>
      </c>
    </row>
    <row r="2564" spans="1:3">
      <c r="A2564">
        <v>22.459537506103501</v>
      </c>
      <c r="B2564">
        <v>9.9568777084350604</v>
      </c>
      <c r="C2564">
        <v>18.0836067199707</v>
      </c>
    </row>
    <row r="2565" spans="1:3">
      <c r="A2565">
        <v>18.718929290771499</v>
      </c>
      <c r="B2565">
        <v>-14.3864479064941</v>
      </c>
      <c r="C2565">
        <v>7.1320471763610804</v>
      </c>
    </row>
    <row r="2566" spans="1:3">
      <c r="A2566">
        <v>24.265090942382798</v>
      </c>
      <c r="B2566">
        <v>4.9908747673034703</v>
      </c>
      <c r="C2566">
        <v>17.519115447998001</v>
      </c>
    </row>
    <row r="2567" spans="1:3">
      <c r="A2567">
        <v>20.3230171203613</v>
      </c>
      <c r="B2567">
        <v>16.8366374969482</v>
      </c>
      <c r="C2567">
        <v>19.102785110473601</v>
      </c>
    </row>
    <row r="2568" spans="1:3">
      <c r="A2568">
        <v>38.104366302490199</v>
      </c>
      <c r="B2568">
        <v>11.4439859390259</v>
      </c>
      <c r="C2568">
        <v>28.7732334136963</v>
      </c>
    </row>
    <row r="2569" spans="1:3">
      <c r="A2569">
        <v>16.852424621581999</v>
      </c>
      <c r="B2569">
        <v>7.9270467758178702</v>
      </c>
      <c r="C2569">
        <v>13.7285423278809</v>
      </c>
    </row>
    <row r="2570" spans="1:3">
      <c r="A2570">
        <v>19.952442169189499</v>
      </c>
      <c r="B2570">
        <v>1.2405592203140301</v>
      </c>
      <c r="C2570">
        <v>13.403283119201699</v>
      </c>
    </row>
    <row r="2571" spans="1:3">
      <c r="A2571">
        <v>47.103816986083999</v>
      </c>
      <c r="B2571">
        <v>-3.8430631160736102</v>
      </c>
      <c r="C2571">
        <v>29.2724094390869</v>
      </c>
    </row>
    <row r="2572" spans="1:3">
      <c r="A2572">
        <v>25.498468399047901</v>
      </c>
      <c r="B2572">
        <v>14.0993251800537</v>
      </c>
      <c r="C2572">
        <v>21.508768081665</v>
      </c>
    </row>
    <row r="2573" spans="1:3">
      <c r="A2573">
        <v>33.374114990234403</v>
      </c>
      <c r="B2573">
        <v>13.3358345031738</v>
      </c>
      <c r="C2573">
        <v>26.3607177734375</v>
      </c>
    </row>
    <row r="2574" spans="1:3">
      <c r="A2574">
        <v>24.069486618041999</v>
      </c>
      <c r="B2574">
        <v>1.1636309623718299</v>
      </c>
      <c r="C2574">
        <v>16.052436828613299</v>
      </c>
    </row>
    <row r="2575" spans="1:3">
      <c r="A2575">
        <v>22.337135314941399</v>
      </c>
      <c r="B2575">
        <v>69.100341796875</v>
      </c>
      <c r="C2575">
        <v>38.704257965087898</v>
      </c>
    </row>
    <row r="2576" spans="1:3">
      <c r="A2576">
        <v>23.202304840087901</v>
      </c>
      <c r="B2576">
        <v>17.3839511871338</v>
      </c>
      <c r="C2576">
        <v>21.165880203247099</v>
      </c>
    </row>
    <row r="2577" spans="1:3">
      <c r="A2577">
        <v>24.526790618896499</v>
      </c>
      <c r="B2577">
        <v>1.14422655105591</v>
      </c>
      <c r="C2577">
        <v>16.342893600463899</v>
      </c>
    </row>
    <row r="2578" spans="1:3">
      <c r="A2578">
        <v>21.153053283691399</v>
      </c>
      <c r="B2578">
        <v>20.052274703979499</v>
      </c>
      <c r="C2578">
        <v>20.767780303955099</v>
      </c>
    </row>
    <row r="2579" spans="1:3">
      <c r="A2579">
        <v>31.9266357421875</v>
      </c>
      <c r="B2579">
        <v>12.882971763610801</v>
      </c>
      <c r="C2579">
        <v>25.2613525390625</v>
      </c>
    </row>
    <row r="2580" spans="1:3">
      <c r="A2580">
        <v>21.097856521606399</v>
      </c>
      <c r="B2580">
        <v>21.0262546539307</v>
      </c>
      <c r="C2580">
        <v>21.072795867919901</v>
      </c>
    </row>
    <row r="2581" spans="1:3">
      <c r="A2581">
        <v>17.368900299072301</v>
      </c>
      <c r="B2581">
        <v>26.942958831787099</v>
      </c>
      <c r="C2581">
        <v>20.719820022583001</v>
      </c>
    </row>
    <row r="2582" spans="1:3">
      <c r="A2582">
        <v>37.301780700683601</v>
      </c>
      <c r="B2582">
        <v>13.7206735610962</v>
      </c>
      <c r="C2582">
        <v>29.048393249511701</v>
      </c>
    </row>
    <row r="2583" spans="1:3">
      <c r="A2583">
        <v>21.003339767456101</v>
      </c>
      <c r="B2583">
        <v>-0.30819824337959301</v>
      </c>
      <c r="C2583">
        <v>13.54430103302</v>
      </c>
    </row>
    <row r="2584" spans="1:3">
      <c r="A2584">
        <v>32.3880004882813</v>
      </c>
      <c r="B2584">
        <v>22.2788600921631</v>
      </c>
      <c r="C2584">
        <v>28.8498020172119</v>
      </c>
    </row>
    <row r="2585" spans="1:3">
      <c r="A2585">
        <v>31.364406585693398</v>
      </c>
      <c r="B2585">
        <v>62.490386962890597</v>
      </c>
      <c r="C2585">
        <v>42.258499145507798</v>
      </c>
    </row>
    <row r="2586" spans="1:3">
      <c r="A2586">
        <v>33.629062652587898</v>
      </c>
      <c r="B2586">
        <v>12.386697769165</v>
      </c>
      <c r="C2586">
        <v>26.1942348480225</v>
      </c>
    </row>
    <row r="2587" spans="1:3">
      <c r="A2587">
        <v>19.3890686035156</v>
      </c>
      <c r="B2587">
        <v>71.316566467285199</v>
      </c>
      <c r="C2587">
        <v>37.563694000244098</v>
      </c>
    </row>
    <row r="2588" spans="1:3">
      <c r="A2588">
        <v>28.613578796386701</v>
      </c>
      <c r="B2588">
        <v>15.477505683898899</v>
      </c>
      <c r="C2588">
        <v>24.015953063964801</v>
      </c>
    </row>
    <row r="2589" spans="1:3">
      <c r="A2589">
        <v>21.204267501831101</v>
      </c>
      <c r="B2589">
        <v>23.7273349761963</v>
      </c>
      <c r="C2589">
        <v>22.0873413085938</v>
      </c>
    </row>
    <row r="2590" spans="1:3">
      <c r="A2590">
        <v>29.064418792724599</v>
      </c>
      <c r="B2590">
        <v>28.129365921020501</v>
      </c>
      <c r="C2590">
        <v>28.7371501922607</v>
      </c>
    </row>
    <row r="2591" spans="1:3">
      <c r="A2591">
        <v>41.317073822021499</v>
      </c>
      <c r="B2591">
        <v>-20.991374969482401</v>
      </c>
      <c r="C2591">
        <v>19.509117126464801</v>
      </c>
    </row>
    <row r="2592" spans="1:3">
      <c r="A2592">
        <v>20.003841400146499</v>
      </c>
      <c r="B2592">
        <v>-19.997186660766602</v>
      </c>
      <c r="C2592">
        <v>6.0034813880920401</v>
      </c>
    </row>
    <row r="2593" spans="1:3">
      <c r="A2593">
        <v>28.070796966552699</v>
      </c>
      <c r="B2593">
        <v>14.3761911392212</v>
      </c>
      <c r="C2593">
        <v>23.277685165405298</v>
      </c>
    </row>
    <row r="2594" spans="1:3">
      <c r="A2594">
        <v>32.620067596435497</v>
      </c>
      <c r="B2594">
        <v>36.278003692627003</v>
      </c>
      <c r="C2594">
        <v>33.900344848632798</v>
      </c>
    </row>
    <row r="2595" spans="1:3">
      <c r="A2595">
        <v>11.391191482543899</v>
      </c>
      <c r="B2595">
        <v>0.562794148921967</v>
      </c>
      <c r="C2595">
        <v>7.6012525558471697</v>
      </c>
    </row>
    <row r="2596" spans="1:3">
      <c r="A2596">
        <v>27.3850193023682</v>
      </c>
      <c r="B2596">
        <v>15.323031425476101</v>
      </c>
      <c r="C2596">
        <v>23.163324356079102</v>
      </c>
    </row>
    <row r="2597" spans="1:3">
      <c r="A2597">
        <v>38.639408111572301</v>
      </c>
      <c r="B2597">
        <v>32.540477752685497</v>
      </c>
      <c r="C2597">
        <v>36.504783630371101</v>
      </c>
    </row>
    <row r="2598" spans="1:3">
      <c r="A2598">
        <v>34.0552978515625</v>
      </c>
      <c r="B2598">
        <v>-50.512619018554702</v>
      </c>
      <c r="C2598">
        <v>4.4565267562866202</v>
      </c>
    </row>
    <row r="2599" spans="1:3">
      <c r="A2599">
        <v>29.047910690307599</v>
      </c>
      <c r="B2599">
        <v>58.675140380859403</v>
      </c>
      <c r="C2599">
        <v>39.417442321777301</v>
      </c>
    </row>
    <row r="2600" spans="1:3">
      <c r="A2600">
        <v>32.863365173339801</v>
      </c>
      <c r="B2600">
        <v>0.449945688247681</v>
      </c>
      <c r="C2600">
        <v>21.518669128418001</v>
      </c>
    </row>
    <row r="2601" spans="1:3">
      <c r="A2601">
        <v>33.405166625976598</v>
      </c>
      <c r="B2601">
        <v>67.739433288574205</v>
      </c>
      <c r="C2601">
        <v>45.422161102294901</v>
      </c>
    </row>
    <row r="2602" spans="1:3">
      <c r="A2602">
        <v>18.768653869628899</v>
      </c>
      <c r="B2602">
        <v>29.630121231079102</v>
      </c>
      <c r="C2602">
        <v>22.570167541503899</v>
      </c>
    </row>
    <row r="2603" spans="1:3">
      <c r="A2603">
        <v>26.3952522277832</v>
      </c>
      <c r="B2603">
        <v>58.757904052734403</v>
      </c>
      <c r="C2603">
        <v>37.722179412841797</v>
      </c>
    </row>
    <row r="2604" spans="1:3">
      <c r="A2604">
        <v>14.649695396423301</v>
      </c>
      <c r="B2604">
        <v>31.733852386474599</v>
      </c>
      <c r="C2604">
        <v>20.629150390625</v>
      </c>
    </row>
    <row r="2605" spans="1:3">
      <c r="A2605">
        <v>28.303176879882798</v>
      </c>
      <c r="B2605">
        <v>28.5362033843994</v>
      </c>
      <c r="C2605">
        <v>28.384737014770501</v>
      </c>
    </row>
    <row r="2606" spans="1:3">
      <c r="A2606">
        <v>33.650844573974602</v>
      </c>
      <c r="B2606">
        <v>21.591497421264599</v>
      </c>
      <c r="C2606">
        <v>29.4300727844238</v>
      </c>
    </row>
    <row r="2607" spans="1:3">
      <c r="A2607">
        <v>18.8440246582031</v>
      </c>
      <c r="B2607">
        <v>47.609188079833999</v>
      </c>
      <c r="C2607">
        <v>28.911830902099599</v>
      </c>
    </row>
    <row r="2608" spans="1:3">
      <c r="A2608">
        <v>33.860157012939503</v>
      </c>
      <c r="B2608">
        <v>3.92491483688354</v>
      </c>
      <c r="C2608">
        <v>23.3828220367432</v>
      </c>
    </row>
    <row r="2609" spans="1:3">
      <c r="A2609">
        <v>23.658189773559599</v>
      </c>
      <c r="B2609">
        <v>96.833763122558594</v>
      </c>
      <c r="C2609">
        <v>49.269641876220703</v>
      </c>
    </row>
    <row r="2610" spans="1:3">
      <c r="A2610">
        <v>7.0369286537170401</v>
      </c>
      <c r="B2610">
        <v>36.086135864257798</v>
      </c>
      <c r="C2610">
        <v>17.204151153564499</v>
      </c>
    </row>
    <row r="2611" spans="1:3">
      <c r="A2611">
        <v>48.120143890380902</v>
      </c>
      <c r="B2611">
        <v>10.0541524887085</v>
      </c>
      <c r="C2611">
        <v>34.797046661377003</v>
      </c>
    </row>
    <row r="2612" spans="1:3">
      <c r="A2612">
        <v>31.044496536254901</v>
      </c>
      <c r="B2612">
        <v>-24.735488891601602</v>
      </c>
      <c r="C2612">
        <v>11.521501541137701</v>
      </c>
    </row>
    <row r="2613" spans="1:3">
      <c r="A2613">
        <v>18.93994140625</v>
      </c>
      <c r="B2613">
        <v>61.433609008789098</v>
      </c>
      <c r="C2613">
        <v>33.8127250671387</v>
      </c>
    </row>
    <row r="2614" spans="1:3">
      <c r="A2614">
        <v>21.6152439117432</v>
      </c>
      <c r="B2614">
        <v>14.4250545501709</v>
      </c>
      <c r="C2614">
        <v>19.098678588867202</v>
      </c>
    </row>
    <row r="2615" spans="1:3">
      <c r="A2615">
        <v>24.090988159179702</v>
      </c>
      <c r="B2615">
        <v>64.956436157226605</v>
      </c>
      <c r="C2615">
        <v>38.393894195556598</v>
      </c>
    </row>
    <row r="2616" spans="1:3">
      <c r="A2616">
        <v>22.85231590271</v>
      </c>
      <c r="B2616">
        <v>19.750202178955099</v>
      </c>
      <c r="C2616">
        <v>21.766576766967798</v>
      </c>
    </row>
    <row r="2617" spans="1:3">
      <c r="A2617">
        <v>20.5143737792969</v>
      </c>
      <c r="B2617">
        <v>34.146144866943402</v>
      </c>
      <c r="C2617">
        <v>25.285493850708001</v>
      </c>
    </row>
    <row r="2618" spans="1:3">
      <c r="A2618">
        <v>16.443271636962901</v>
      </c>
      <c r="B2618">
        <v>29.474246978759801</v>
      </c>
      <c r="C2618">
        <v>21.004112243652301</v>
      </c>
    </row>
    <row r="2619" spans="1:3">
      <c r="A2619">
        <v>18.5045471191406</v>
      </c>
      <c r="B2619">
        <v>31.279420852661101</v>
      </c>
      <c r="C2619">
        <v>22.975753784179702</v>
      </c>
    </row>
    <row r="2620" spans="1:3">
      <c r="A2620">
        <v>31.971654891967798</v>
      </c>
      <c r="B2620">
        <v>38.645450592041001</v>
      </c>
      <c r="C2620">
        <v>34.307483673095703</v>
      </c>
    </row>
    <row r="2621" spans="1:3">
      <c r="A2621">
        <v>24.838790893554702</v>
      </c>
      <c r="B2621">
        <v>6.4609971046447798</v>
      </c>
      <c r="C2621">
        <v>18.406562805175799</v>
      </c>
    </row>
    <row r="2622" spans="1:3">
      <c r="A2622">
        <v>31.115207672119102</v>
      </c>
      <c r="B2622">
        <v>21.212984085083001</v>
      </c>
      <c r="C2622">
        <v>27.649429321289102</v>
      </c>
    </row>
    <row r="2623" spans="1:3">
      <c r="A2623">
        <v>18.236352920532202</v>
      </c>
      <c r="B2623">
        <v>47.055389404296903</v>
      </c>
      <c r="C2623">
        <v>28.323015213012699</v>
      </c>
    </row>
    <row r="2624" spans="1:3">
      <c r="A2624">
        <v>11.380678176879901</v>
      </c>
      <c r="B2624">
        <v>22.591022491455099</v>
      </c>
      <c r="C2624">
        <v>15.304298400878899</v>
      </c>
    </row>
    <row r="2625" spans="1:3">
      <c r="A2625">
        <v>16.264463424682599</v>
      </c>
      <c r="B2625">
        <v>-5.9008111953735396</v>
      </c>
      <c r="C2625">
        <v>8.5066175460815394</v>
      </c>
    </row>
    <row r="2626" spans="1:3">
      <c r="A2626">
        <v>32.698982238769503</v>
      </c>
      <c r="B2626">
        <v>15.341605186462401</v>
      </c>
      <c r="C2626">
        <v>26.623899459838899</v>
      </c>
    </row>
    <row r="2627" spans="1:3">
      <c r="A2627">
        <v>21.875202178955099</v>
      </c>
      <c r="B2627">
        <v>47.955631256103501</v>
      </c>
      <c r="C2627">
        <v>31.003353118896499</v>
      </c>
    </row>
    <row r="2628" spans="1:3">
      <c r="A2628">
        <v>33.420200347900398</v>
      </c>
      <c r="B2628">
        <v>51.942310333252003</v>
      </c>
      <c r="C2628">
        <v>39.902938842773402</v>
      </c>
    </row>
    <row r="2629" spans="1:3">
      <c r="A2629">
        <v>24.083866119384801</v>
      </c>
      <c r="B2629">
        <v>-33.946159362792997</v>
      </c>
      <c r="C2629">
        <v>3.7733571529388401</v>
      </c>
    </row>
    <row r="2630" spans="1:3">
      <c r="A2630">
        <v>32.261074066162102</v>
      </c>
      <c r="B2630">
        <v>-13.417778968811</v>
      </c>
      <c r="C2630">
        <v>16.273475646972699</v>
      </c>
    </row>
    <row r="2631" spans="1:3">
      <c r="A2631">
        <v>26.162590026855501</v>
      </c>
      <c r="B2631">
        <v>17.9908256530762</v>
      </c>
      <c r="C2631">
        <v>23.302473068237301</v>
      </c>
    </row>
    <row r="2632" spans="1:3">
      <c r="A2632">
        <v>16.982572555541999</v>
      </c>
      <c r="B2632">
        <v>2.93411469459534</v>
      </c>
      <c r="C2632">
        <v>12.0656118392944</v>
      </c>
    </row>
    <row r="2633" spans="1:3">
      <c r="A2633">
        <v>34.325893402099602</v>
      </c>
      <c r="B2633">
        <v>22.765806198120099</v>
      </c>
      <c r="C2633">
        <v>30.279863357543899</v>
      </c>
    </row>
    <row r="2634" spans="1:3">
      <c r="A2634">
        <v>21.590883255004901</v>
      </c>
      <c r="B2634">
        <v>23.206407546997099</v>
      </c>
      <c r="C2634">
        <v>22.156316757202099</v>
      </c>
    </row>
    <row r="2635" spans="1:3">
      <c r="A2635">
        <v>16.789421081543001</v>
      </c>
      <c r="B2635">
        <v>15.7896919250488</v>
      </c>
      <c r="C2635">
        <v>16.439516067504901</v>
      </c>
    </row>
    <row r="2636" spans="1:3">
      <c r="A2636">
        <v>13.171359062194799</v>
      </c>
      <c r="B2636">
        <v>16.268419265747099</v>
      </c>
      <c r="C2636">
        <v>14.2553300857544</v>
      </c>
    </row>
    <row r="2637" spans="1:3">
      <c r="A2637">
        <v>14.9840335845947</v>
      </c>
      <c r="B2637">
        <v>46.709945678710902</v>
      </c>
      <c r="C2637">
        <v>26.0881023406982</v>
      </c>
    </row>
    <row r="2638" spans="1:3">
      <c r="A2638">
        <v>17.104795455932599</v>
      </c>
      <c r="B2638">
        <v>-1.50669634342194</v>
      </c>
      <c r="C2638">
        <v>10.5907735824585</v>
      </c>
    </row>
    <row r="2639" spans="1:3">
      <c r="A2639">
        <v>26.150466918945298</v>
      </c>
      <c r="B2639">
        <v>20.1767482757568</v>
      </c>
      <c r="C2639">
        <v>24.059665679931602</v>
      </c>
    </row>
    <row r="2640" spans="1:3">
      <c r="A2640">
        <v>29.631595611572301</v>
      </c>
      <c r="B2640">
        <v>2.55561351776123</v>
      </c>
      <c r="C2640">
        <v>20.155002593994102</v>
      </c>
    </row>
    <row r="2641" spans="1:3">
      <c r="A2641">
        <v>19.915868759155298</v>
      </c>
      <c r="B2641">
        <v>-15.099362373352101</v>
      </c>
      <c r="C2641">
        <v>7.6605377197265598</v>
      </c>
    </row>
    <row r="2642" spans="1:3">
      <c r="A2642">
        <v>25.066595077514599</v>
      </c>
      <c r="B2642">
        <v>52.468502044677699</v>
      </c>
      <c r="C2642">
        <v>34.657260894775398</v>
      </c>
    </row>
    <row r="2643" spans="1:3">
      <c r="A2643">
        <v>20.633348464965799</v>
      </c>
      <c r="B2643">
        <v>-7.6480245590209996</v>
      </c>
      <c r="C2643">
        <v>10.7348680496216</v>
      </c>
    </row>
    <row r="2644" spans="1:3">
      <c r="A2644">
        <v>30.965072631835898</v>
      </c>
      <c r="B2644">
        <v>18.115406036376999</v>
      </c>
      <c r="C2644">
        <v>26.467689514160199</v>
      </c>
    </row>
    <row r="2645" spans="1:3">
      <c r="A2645">
        <v>19.5651149749756</v>
      </c>
      <c r="B2645">
        <v>-4.2528123855590803</v>
      </c>
      <c r="C2645">
        <v>11.2288408279419</v>
      </c>
    </row>
    <row r="2646" spans="1:3">
      <c r="A2646">
        <v>20.381607055664102</v>
      </c>
      <c r="B2646">
        <v>81.807388305664105</v>
      </c>
      <c r="C2646">
        <v>41.880630493164098</v>
      </c>
    </row>
    <row r="2647" spans="1:3">
      <c r="A2647">
        <v>21.841325759887699</v>
      </c>
      <c r="B2647">
        <v>0.78397357463836703</v>
      </c>
      <c r="C2647">
        <v>14.4712524414063</v>
      </c>
    </row>
    <row r="2648" spans="1:3">
      <c r="A2648">
        <v>37.786167144775398</v>
      </c>
      <c r="B2648">
        <v>-1.9592467546462999</v>
      </c>
      <c r="C2648">
        <v>23.875272750854499</v>
      </c>
    </row>
    <row r="2649" spans="1:3">
      <c r="A2649">
        <v>26.5332145690918</v>
      </c>
      <c r="B2649">
        <v>-1.1732581853866599</v>
      </c>
      <c r="C2649">
        <v>16.8359489440918</v>
      </c>
    </row>
    <row r="2650" spans="1:3">
      <c r="A2650">
        <v>23.254365921020501</v>
      </c>
      <c r="B2650">
        <v>17.093269348144499</v>
      </c>
      <c r="C2650">
        <v>21.0979824066162</v>
      </c>
    </row>
    <row r="2651" spans="1:3">
      <c r="A2651">
        <v>46.9466743469238</v>
      </c>
      <c r="B2651">
        <v>52.0225219726563</v>
      </c>
      <c r="C2651">
        <v>48.723220825195298</v>
      </c>
    </row>
    <row r="2652" spans="1:3">
      <c r="A2652">
        <v>18.780103683471701</v>
      </c>
      <c r="B2652">
        <v>41.162200927734403</v>
      </c>
      <c r="C2652">
        <v>26.613838195800799</v>
      </c>
    </row>
    <row r="2653" spans="1:3">
      <c r="A2653">
        <v>34.269702911377003</v>
      </c>
      <c r="B2653">
        <v>41.751171112060497</v>
      </c>
      <c r="C2653">
        <v>36.888217926025398</v>
      </c>
    </row>
    <row r="2654" spans="1:3">
      <c r="A2654">
        <v>23.238458633422901</v>
      </c>
      <c r="B2654">
        <v>5.7790780067443803</v>
      </c>
      <c r="C2654">
        <v>17.1276760101318</v>
      </c>
    </row>
    <row r="2655" spans="1:3">
      <c r="A2655">
        <v>9.9348983764648402</v>
      </c>
      <c r="B2655">
        <v>-10.708814620971699</v>
      </c>
      <c r="C2655">
        <v>2.7095987796783398</v>
      </c>
    </row>
    <row r="2656" spans="1:3">
      <c r="A2656">
        <v>20.388362884521499</v>
      </c>
      <c r="B2656">
        <v>70.157958984375</v>
      </c>
      <c r="C2656">
        <v>37.8077201843262</v>
      </c>
    </row>
    <row r="2657" spans="1:3">
      <c r="A2657">
        <v>7.3617005348205602</v>
      </c>
      <c r="B2657">
        <v>57.238395690917997</v>
      </c>
      <c r="C2657">
        <v>24.818544387817401</v>
      </c>
    </row>
    <row r="2658" spans="1:3">
      <c r="A2658">
        <v>29.460344314575199</v>
      </c>
      <c r="B2658">
        <v>48.781806945800803</v>
      </c>
      <c r="C2658">
        <v>36.222854614257798</v>
      </c>
    </row>
    <row r="2659" spans="1:3">
      <c r="A2659">
        <v>16.231689453125</v>
      </c>
      <c r="B2659">
        <v>14.2412519454956</v>
      </c>
      <c r="C2659">
        <v>15.535036087036101</v>
      </c>
    </row>
    <row r="2660" spans="1:3">
      <c r="A2660">
        <v>33.813690185546903</v>
      </c>
      <c r="B2660">
        <v>21.727420806884801</v>
      </c>
      <c r="C2660">
        <v>29.58349609375</v>
      </c>
    </row>
    <row r="2661" spans="1:3">
      <c r="A2661">
        <v>24.737455368041999</v>
      </c>
      <c r="B2661">
        <v>17.187892913818398</v>
      </c>
      <c r="C2661">
        <v>22.095108032226602</v>
      </c>
    </row>
    <row r="2662" spans="1:3">
      <c r="A2662">
        <v>35.885448455810497</v>
      </c>
      <c r="B2662">
        <v>-1.2415020465850799</v>
      </c>
      <c r="C2662">
        <v>22.891016006469702</v>
      </c>
    </row>
    <row r="2663" spans="1:3">
      <c r="A2663">
        <v>15.356858253479</v>
      </c>
      <c r="B2663">
        <v>17.767246246337901</v>
      </c>
      <c r="C2663">
        <v>16.200494766235401</v>
      </c>
    </row>
    <row r="2664" spans="1:3">
      <c r="A2664">
        <v>15.349489212036101</v>
      </c>
      <c r="B2664">
        <v>13.020745277404799</v>
      </c>
      <c r="C2664">
        <v>14.5344285964966</v>
      </c>
    </row>
    <row r="2665" spans="1:3">
      <c r="A2665">
        <v>32.483200073242202</v>
      </c>
      <c r="B2665">
        <v>29.9058513641357</v>
      </c>
      <c r="C2665">
        <v>31.581127166748001</v>
      </c>
    </row>
    <row r="2666" spans="1:3">
      <c r="A2666">
        <v>28.497514724731399</v>
      </c>
      <c r="B2666">
        <v>19.894969940185501</v>
      </c>
      <c r="C2666">
        <v>25.4866237640381</v>
      </c>
    </row>
    <row r="2667" spans="1:3">
      <c r="A2667">
        <v>39.033565521240199</v>
      </c>
      <c r="B2667">
        <v>1.98010897636414</v>
      </c>
      <c r="C2667">
        <v>26.064855575561499</v>
      </c>
    </row>
    <row r="2668" spans="1:3">
      <c r="A2668">
        <v>29.620519638061499</v>
      </c>
      <c r="B2668">
        <v>14.8123331069946</v>
      </c>
      <c r="C2668">
        <v>24.4376544952393</v>
      </c>
    </row>
    <row r="2669" spans="1:3">
      <c r="A2669">
        <v>30.962499618530298</v>
      </c>
      <c r="B2669">
        <v>45.882232666015597</v>
      </c>
      <c r="C2669">
        <v>36.184406280517599</v>
      </c>
    </row>
    <row r="2670" spans="1:3">
      <c r="A2670">
        <v>24.564945220947301</v>
      </c>
      <c r="B2670">
        <v>4.3041400909423801</v>
      </c>
      <c r="C2670">
        <v>17.4736633300781</v>
      </c>
    </row>
    <row r="2671" spans="1:3">
      <c r="A2671">
        <v>27.266302108764599</v>
      </c>
      <c r="B2671">
        <v>10.4113721847534</v>
      </c>
      <c r="C2671">
        <v>21.3670768737793</v>
      </c>
    </row>
    <row r="2672" spans="1:3">
      <c r="A2672">
        <v>24.244743347168001</v>
      </c>
      <c r="B2672">
        <v>42.144210815429702</v>
      </c>
      <c r="C2672">
        <v>30.509557723998999</v>
      </c>
    </row>
    <row r="2673" spans="1:3">
      <c r="A2673">
        <v>24.041294097900401</v>
      </c>
      <c r="B2673">
        <v>69.449867248535199</v>
      </c>
      <c r="C2673">
        <v>39.934295654296903</v>
      </c>
    </row>
    <row r="2674" spans="1:3">
      <c r="A2674">
        <v>32.002326965332003</v>
      </c>
      <c r="B2674">
        <v>17.544977188110401</v>
      </c>
      <c r="C2674">
        <v>26.942255020141602</v>
      </c>
    </row>
    <row r="2675" spans="1:3">
      <c r="A2675">
        <v>46.452907562255902</v>
      </c>
      <c r="B2675">
        <v>50.4886474609375</v>
      </c>
      <c r="C2675">
        <v>47.8654174804688</v>
      </c>
    </row>
    <row r="2676" spans="1:3">
      <c r="A2676">
        <v>54.404850006103501</v>
      </c>
      <c r="B2676">
        <v>16.695297241210898</v>
      </c>
      <c r="C2676">
        <v>41.206504821777301</v>
      </c>
    </row>
    <row r="2677" spans="1:3">
      <c r="A2677">
        <v>22.303163528442401</v>
      </c>
      <c r="B2677">
        <v>72.071296691894503</v>
      </c>
      <c r="C2677">
        <v>39.722011566162102</v>
      </c>
    </row>
    <row r="2678" spans="1:3">
      <c r="A2678">
        <v>14.609045982360801</v>
      </c>
      <c r="B2678">
        <v>55.707199096679702</v>
      </c>
      <c r="C2678">
        <v>28.9933986663818</v>
      </c>
    </row>
    <row r="2679" spans="1:3">
      <c r="A2679">
        <v>34.293846130371101</v>
      </c>
      <c r="B2679">
        <v>7.7838258743286097</v>
      </c>
      <c r="C2679">
        <v>25.015338897705099</v>
      </c>
    </row>
    <row r="2680" spans="1:3">
      <c r="A2680">
        <v>33.131526947021499</v>
      </c>
      <c r="B2680">
        <v>9.3669624328613299</v>
      </c>
      <c r="C2680">
        <v>24.813928604126001</v>
      </c>
    </row>
    <row r="2681" spans="1:3">
      <c r="A2681">
        <v>38.077724456787102</v>
      </c>
      <c r="B2681">
        <v>27.011795043945298</v>
      </c>
      <c r="C2681">
        <v>34.2046508789063</v>
      </c>
    </row>
    <row r="2682" spans="1:3">
      <c r="A2682">
        <v>15.0336399078369</v>
      </c>
      <c r="B2682">
        <v>27.251010894775401</v>
      </c>
      <c r="C2682">
        <v>19.309719085693398</v>
      </c>
    </row>
    <row r="2683" spans="1:3">
      <c r="A2683">
        <v>29.687414169311499</v>
      </c>
      <c r="B2683">
        <v>16.753646850585898</v>
      </c>
      <c r="C2683">
        <v>25.160594940185501</v>
      </c>
    </row>
    <row r="2684" spans="1:3">
      <c r="A2684">
        <v>43.084625244140597</v>
      </c>
      <c r="B2684">
        <v>-3.2518064975738499</v>
      </c>
      <c r="C2684">
        <v>26.866874694824201</v>
      </c>
    </row>
    <row r="2685" spans="1:3">
      <c r="A2685">
        <v>44.135780334472699</v>
      </c>
      <c r="B2685">
        <v>85.339454650878906</v>
      </c>
      <c r="C2685">
        <v>58.5570678710938</v>
      </c>
    </row>
    <row r="2686" spans="1:3">
      <c r="A2686">
        <v>40.757808685302699</v>
      </c>
      <c r="B2686">
        <v>-1.7576986551284799</v>
      </c>
      <c r="C2686">
        <v>25.8773803710938</v>
      </c>
    </row>
    <row r="2687" spans="1:3">
      <c r="A2687">
        <v>18.302606582641602</v>
      </c>
      <c r="B2687">
        <v>46.725391387939503</v>
      </c>
      <c r="C2687">
        <v>28.250581741333001</v>
      </c>
    </row>
    <row r="2688" spans="1:3">
      <c r="A2688">
        <v>23.381227493286101</v>
      </c>
      <c r="B2688">
        <v>37.058712005615199</v>
      </c>
      <c r="C2688">
        <v>28.1683464050293</v>
      </c>
    </row>
    <row r="2689" spans="1:3">
      <c r="A2689">
        <v>14.063326835632299</v>
      </c>
      <c r="B2689">
        <v>8.6501722335815394</v>
      </c>
      <c r="C2689">
        <v>12.1687231063843</v>
      </c>
    </row>
    <row r="2690" spans="1:3">
      <c r="A2690">
        <v>19.3425617218018</v>
      </c>
      <c r="B2690">
        <v>1.3398082926869399E-2</v>
      </c>
      <c r="C2690">
        <v>12.577354431152299</v>
      </c>
    </row>
    <row r="2691" spans="1:3">
      <c r="A2691">
        <v>25.708986282348601</v>
      </c>
      <c r="B2691">
        <v>-16.326353073120099</v>
      </c>
      <c r="C2691">
        <v>10.9966173171997</v>
      </c>
    </row>
    <row r="2692" spans="1:3">
      <c r="A2692">
        <v>14.4271593093872</v>
      </c>
      <c r="B2692">
        <v>1.57136750221252</v>
      </c>
      <c r="C2692">
        <v>9.9276323318481392</v>
      </c>
    </row>
    <row r="2693" spans="1:3">
      <c r="A2693">
        <v>19.592658996581999</v>
      </c>
      <c r="B2693">
        <v>6.6950531005859402</v>
      </c>
      <c r="C2693">
        <v>15.0784969329834</v>
      </c>
    </row>
    <row r="2694" spans="1:3">
      <c r="A2694">
        <v>21.532424926757798</v>
      </c>
      <c r="B2694">
        <v>6.75016117095947</v>
      </c>
      <c r="C2694">
        <v>16.3586330413818</v>
      </c>
    </row>
    <row r="2695" spans="1:3">
      <c r="A2695">
        <v>30.0740261077881</v>
      </c>
      <c r="B2695">
        <v>55.978969573974602</v>
      </c>
      <c r="C2695">
        <v>39.140754699707003</v>
      </c>
    </row>
    <row r="2696" spans="1:3">
      <c r="A2696">
        <v>31.465023040771499</v>
      </c>
      <c r="B2696">
        <v>-4.6907458305358896</v>
      </c>
      <c r="C2696">
        <v>18.810503005981399</v>
      </c>
    </row>
    <row r="2697" spans="1:3">
      <c r="A2697">
        <v>30.2837944030762</v>
      </c>
      <c r="B2697">
        <v>50.920375823974602</v>
      </c>
      <c r="C2697">
        <v>37.506599426269503</v>
      </c>
    </row>
    <row r="2698" spans="1:3">
      <c r="A2698">
        <v>23.3971843719482</v>
      </c>
      <c r="B2698">
        <v>23.9885444641113</v>
      </c>
      <c r="C2698">
        <v>23.604160308837901</v>
      </c>
    </row>
    <row r="2699" spans="1:3">
      <c r="A2699">
        <v>28.966670989990199</v>
      </c>
      <c r="B2699">
        <v>40.336376190185497</v>
      </c>
      <c r="C2699">
        <v>32.946067810058601</v>
      </c>
    </row>
    <row r="2700" spans="1:3">
      <c r="A2700">
        <v>32.687328338622997</v>
      </c>
      <c r="B2700">
        <v>37.528488159179702</v>
      </c>
      <c r="C2700">
        <v>34.3817329406738</v>
      </c>
    </row>
    <row r="2701" spans="1:3">
      <c r="A2701">
        <v>12.150061607360801</v>
      </c>
      <c r="B2701">
        <v>68.999122619628906</v>
      </c>
      <c r="C2701">
        <v>32.047233581542997</v>
      </c>
    </row>
    <row r="2702" spans="1:3">
      <c r="A2702">
        <v>15.3055076599121</v>
      </c>
      <c r="B2702">
        <v>8.1557741165161097</v>
      </c>
      <c r="C2702">
        <v>12.8031005859375</v>
      </c>
    </row>
    <row r="2703" spans="1:3">
      <c r="A2703">
        <v>23.880622863769499</v>
      </c>
      <c r="B2703">
        <v>30.795530319213899</v>
      </c>
      <c r="C2703">
        <v>26.300840377807599</v>
      </c>
    </row>
    <row r="2704" spans="1:3">
      <c r="A2704">
        <v>28.5649719238281</v>
      </c>
      <c r="B2704">
        <v>10.9987230300903</v>
      </c>
      <c r="C2704">
        <v>22.416784286498999</v>
      </c>
    </row>
    <row r="2705" spans="1:3">
      <c r="A2705">
        <v>23.0166721343994</v>
      </c>
      <c r="B2705">
        <v>14.8131704330444</v>
      </c>
      <c r="C2705">
        <v>20.1454467773438</v>
      </c>
    </row>
    <row r="2706" spans="1:3">
      <c r="A2706">
        <v>19.7664604187012</v>
      </c>
      <c r="B2706">
        <v>-10.198431968689</v>
      </c>
      <c r="C2706">
        <v>9.27874851226807</v>
      </c>
    </row>
    <row r="2707" spans="1:3">
      <c r="A2707">
        <v>29.255195617675799</v>
      </c>
      <c r="B2707">
        <v>14.864408493041999</v>
      </c>
      <c r="C2707">
        <v>24.218420028686499</v>
      </c>
    </row>
    <row r="2708" spans="1:3">
      <c r="A2708">
        <v>15.7091217041016</v>
      </c>
      <c r="B2708">
        <v>2.5571231842040998</v>
      </c>
      <c r="C2708">
        <v>11.1059226989746</v>
      </c>
    </row>
    <row r="2709" spans="1:3">
      <c r="A2709">
        <v>15.478878974914601</v>
      </c>
      <c r="B2709">
        <v>-8.3180303573608398</v>
      </c>
      <c r="C2709">
        <v>7.1499605178832999</v>
      </c>
    </row>
    <row r="2710" spans="1:3">
      <c r="A2710">
        <v>32.4170112609863</v>
      </c>
      <c r="B2710">
        <v>7.5503506660461399</v>
      </c>
      <c r="C2710">
        <v>23.713680267333999</v>
      </c>
    </row>
    <row r="2711" spans="1:3">
      <c r="A2711">
        <v>28.056760787963899</v>
      </c>
      <c r="B2711">
        <v>29.069881439208999</v>
      </c>
      <c r="C2711">
        <v>28.411352157592798</v>
      </c>
    </row>
    <row r="2712" spans="1:3">
      <c r="A2712">
        <v>20.530105590820298</v>
      </c>
      <c r="B2712">
        <v>3.59880399703979</v>
      </c>
      <c r="C2712">
        <v>14.604149818420399</v>
      </c>
    </row>
    <row r="2713" spans="1:3">
      <c r="A2713">
        <v>29.748573303222699</v>
      </c>
      <c r="B2713">
        <v>42.714397430419901</v>
      </c>
      <c r="C2713">
        <v>34.286613464355497</v>
      </c>
    </row>
    <row r="2714" spans="1:3">
      <c r="A2714">
        <v>23.778079986572301</v>
      </c>
      <c r="B2714">
        <v>26.326677322387699</v>
      </c>
      <c r="C2714">
        <v>24.670089721679702</v>
      </c>
    </row>
    <row r="2715" spans="1:3">
      <c r="A2715">
        <v>21.104621887206999</v>
      </c>
      <c r="B2715">
        <v>39.031742095947301</v>
      </c>
      <c r="C2715">
        <v>27.379114151001001</v>
      </c>
    </row>
    <row r="2716" spans="1:3">
      <c r="A2716">
        <v>58.636562347412102</v>
      </c>
      <c r="B2716">
        <v>35.791759490966797</v>
      </c>
      <c r="C2716">
        <v>50.640880584716797</v>
      </c>
    </row>
    <row r="2717" spans="1:3">
      <c r="A2717">
        <v>24.493024826049801</v>
      </c>
      <c r="B2717">
        <v>35.061233520507798</v>
      </c>
      <c r="C2717">
        <v>28.191898345947301</v>
      </c>
    </row>
    <row r="2718" spans="1:3">
      <c r="A2718">
        <v>24.7316570281982</v>
      </c>
      <c r="B2718">
        <v>-8.3192806243896502</v>
      </c>
      <c r="C2718">
        <v>13.1638288497925</v>
      </c>
    </row>
    <row r="2719" spans="1:3">
      <c r="A2719">
        <v>23.580175399780298</v>
      </c>
      <c r="B2719">
        <v>-11.2447319030762</v>
      </c>
      <c r="C2719">
        <v>11.3914575576782</v>
      </c>
    </row>
    <row r="2720" spans="1:3">
      <c r="A2720">
        <v>21.993299484252901</v>
      </c>
      <c r="B2720">
        <v>2.2289564609527601</v>
      </c>
      <c r="C2720">
        <v>15.0757789611816</v>
      </c>
    </row>
    <row r="2721" spans="1:3">
      <c r="A2721">
        <v>20.381633758544901</v>
      </c>
      <c r="B2721">
        <v>-5.6536278724670401</v>
      </c>
      <c r="C2721">
        <v>11.2692918777466</v>
      </c>
    </row>
    <row r="2722" spans="1:3">
      <c r="A2722">
        <v>27.606285095214801</v>
      </c>
      <c r="B2722">
        <v>48.0940551757813</v>
      </c>
      <c r="C2722">
        <v>34.777004241943402</v>
      </c>
    </row>
    <row r="2723" spans="1:3">
      <c r="A2723">
        <v>20.323310852050799</v>
      </c>
      <c r="B2723">
        <v>5.4796495437622097</v>
      </c>
      <c r="C2723">
        <v>15.1280298233032</v>
      </c>
    </row>
    <row r="2724" spans="1:3">
      <c r="A2724">
        <v>28.755128860473601</v>
      </c>
      <c r="B2724">
        <v>49.622310638427699</v>
      </c>
      <c r="C2724">
        <v>36.058643341064503</v>
      </c>
    </row>
    <row r="2725" spans="1:3">
      <c r="A2725">
        <v>17.543577194213899</v>
      </c>
      <c r="B2725">
        <v>103.62612152099599</v>
      </c>
      <c r="C2725">
        <v>47.6724662780762</v>
      </c>
    </row>
    <row r="2726" spans="1:3">
      <c r="A2726">
        <v>20.753023147583001</v>
      </c>
      <c r="B2726">
        <v>2.0418992042541499</v>
      </c>
      <c r="C2726">
        <v>14.204130172729499</v>
      </c>
    </row>
    <row r="2727" spans="1:3">
      <c r="A2727">
        <v>24.1517219543457</v>
      </c>
      <c r="B2727">
        <v>21.7451992034912</v>
      </c>
      <c r="C2727">
        <v>23.3094387054443</v>
      </c>
    </row>
    <row r="2728" spans="1:3">
      <c r="A2728">
        <v>12.337663650512701</v>
      </c>
      <c r="B2728">
        <v>18.107833862304702</v>
      </c>
      <c r="C2728">
        <v>14.3572235107422</v>
      </c>
    </row>
    <row r="2729" spans="1:3">
      <c r="A2729">
        <v>28.402725219726602</v>
      </c>
      <c r="B2729">
        <v>-0.61373168230056796</v>
      </c>
      <c r="C2729">
        <v>18.246965408325199</v>
      </c>
    </row>
    <row r="2730" spans="1:3">
      <c r="A2730">
        <v>27.538660049438501</v>
      </c>
      <c r="B2730">
        <v>29.983600616455099</v>
      </c>
      <c r="C2730">
        <v>28.3943901062012</v>
      </c>
    </row>
    <row r="2731" spans="1:3">
      <c r="A2731">
        <v>30.661666870117202</v>
      </c>
      <c r="B2731">
        <v>16.350519180297901</v>
      </c>
      <c r="C2731">
        <v>25.652765274047901</v>
      </c>
    </row>
    <row r="2732" spans="1:3">
      <c r="A2732">
        <v>22.318752288818398</v>
      </c>
      <c r="B2732">
        <v>34.512786865234403</v>
      </c>
      <c r="C2732">
        <v>26.586664199829102</v>
      </c>
    </row>
    <row r="2733" spans="1:3">
      <c r="A2733">
        <v>33.845985412597699</v>
      </c>
      <c r="B2733">
        <v>5.0230121612548801</v>
      </c>
      <c r="C2733">
        <v>23.7579441070557</v>
      </c>
    </row>
    <row r="2734" spans="1:3">
      <c r="A2734">
        <v>17.2028694152832</v>
      </c>
      <c r="B2734">
        <v>20.7411003112793</v>
      </c>
      <c r="C2734">
        <v>18.441249847412099</v>
      </c>
    </row>
    <row r="2735" spans="1:3">
      <c r="A2735">
        <v>38.067489624023402</v>
      </c>
      <c r="B2735">
        <v>34.935962677002003</v>
      </c>
      <c r="C2735">
        <v>36.9714546203613</v>
      </c>
    </row>
    <row r="2736" spans="1:3">
      <c r="A2736">
        <v>25.649360656738299</v>
      </c>
      <c r="B2736">
        <v>2.87092185020447</v>
      </c>
      <c r="C2736">
        <v>17.676906585693398</v>
      </c>
    </row>
    <row r="2737" spans="1:3">
      <c r="A2737">
        <v>12.195599555969199</v>
      </c>
      <c r="B2737">
        <v>14.493522644043001</v>
      </c>
      <c r="C2737">
        <v>12.9998722076416</v>
      </c>
    </row>
    <row r="2738" spans="1:3">
      <c r="A2738">
        <v>8.8334035873413104</v>
      </c>
      <c r="B2738">
        <v>26.030876159668001</v>
      </c>
      <c r="C2738">
        <v>14.8525190353394</v>
      </c>
    </row>
    <row r="2739" spans="1:3">
      <c r="A2739">
        <v>16.809066772460898</v>
      </c>
      <c r="B2739">
        <v>16.134639739990199</v>
      </c>
      <c r="C2739">
        <v>16.5730171203613</v>
      </c>
    </row>
    <row r="2740" spans="1:3">
      <c r="A2740">
        <v>17.171787261962901</v>
      </c>
      <c r="B2740">
        <v>13.199171066284199</v>
      </c>
      <c r="C2740">
        <v>15.7813720703125</v>
      </c>
    </row>
    <row r="2741" spans="1:3">
      <c r="A2741">
        <v>24.910692214965799</v>
      </c>
      <c r="B2741">
        <v>14.040698051452599</v>
      </c>
      <c r="C2741">
        <v>21.106193542480501</v>
      </c>
    </row>
    <row r="2742" spans="1:3">
      <c r="A2742">
        <v>22.081937789916999</v>
      </c>
      <c r="B2742">
        <v>9.8430690765380895</v>
      </c>
      <c r="C2742">
        <v>17.798334121704102</v>
      </c>
    </row>
    <row r="2743" spans="1:3">
      <c r="A2743">
        <v>32.7846488952637</v>
      </c>
      <c r="B2743">
        <v>59.443763732910199</v>
      </c>
      <c r="C2743">
        <v>42.1153373718262</v>
      </c>
    </row>
    <row r="2744" spans="1:3">
      <c r="A2744">
        <v>26.0069885253906</v>
      </c>
      <c r="B2744">
        <v>48.855003356933601</v>
      </c>
      <c r="C2744">
        <v>34.003791809082003</v>
      </c>
    </row>
    <row r="2745" spans="1:3">
      <c r="A2745">
        <v>15.505695343017599</v>
      </c>
      <c r="B2745">
        <v>12.120638847351101</v>
      </c>
      <c r="C2745">
        <v>14.320925712585399</v>
      </c>
    </row>
    <row r="2746" spans="1:3">
      <c r="A2746">
        <v>18.134937286376999</v>
      </c>
      <c r="B2746">
        <v>32.732128143310497</v>
      </c>
      <c r="C2746">
        <v>23.243953704833999</v>
      </c>
    </row>
    <row r="2747" spans="1:3">
      <c r="A2747">
        <v>17.394823074340799</v>
      </c>
      <c r="B2747">
        <v>24.7932014465332</v>
      </c>
      <c r="C2747">
        <v>19.984254837036101</v>
      </c>
    </row>
    <row r="2748" spans="1:3">
      <c r="A2748">
        <v>36.835983276367202</v>
      </c>
      <c r="B2748">
        <v>19.797645568847699</v>
      </c>
      <c r="C2748">
        <v>30.872564315795898</v>
      </c>
    </row>
    <row r="2749" spans="1:3">
      <c r="A2749">
        <v>12.7545776367188</v>
      </c>
      <c r="B2749">
        <v>-3.1729598045349099</v>
      </c>
      <c r="C2749">
        <v>7.1799397468566903</v>
      </c>
    </row>
    <row r="2750" spans="1:3">
      <c r="A2750">
        <v>20.5042915344238</v>
      </c>
      <c r="B2750">
        <v>44.514747619628899</v>
      </c>
      <c r="C2750">
        <v>28.907951354980501</v>
      </c>
    </row>
    <row r="2751" spans="1:3">
      <c r="A2751">
        <v>25.9066867828369</v>
      </c>
      <c r="B2751">
        <v>5.20404005050659</v>
      </c>
      <c r="C2751">
        <v>18.660760879516602</v>
      </c>
    </row>
    <row r="2752" spans="1:3">
      <c r="A2752">
        <v>30.1526985168457</v>
      </c>
      <c r="B2752">
        <v>68.867698669433594</v>
      </c>
      <c r="C2752">
        <v>43.702949523925803</v>
      </c>
    </row>
    <row r="2753" spans="1:3">
      <c r="A2753">
        <v>30.2001037597656</v>
      </c>
      <c r="B2753">
        <v>5.2539420127868697</v>
      </c>
      <c r="C2753">
        <v>21.468946456909201</v>
      </c>
    </row>
    <row r="2754" spans="1:3">
      <c r="A2754">
        <v>21.567743301391602</v>
      </c>
      <c r="B2754">
        <v>3.0149440765380899</v>
      </c>
      <c r="C2754">
        <v>15.0742635726929</v>
      </c>
    </row>
    <row r="2755" spans="1:3">
      <c r="A2755">
        <v>31.93044090271</v>
      </c>
      <c r="B2755">
        <v>95.136314392089801</v>
      </c>
      <c r="C2755">
        <v>54.052497863769503</v>
      </c>
    </row>
    <row r="2756" spans="1:3">
      <c r="A2756">
        <v>13.390845298767101</v>
      </c>
      <c r="B2756">
        <v>8.9589424133300799</v>
      </c>
      <c r="C2756">
        <v>11.839679718017599</v>
      </c>
    </row>
    <row r="2757" spans="1:3">
      <c r="A2757">
        <v>25.393102645873999</v>
      </c>
      <c r="B2757">
        <v>55.125087738037102</v>
      </c>
      <c r="C2757">
        <v>35.7992973327637</v>
      </c>
    </row>
    <row r="2758" spans="1:3">
      <c r="A2758">
        <v>24.37912940979</v>
      </c>
      <c r="B2758">
        <v>2.2467620372772199</v>
      </c>
      <c r="C2758">
        <v>16.6328010559082</v>
      </c>
    </row>
    <row r="2759" spans="1:3">
      <c r="A2759">
        <v>8.1362190246581996</v>
      </c>
      <c r="B2759">
        <v>55.516918182372997</v>
      </c>
      <c r="C2759">
        <v>24.7194633483887</v>
      </c>
    </row>
    <row r="2760" spans="1:3">
      <c r="A2760">
        <v>24.463401794433601</v>
      </c>
      <c r="B2760">
        <v>41.749446868896499</v>
      </c>
      <c r="C2760">
        <v>30.5135173797607</v>
      </c>
    </row>
    <row r="2761" spans="1:3">
      <c r="A2761">
        <v>29.4119682312012</v>
      </c>
      <c r="B2761">
        <v>33.880867004394503</v>
      </c>
      <c r="C2761">
        <v>30.976081848144499</v>
      </c>
    </row>
    <row r="2762" spans="1:3">
      <c r="A2762">
        <v>18.924558639526399</v>
      </c>
      <c r="B2762">
        <v>39.007965087890597</v>
      </c>
      <c r="C2762">
        <v>25.953750610351602</v>
      </c>
    </row>
    <row r="2763" spans="1:3">
      <c r="A2763">
        <v>22.923681259155298</v>
      </c>
      <c r="B2763">
        <v>9.7497816085815394</v>
      </c>
      <c r="C2763">
        <v>18.312816619873001</v>
      </c>
    </row>
    <row r="2764" spans="1:3">
      <c r="A2764">
        <v>36.586082458496101</v>
      </c>
      <c r="B2764">
        <v>8.5201520919799805</v>
      </c>
      <c r="C2764">
        <v>26.763006210327099</v>
      </c>
    </row>
    <row r="2765" spans="1:3">
      <c r="A2765">
        <v>34.158206939697301</v>
      </c>
      <c r="B2765">
        <v>35.646724700927699</v>
      </c>
      <c r="C2765">
        <v>34.679187774658203</v>
      </c>
    </row>
    <row r="2766" spans="1:3">
      <c r="A2766">
        <v>16.765699386596701</v>
      </c>
      <c r="B2766">
        <v>19.074342727661101</v>
      </c>
      <c r="C2766">
        <v>17.573724746704102</v>
      </c>
    </row>
    <row r="2767" spans="1:3">
      <c r="A2767">
        <v>52.579753875732401</v>
      </c>
      <c r="B2767">
        <v>-8.3012771606445295</v>
      </c>
      <c r="C2767">
        <v>31.2713928222656</v>
      </c>
    </row>
    <row r="2768" spans="1:3">
      <c r="A2768">
        <v>19.781709671020501</v>
      </c>
      <c r="B2768">
        <v>3.7300097942352299</v>
      </c>
      <c r="C2768">
        <v>14.1636142730713</v>
      </c>
    </row>
    <row r="2769" spans="1:3">
      <c r="A2769">
        <v>19.161867141723601</v>
      </c>
      <c r="B2769">
        <v>3.9941494464874299</v>
      </c>
      <c r="C2769">
        <v>13.8531656265259</v>
      </c>
    </row>
    <row r="2770" spans="1:3">
      <c r="A2770">
        <v>32.334484100341797</v>
      </c>
      <c r="B2770">
        <v>8.6589927673339808</v>
      </c>
      <c r="C2770">
        <v>24.048061370849599</v>
      </c>
    </row>
    <row r="2771" spans="1:3">
      <c r="A2771">
        <v>29.591629028320298</v>
      </c>
      <c r="B2771">
        <v>24.3994750976563</v>
      </c>
      <c r="C2771">
        <v>27.774375915527301</v>
      </c>
    </row>
    <row r="2772" spans="1:3">
      <c r="A2772">
        <v>23.763877868652301</v>
      </c>
      <c r="B2772">
        <v>33.32421875</v>
      </c>
      <c r="C2772">
        <v>27.1099967956543</v>
      </c>
    </row>
    <row r="2773" spans="1:3">
      <c r="A2773">
        <v>41.668609619140597</v>
      </c>
      <c r="B2773">
        <v>15.9184713363647</v>
      </c>
      <c r="C2773">
        <v>32.656063079833999</v>
      </c>
    </row>
    <row r="2774" spans="1:3">
      <c r="A2774">
        <v>29.823755264282202</v>
      </c>
      <c r="B2774">
        <v>88.097198486328097</v>
      </c>
      <c r="C2774">
        <v>50.219459533691399</v>
      </c>
    </row>
    <row r="2775" spans="1:3">
      <c r="A2775">
        <v>34.299285888671903</v>
      </c>
      <c r="B2775">
        <v>-1.9121505022048999</v>
      </c>
      <c r="C2775">
        <v>21.625282287597699</v>
      </c>
    </row>
    <row r="2776" spans="1:3">
      <c r="A2776">
        <v>36.579387664794901</v>
      </c>
      <c r="B2776">
        <v>65.405036926269503</v>
      </c>
      <c r="C2776">
        <v>46.668365478515597</v>
      </c>
    </row>
    <row r="2777" spans="1:3">
      <c r="A2777">
        <v>29.069684982299801</v>
      </c>
      <c r="B2777">
        <v>6.4355716705322301</v>
      </c>
      <c r="C2777">
        <v>21.1477451324463</v>
      </c>
    </row>
    <row r="2778" spans="1:3">
      <c r="A2778">
        <v>25.3046875</v>
      </c>
      <c r="B2778">
        <v>10.634713172912599</v>
      </c>
      <c r="C2778">
        <v>20.1701965332031</v>
      </c>
    </row>
    <row r="2779" spans="1:3">
      <c r="A2779">
        <v>22.344999313354499</v>
      </c>
      <c r="B2779">
        <v>30.962388992309599</v>
      </c>
      <c r="C2779">
        <v>25.361085891723601</v>
      </c>
    </row>
    <row r="2780" spans="1:3">
      <c r="A2780">
        <v>28.0118522644043</v>
      </c>
      <c r="B2780">
        <v>25.8580207824707</v>
      </c>
      <c r="C2780">
        <v>27.258010864257798</v>
      </c>
    </row>
    <row r="2781" spans="1:3">
      <c r="A2781">
        <v>20.9940280914307</v>
      </c>
      <c r="B2781">
        <v>31.520797729492202</v>
      </c>
      <c r="C2781">
        <v>24.678398132324201</v>
      </c>
    </row>
    <row r="2782" spans="1:3">
      <c r="A2782">
        <v>19.590074539184599</v>
      </c>
      <c r="B2782">
        <v>23.900180816650401</v>
      </c>
      <c r="C2782">
        <v>21.098611831665</v>
      </c>
    </row>
    <row r="2783" spans="1:3">
      <c r="A2783">
        <v>43.6314506530762</v>
      </c>
      <c r="B2783">
        <v>17.738157272338899</v>
      </c>
      <c r="C2783">
        <v>34.568798065185497</v>
      </c>
    </row>
    <row r="2784" spans="1:3">
      <c r="A2784">
        <v>8.5097579956054705</v>
      </c>
      <c r="B2784">
        <v>35.139854431152301</v>
      </c>
      <c r="C2784">
        <v>17.8302917480469</v>
      </c>
    </row>
    <row r="2785" spans="1:3">
      <c r="A2785">
        <v>17.537685394287099</v>
      </c>
      <c r="B2785">
        <v>11.4386310577393</v>
      </c>
      <c r="C2785">
        <v>15.4030160903931</v>
      </c>
    </row>
    <row r="2786" spans="1:3">
      <c r="A2786">
        <v>21.577379226684599</v>
      </c>
      <c r="B2786">
        <v>62.6622505187988</v>
      </c>
      <c r="C2786">
        <v>35.957084655761697</v>
      </c>
    </row>
    <row r="2787" spans="1:3">
      <c r="A2787">
        <v>30.833934783935501</v>
      </c>
      <c r="B2787">
        <v>15.3948049545288</v>
      </c>
      <c r="C2787">
        <v>25.430238723754901</v>
      </c>
    </row>
    <row r="2788" spans="1:3">
      <c r="A2788">
        <v>12.0347747802734</v>
      </c>
      <c r="B2788">
        <v>97.141525268554702</v>
      </c>
      <c r="C2788">
        <v>41.822135925292997</v>
      </c>
    </row>
    <row r="2789" spans="1:3">
      <c r="A2789">
        <v>23.239830017089801</v>
      </c>
      <c r="B2789">
        <v>7.21022272109985</v>
      </c>
      <c r="C2789">
        <v>17.629467010498001</v>
      </c>
    </row>
    <row r="2790" spans="1:3">
      <c r="A2790">
        <v>16.426963806152301</v>
      </c>
      <c r="B2790">
        <v>57.648597717285199</v>
      </c>
      <c r="C2790">
        <v>30.854536056518601</v>
      </c>
    </row>
    <row r="2791" spans="1:3">
      <c r="A2791">
        <v>35.811981201171903</v>
      </c>
      <c r="B2791">
        <v>60.900417327880902</v>
      </c>
      <c r="C2791">
        <v>44.592933654785199</v>
      </c>
    </row>
    <row r="2792" spans="1:3">
      <c r="A2792">
        <v>22.8823051452637</v>
      </c>
      <c r="B2792">
        <v>18.530693054199201</v>
      </c>
      <c r="C2792">
        <v>21.3592414855957</v>
      </c>
    </row>
    <row r="2793" spans="1:3">
      <c r="A2793">
        <v>32.111202239990199</v>
      </c>
      <c r="B2793">
        <v>6.5830054283142099</v>
      </c>
      <c r="C2793">
        <v>23.176332473754901</v>
      </c>
    </row>
    <row r="2794" spans="1:3">
      <c r="A2794">
        <v>28.180803298950199</v>
      </c>
      <c r="B2794">
        <v>16.6347141265869</v>
      </c>
      <c r="C2794">
        <v>24.139671325683601</v>
      </c>
    </row>
    <row r="2795" spans="1:3">
      <c r="A2795">
        <v>13.024437904357899</v>
      </c>
      <c r="B2795">
        <v>10.151089668273899</v>
      </c>
      <c r="C2795">
        <v>12.0187664031982</v>
      </c>
    </row>
    <row r="2796" spans="1:3">
      <c r="A2796">
        <v>42.217189788818402</v>
      </c>
      <c r="B2796">
        <v>38.477302551269503</v>
      </c>
      <c r="C2796">
        <v>40.908229827880902</v>
      </c>
    </row>
    <row r="2797" spans="1:3">
      <c r="A2797">
        <v>30.7700386047363</v>
      </c>
      <c r="B2797">
        <v>73.178398132324205</v>
      </c>
      <c r="C2797">
        <v>45.612964630127003</v>
      </c>
    </row>
    <row r="2798" spans="1:3">
      <c r="A2798">
        <v>14.245765686035201</v>
      </c>
      <c r="B2798">
        <v>7.9468755722045898</v>
      </c>
      <c r="C2798">
        <v>12.0411539077759</v>
      </c>
    </row>
    <row r="2799" spans="1:3">
      <c r="A2799">
        <v>37.932151794433601</v>
      </c>
      <c r="B2799">
        <v>3.85987424850464</v>
      </c>
      <c r="C2799">
        <v>26.0068550109863</v>
      </c>
    </row>
    <row r="2800" spans="1:3">
      <c r="A2800">
        <v>28.081995010376001</v>
      </c>
      <c r="B2800">
        <v>62.981231689453097</v>
      </c>
      <c r="C2800">
        <v>40.296726226806598</v>
      </c>
    </row>
    <row r="2801" spans="1:3">
      <c r="A2801">
        <v>35.621837615966797</v>
      </c>
      <c r="B2801">
        <v>65.510505676269503</v>
      </c>
      <c r="C2801">
        <v>46.082870483398402</v>
      </c>
    </row>
    <row r="2802" spans="1:3">
      <c r="A2802">
        <v>43.383209228515597</v>
      </c>
      <c r="B2802">
        <v>20.343885421752901</v>
      </c>
      <c r="C2802">
        <v>35.319446563720703</v>
      </c>
    </row>
    <row r="2803" spans="1:3">
      <c r="A2803">
        <v>18.163501739501999</v>
      </c>
      <c r="B2803">
        <v>8.7255649566650408</v>
      </c>
      <c r="C2803">
        <v>14.8602237701416</v>
      </c>
    </row>
    <row r="2804" spans="1:3">
      <c r="A2804">
        <v>15.0427951812744</v>
      </c>
      <c r="B2804">
        <v>9.3843975067138707</v>
      </c>
      <c r="C2804">
        <v>13.0623559951782</v>
      </c>
    </row>
    <row r="2805" spans="1:3">
      <c r="A2805">
        <v>17.022596359252901</v>
      </c>
      <c r="B2805">
        <v>14.701498985290501</v>
      </c>
      <c r="C2805">
        <v>16.210212707519499</v>
      </c>
    </row>
    <row r="2806" spans="1:3">
      <c r="A2806">
        <v>18.337617874145501</v>
      </c>
      <c r="B2806">
        <v>56.861289978027301</v>
      </c>
      <c r="C2806">
        <v>31.8209037780762</v>
      </c>
    </row>
    <row r="2807" spans="1:3">
      <c r="A2807">
        <v>16.189289093017599</v>
      </c>
      <c r="B2807">
        <v>-3.1967241764068599</v>
      </c>
      <c r="C2807">
        <v>9.4041843414306605</v>
      </c>
    </row>
    <row r="2808" spans="1:3">
      <c r="A2808">
        <v>19.320367813110401</v>
      </c>
      <c r="B2808">
        <v>28.396785736083999</v>
      </c>
      <c r="C2808">
        <v>22.497114181518601</v>
      </c>
    </row>
    <row r="2809" spans="1:3">
      <c r="A2809">
        <v>29.626604080200199</v>
      </c>
      <c r="B2809">
        <v>43.84716796875</v>
      </c>
      <c r="C2809">
        <v>34.603801727294901</v>
      </c>
    </row>
    <row r="2810" spans="1:3">
      <c r="A2810">
        <v>14.9063520431519</v>
      </c>
      <c r="B2810">
        <v>7.2149286270141602</v>
      </c>
      <c r="C2810">
        <v>12.214353561401399</v>
      </c>
    </row>
    <row r="2811" spans="1:3">
      <c r="A2811">
        <v>22.862060546875</v>
      </c>
      <c r="B2811">
        <v>18.319759368896499</v>
      </c>
      <c r="C2811">
        <v>21.272254943847699</v>
      </c>
    </row>
    <row r="2812" spans="1:3">
      <c r="A2812">
        <v>17.137731552123999</v>
      </c>
      <c r="B2812">
        <v>-1.9968910217285201</v>
      </c>
      <c r="C2812">
        <v>10.4406137466431</v>
      </c>
    </row>
    <row r="2813" spans="1:3">
      <c r="A2813">
        <v>27.993637084960898</v>
      </c>
      <c r="B2813">
        <v>12.720466613769499</v>
      </c>
      <c r="C2813">
        <v>22.648027420043899</v>
      </c>
    </row>
    <row r="2814" spans="1:3">
      <c r="A2814">
        <v>24.949781417846701</v>
      </c>
      <c r="B2814">
        <v>2.13898754119873</v>
      </c>
      <c r="C2814">
        <v>16.9660034179688</v>
      </c>
    </row>
    <row r="2815" spans="1:3">
      <c r="A2815">
        <v>19.8855895996094</v>
      </c>
      <c r="B2815">
        <v>31.974836349487301</v>
      </c>
      <c r="C2815">
        <v>24.116825103759801</v>
      </c>
    </row>
    <row r="2816" spans="1:3">
      <c r="A2816">
        <v>27.533756256103501</v>
      </c>
      <c r="B2816">
        <v>11.735013961791999</v>
      </c>
      <c r="C2816">
        <v>22.004196166992202</v>
      </c>
    </row>
    <row r="2817" spans="1:3">
      <c r="A2817">
        <v>20.4259338378906</v>
      </c>
      <c r="B2817">
        <v>2.44252276420593</v>
      </c>
      <c r="C2817">
        <v>14.131739616394</v>
      </c>
    </row>
    <row r="2818" spans="1:3">
      <c r="A2818">
        <v>13.3529005050659</v>
      </c>
      <c r="B2818">
        <v>39.911674499511697</v>
      </c>
      <c r="C2818">
        <v>22.648471832275401</v>
      </c>
    </row>
    <row r="2819" spans="1:3">
      <c r="A2819">
        <v>19.054737091064499</v>
      </c>
      <c r="B2819">
        <v>63.514072418212898</v>
      </c>
      <c r="C2819">
        <v>34.615505218505902</v>
      </c>
    </row>
    <row r="2820" spans="1:3">
      <c r="A2820">
        <v>35.698612213134801</v>
      </c>
      <c r="B2820">
        <v>-2.8548204898834202</v>
      </c>
      <c r="C2820">
        <v>22.204910278320298</v>
      </c>
    </row>
    <row r="2821" spans="1:3">
      <c r="A2821">
        <v>40.338279724121101</v>
      </c>
      <c r="B2821">
        <v>55.100208282470703</v>
      </c>
      <c r="C2821">
        <v>45.504955291747997</v>
      </c>
    </row>
    <row r="2822" spans="1:3">
      <c r="A2822">
        <v>27.3531093597412</v>
      </c>
      <c r="B2822">
        <v>3.6482963562011701</v>
      </c>
      <c r="C2822">
        <v>19.056425094604499</v>
      </c>
    </row>
    <row r="2823" spans="1:3">
      <c r="A2823">
        <v>22.314691543579102</v>
      </c>
      <c r="B2823">
        <v>47.992809295654297</v>
      </c>
      <c r="C2823">
        <v>31.3020324707031</v>
      </c>
    </row>
    <row r="2824" spans="1:3">
      <c r="A2824">
        <v>38.032997131347699</v>
      </c>
      <c r="B2824">
        <v>-30.910923004150401</v>
      </c>
      <c r="C2824">
        <v>13.902625083923301</v>
      </c>
    </row>
    <row r="2825" spans="1:3">
      <c r="A2825">
        <v>32.462551116943402</v>
      </c>
      <c r="B2825">
        <v>22.3572101593018</v>
      </c>
      <c r="C2825">
        <v>28.925682067871101</v>
      </c>
    </row>
    <row r="2826" spans="1:3">
      <c r="A2826">
        <v>26.673599243164102</v>
      </c>
      <c r="B2826">
        <v>14.968677520751999</v>
      </c>
      <c r="C2826">
        <v>22.576877593994102</v>
      </c>
    </row>
    <row r="2827" spans="1:3">
      <c r="A2827">
        <v>14.9908666610718</v>
      </c>
      <c r="B2827">
        <v>-1.69718778133392</v>
      </c>
      <c r="C2827">
        <v>9.1500473022460902</v>
      </c>
    </row>
    <row r="2828" spans="1:3">
      <c r="A2828">
        <v>29.386947631835898</v>
      </c>
      <c r="B2828">
        <v>2.8410739898681601</v>
      </c>
      <c r="C2828">
        <v>20.095891952514599</v>
      </c>
    </row>
    <row r="2829" spans="1:3">
      <c r="A2829">
        <v>6.6042771339416504</v>
      </c>
      <c r="B2829">
        <v>1.7626824378967301</v>
      </c>
      <c r="C2829">
        <v>4.9097189903259304</v>
      </c>
    </row>
    <row r="2830" spans="1:3">
      <c r="A2830">
        <v>32.257125854492202</v>
      </c>
      <c r="B2830">
        <v>15.982902526855501</v>
      </c>
      <c r="C2830">
        <v>26.5611476898193</v>
      </c>
    </row>
    <row r="2831" spans="1:3">
      <c r="A2831">
        <v>12.3844137191772</v>
      </c>
      <c r="B2831">
        <v>18.726438522338899</v>
      </c>
      <c r="C2831">
        <v>14.604122161865201</v>
      </c>
    </row>
    <row r="2832" spans="1:3">
      <c r="A2832">
        <v>35.471260070800803</v>
      </c>
      <c r="B2832">
        <v>17.279600143432599</v>
      </c>
      <c r="C2832">
        <v>29.104179382324201</v>
      </c>
    </row>
    <row r="2833" spans="1:3">
      <c r="A2833">
        <v>28.6670532226563</v>
      </c>
      <c r="B2833">
        <v>30.762939453125</v>
      </c>
      <c r="C2833">
        <v>29.40061378479</v>
      </c>
    </row>
    <row r="2834" spans="1:3">
      <c r="A2834">
        <v>34.836456298828097</v>
      </c>
      <c r="B2834">
        <v>8.8577346801757795</v>
      </c>
      <c r="C2834">
        <v>25.743904113769499</v>
      </c>
    </row>
    <row r="2835" spans="1:3">
      <c r="A2835">
        <v>41.771434783935497</v>
      </c>
      <c r="B2835">
        <v>8.7584648132324201</v>
      </c>
      <c r="C2835">
        <v>30.216896057128899</v>
      </c>
    </row>
    <row r="2836" spans="1:3">
      <c r="A2836">
        <v>28.626466751098601</v>
      </c>
      <c r="B2836">
        <v>43.889537811279297</v>
      </c>
      <c r="C2836">
        <v>33.968540191650398</v>
      </c>
    </row>
    <row r="2837" spans="1:3">
      <c r="A2837">
        <v>29.769433975219702</v>
      </c>
      <c r="B2837">
        <v>29.2804164886475</v>
      </c>
      <c r="C2837">
        <v>29.5982780456543</v>
      </c>
    </row>
    <row r="2838" spans="1:3">
      <c r="A2838">
        <v>41.350700378417997</v>
      </c>
      <c r="B2838">
        <v>5.81522464752197</v>
      </c>
      <c r="C2838">
        <v>28.913284301757798</v>
      </c>
    </row>
    <row r="2839" spans="1:3">
      <c r="A2839">
        <v>20.537214279174801</v>
      </c>
      <c r="B2839">
        <v>31.128686904907202</v>
      </c>
      <c r="C2839">
        <v>24.2442302703857</v>
      </c>
    </row>
    <row r="2840" spans="1:3">
      <c r="A2840">
        <v>15.2649040222168</v>
      </c>
      <c r="B2840">
        <v>56.990707397460902</v>
      </c>
      <c r="C2840">
        <v>29.868934631347699</v>
      </c>
    </row>
    <row r="2841" spans="1:3">
      <c r="A2841">
        <v>17.6297416687012</v>
      </c>
      <c r="B2841">
        <v>49.780723571777301</v>
      </c>
      <c r="C2841">
        <v>28.882585525512699</v>
      </c>
    </row>
    <row r="2842" spans="1:3">
      <c r="A2842">
        <v>29.0551872253418</v>
      </c>
      <c r="B2842">
        <v>18.931564331054702</v>
      </c>
      <c r="C2842">
        <v>25.511919021606399</v>
      </c>
    </row>
    <row r="2843" spans="1:3">
      <c r="A2843">
        <v>23.4097785949707</v>
      </c>
      <c r="B2843">
        <v>-0.239564955234528</v>
      </c>
      <c r="C2843">
        <v>15.1325082778931</v>
      </c>
    </row>
    <row r="2844" spans="1:3">
      <c r="A2844">
        <v>18.378623962402301</v>
      </c>
      <c r="B2844">
        <v>8.7507152557372994</v>
      </c>
      <c r="C2844">
        <v>15.0088558197021</v>
      </c>
    </row>
    <row r="2845" spans="1:3">
      <c r="A2845">
        <v>20.499254226684599</v>
      </c>
      <c r="B2845">
        <v>-7.0850424766540501</v>
      </c>
      <c r="C2845">
        <v>10.844750404357899</v>
      </c>
    </row>
    <row r="2846" spans="1:3">
      <c r="A2846">
        <v>20.771673202514599</v>
      </c>
      <c r="B2846">
        <v>21.008480072021499</v>
      </c>
      <c r="C2846">
        <v>20.854555130004901</v>
      </c>
    </row>
    <row r="2847" spans="1:3">
      <c r="A2847">
        <v>25.268764495849599</v>
      </c>
      <c r="B2847">
        <v>11.481691360473601</v>
      </c>
      <c r="C2847">
        <v>20.4432888031006</v>
      </c>
    </row>
    <row r="2848" spans="1:3">
      <c r="A2848">
        <v>28.5242004394531</v>
      </c>
      <c r="B2848">
        <v>-26.732963562011701</v>
      </c>
      <c r="C2848">
        <v>9.1841926574706996</v>
      </c>
    </row>
    <row r="2849" spans="1:3">
      <c r="A2849">
        <v>19.280492782592798</v>
      </c>
      <c r="B2849">
        <v>16.534622192382798</v>
      </c>
      <c r="C2849">
        <v>18.3194389343262</v>
      </c>
    </row>
    <row r="2850" spans="1:3">
      <c r="A2850">
        <v>33.509391784667997</v>
      </c>
      <c r="B2850">
        <v>8.6524190902709996</v>
      </c>
      <c r="C2850">
        <v>24.809452056884801</v>
      </c>
    </row>
    <row r="2851" spans="1:3">
      <c r="A2851">
        <v>13.0785665512085</v>
      </c>
      <c r="B2851">
        <v>21.173286437988299</v>
      </c>
      <c r="C2851">
        <v>15.9117183685303</v>
      </c>
    </row>
    <row r="2852" spans="1:3">
      <c r="A2852">
        <v>12.123446464538601</v>
      </c>
      <c r="B2852">
        <v>65.255035400390597</v>
      </c>
      <c r="C2852">
        <v>30.71950340271</v>
      </c>
    </row>
    <row r="2853" spans="1:3">
      <c r="A2853">
        <v>50.240489959716797</v>
      </c>
      <c r="B2853">
        <v>49.673477172851598</v>
      </c>
      <c r="C2853">
        <v>50.042034149169901</v>
      </c>
    </row>
    <row r="2854" spans="1:3">
      <c r="A2854">
        <v>22.259468078613299</v>
      </c>
      <c r="B2854">
        <v>67.791336059570298</v>
      </c>
      <c r="C2854">
        <v>38.195621490478501</v>
      </c>
    </row>
    <row r="2855" spans="1:3">
      <c r="A2855">
        <v>27.712347030639599</v>
      </c>
      <c r="B2855">
        <v>33.6715278625488</v>
      </c>
      <c r="C2855">
        <v>29.798059463501001</v>
      </c>
    </row>
    <row r="2856" spans="1:3">
      <c r="A2856">
        <v>19.7981967926025</v>
      </c>
      <c r="B2856">
        <v>8.8373947143554705</v>
      </c>
      <c r="C2856">
        <v>15.961915969848601</v>
      </c>
    </row>
    <row r="2857" spans="1:3">
      <c r="A2857">
        <v>27.367185592651399</v>
      </c>
      <c r="B2857">
        <v>26.387819290161101</v>
      </c>
      <c r="C2857">
        <v>27.024406433105501</v>
      </c>
    </row>
    <row r="2858" spans="1:3">
      <c r="A2858">
        <v>23.531318664550799</v>
      </c>
      <c r="B2858">
        <v>31.935167312622099</v>
      </c>
      <c r="C2858">
        <v>26.4726657867432</v>
      </c>
    </row>
    <row r="2859" spans="1:3">
      <c r="A2859">
        <v>18.611991882324201</v>
      </c>
      <c r="B2859">
        <v>23.162269592285199</v>
      </c>
      <c r="C2859">
        <v>20.20458984375</v>
      </c>
    </row>
    <row r="2860" spans="1:3">
      <c r="A2860">
        <v>14.390464782714799</v>
      </c>
      <c r="B2860">
        <v>25.347698211669901</v>
      </c>
      <c r="C2860">
        <v>18.2254962921143</v>
      </c>
    </row>
    <row r="2861" spans="1:3">
      <c r="A2861">
        <v>29.743846893310501</v>
      </c>
      <c r="B2861">
        <v>26.360183715820298</v>
      </c>
      <c r="C2861">
        <v>28.559564590454102</v>
      </c>
    </row>
    <row r="2862" spans="1:3">
      <c r="A2862">
        <v>41.458900451660199</v>
      </c>
      <c r="B2862">
        <v>4.6515827178955096</v>
      </c>
      <c r="C2862">
        <v>28.576339721679702</v>
      </c>
    </row>
    <row r="2863" spans="1:3">
      <c r="A2863">
        <v>20.799583435058601</v>
      </c>
      <c r="B2863">
        <v>28.791109085083001</v>
      </c>
      <c r="C2863">
        <v>23.596616744995099</v>
      </c>
    </row>
    <row r="2864" spans="1:3">
      <c r="A2864">
        <v>20.279884338378899</v>
      </c>
      <c r="B2864">
        <v>58.728652954101598</v>
      </c>
      <c r="C2864">
        <v>33.736953735351598</v>
      </c>
    </row>
    <row r="2865" spans="1:3">
      <c r="A2865">
        <v>28.082696914672901</v>
      </c>
      <c r="B2865">
        <v>35.218067169189503</v>
      </c>
      <c r="C2865">
        <v>30.580076217651399</v>
      </c>
    </row>
    <row r="2866" spans="1:3">
      <c r="A2866">
        <v>46.231594085693402</v>
      </c>
      <c r="B2866">
        <v>15.9677543640137</v>
      </c>
      <c r="C2866">
        <v>35.639251708984403</v>
      </c>
    </row>
    <row r="2867" spans="1:3">
      <c r="A2867">
        <v>16.8255100250244</v>
      </c>
      <c r="B2867">
        <v>97.630851745605497</v>
      </c>
      <c r="C2867">
        <v>45.107379913330099</v>
      </c>
    </row>
    <row r="2868" spans="1:3">
      <c r="A2868">
        <v>40.530746459960902</v>
      </c>
      <c r="B2868">
        <v>16.623968124389599</v>
      </c>
      <c r="C2868">
        <v>32.163375854492202</v>
      </c>
    </row>
    <row r="2869" spans="1:3">
      <c r="A2869">
        <v>30.996904373168899</v>
      </c>
      <c r="B2869">
        <v>5.7151827812194798</v>
      </c>
      <c r="C2869">
        <v>22.148302078247099</v>
      </c>
    </row>
    <row r="2870" spans="1:3">
      <c r="A2870">
        <v>24.936128616333001</v>
      </c>
      <c r="B2870">
        <v>9.1889801025390607</v>
      </c>
      <c r="C2870">
        <v>19.424627304077099</v>
      </c>
    </row>
    <row r="2871" spans="1:3">
      <c r="A2871">
        <v>32.079250335693402</v>
      </c>
      <c r="B2871">
        <v>43.0131225585938</v>
      </c>
      <c r="C2871">
        <v>35.906105041503899</v>
      </c>
    </row>
    <row r="2872" spans="1:3">
      <c r="A2872">
        <v>26.5157680511475</v>
      </c>
      <c r="B2872">
        <v>123.461387634277</v>
      </c>
      <c r="C2872">
        <v>60.446735382080099</v>
      </c>
    </row>
    <row r="2873" spans="1:3">
      <c r="A2873">
        <v>21.978298187255898</v>
      </c>
      <c r="B2873">
        <v>-2.17205786705017</v>
      </c>
      <c r="C2873">
        <v>13.525673866271999</v>
      </c>
    </row>
    <row r="2874" spans="1:3">
      <c r="A2874">
        <v>36.996372222900398</v>
      </c>
      <c r="B2874">
        <v>-1.4360649585723899</v>
      </c>
      <c r="C2874">
        <v>23.545019149780298</v>
      </c>
    </row>
    <row r="2875" spans="1:3">
      <c r="A2875">
        <v>26.134305953979499</v>
      </c>
      <c r="B2875">
        <v>33.855426788330099</v>
      </c>
      <c r="C2875">
        <v>28.836698532104499</v>
      </c>
    </row>
    <row r="2876" spans="1:3">
      <c r="A2876">
        <v>21.084760665893601</v>
      </c>
      <c r="B2876">
        <v>68.193382263183594</v>
      </c>
      <c r="C2876">
        <v>37.572776794433601</v>
      </c>
    </row>
    <row r="2877" spans="1:3">
      <c r="A2877">
        <v>38.571483612060497</v>
      </c>
      <c r="B2877">
        <v>73.304100036621094</v>
      </c>
      <c r="C2877">
        <v>50.727897644042997</v>
      </c>
    </row>
    <row r="2878" spans="1:3">
      <c r="A2878">
        <v>24.678953170776399</v>
      </c>
      <c r="B2878">
        <v>16.058677673339801</v>
      </c>
      <c r="C2878">
        <v>21.661857604980501</v>
      </c>
    </row>
    <row r="2879" spans="1:3">
      <c r="A2879">
        <v>49.852863311767599</v>
      </c>
      <c r="B2879">
        <v>25.125638961791999</v>
      </c>
      <c r="C2879">
        <v>41.198333740234403</v>
      </c>
    </row>
    <row r="2880" spans="1:3">
      <c r="A2880">
        <v>25.103925704956101</v>
      </c>
      <c r="B2880">
        <v>7.1077728271484402</v>
      </c>
      <c r="C2880">
        <v>18.805273056030298</v>
      </c>
    </row>
    <row r="2881" spans="1:3">
      <c r="A2881">
        <v>36.930171966552699</v>
      </c>
      <c r="B2881">
        <v>8.4733753204345703</v>
      </c>
      <c r="C2881">
        <v>26.970293045043899</v>
      </c>
    </row>
    <row r="2882" spans="1:3">
      <c r="A2882">
        <v>31.770515441894499</v>
      </c>
      <c r="B2882">
        <v>-7.6307439804077104</v>
      </c>
      <c r="C2882">
        <v>17.980073928833001</v>
      </c>
    </row>
    <row r="2883" spans="1:3">
      <c r="A2883">
        <v>14.1287574768066</v>
      </c>
      <c r="B2883">
        <v>9.8389663696289098</v>
      </c>
      <c r="C2883">
        <v>12.6273307800293</v>
      </c>
    </row>
    <row r="2884" spans="1:3">
      <c r="A2884">
        <v>14.816951751709</v>
      </c>
      <c r="B2884">
        <v>25.633544921875</v>
      </c>
      <c r="C2884">
        <v>18.602760314941399</v>
      </c>
    </row>
    <row r="2885" spans="1:3">
      <c r="A2885">
        <v>13.874427795410201</v>
      </c>
      <c r="B2885">
        <v>51.493736267089801</v>
      </c>
      <c r="C2885">
        <v>27.041185379028299</v>
      </c>
    </row>
    <row r="2886" spans="1:3">
      <c r="A2886">
        <v>20.6713981628418</v>
      </c>
      <c r="B2886">
        <v>14.108725547790501</v>
      </c>
      <c r="C2886">
        <v>18.374462127685501</v>
      </c>
    </row>
    <row r="2887" spans="1:3">
      <c r="A2887">
        <v>16.037353515625</v>
      </c>
      <c r="B2887">
        <v>4.03287553787231</v>
      </c>
      <c r="C2887">
        <v>11.8357858657837</v>
      </c>
    </row>
    <row r="2888" spans="1:3">
      <c r="A2888">
        <v>14.679349899291999</v>
      </c>
      <c r="B2888">
        <v>67.252113342285199</v>
      </c>
      <c r="C2888">
        <v>33.079818725585902</v>
      </c>
    </row>
    <row r="2889" spans="1:3">
      <c r="A2889">
        <v>16.086000442504901</v>
      </c>
      <c r="B2889">
        <v>-1.9691358804702801</v>
      </c>
      <c r="C2889">
        <v>9.7667026519775408</v>
      </c>
    </row>
    <row r="2890" spans="1:3">
      <c r="A2890">
        <v>34.142978668212898</v>
      </c>
      <c r="B2890">
        <v>31.073966979980501</v>
      </c>
      <c r="C2890">
        <v>33.068824768066399</v>
      </c>
    </row>
    <row r="2891" spans="1:3">
      <c r="A2891">
        <v>33.354156494140597</v>
      </c>
      <c r="B2891">
        <v>9.5710372924804705</v>
      </c>
      <c r="C2891">
        <v>25.030065536498999</v>
      </c>
    </row>
    <row r="2892" spans="1:3">
      <c r="A2892">
        <v>16.541801452636701</v>
      </c>
      <c r="B2892">
        <v>13.5961647033691</v>
      </c>
      <c r="C2892">
        <v>15.5108289718628</v>
      </c>
    </row>
    <row r="2893" spans="1:3">
      <c r="A2893">
        <v>32.305591583252003</v>
      </c>
      <c r="B2893">
        <v>33.226959228515597</v>
      </c>
      <c r="C2893">
        <v>32.6280708312988</v>
      </c>
    </row>
    <row r="2894" spans="1:3">
      <c r="A2894">
        <v>15.4707384109497</v>
      </c>
      <c r="B2894">
        <v>17.126235961914102</v>
      </c>
      <c r="C2894">
        <v>16.050163269043001</v>
      </c>
    </row>
    <row r="2895" spans="1:3">
      <c r="A2895">
        <v>19.632675170898398</v>
      </c>
      <c r="B2895">
        <v>1.4250290393829299</v>
      </c>
      <c r="C2895">
        <v>13.2599992752075</v>
      </c>
    </row>
    <row r="2896" spans="1:3">
      <c r="A2896">
        <v>20.568170547485401</v>
      </c>
      <c r="B2896">
        <v>40.445354461669901</v>
      </c>
      <c r="C2896">
        <v>27.525184631347699</v>
      </c>
    </row>
    <row r="2897" spans="1:3">
      <c r="A2897">
        <v>21.117216110229499</v>
      </c>
      <c r="B2897">
        <v>-45.0512886047363</v>
      </c>
      <c r="C2897">
        <v>-2.0417604446411102</v>
      </c>
    </row>
    <row r="2898" spans="1:3">
      <c r="A2898">
        <v>36.700168609619098</v>
      </c>
      <c r="B2898">
        <v>24.4499835968018</v>
      </c>
      <c r="C2898">
        <v>32.412605285644503</v>
      </c>
    </row>
    <row r="2899" spans="1:3">
      <c r="A2899">
        <v>22.478887557983398</v>
      </c>
      <c r="B2899">
        <v>97.1630859375</v>
      </c>
      <c r="C2899">
        <v>48.618358612060497</v>
      </c>
    </row>
    <row r="2900" spans="1:3">
      <c r="A2900">
        <v>34.247402191162102</v>
      </c>
      <c r="B2900">
        <v>18.977582931518601</v>
      </c>
      <c r="C2900">
        <v>28.9029655456543</v>
      </c>
    </row>
    <row r="2901" spans="1:3">
      <c r="A2901">
        <v>22.335126876831101</v>
      </c>
      <c r="B2901">
        <v>6.9621486663818404</v>
      </c>
      <c r="C2901">
        <v>16.954584121704102</v>
      </c>
    </row>
    <row r="2902" spans="1:3">
      <c r="A2902">
        <v>20.606260299682599</v>
      </c>
      <c r="B2902">
        <v>11.3803157806396</v>
      </c>
      <c r="C2902">
        <v>17.377180099487301</v>
      </c>
    </row>
    <row r="2903" spans="1:3">
      <c r="A2903">
        <v>37.763477325439503</v>
      </c>
      <c r="B2903">
        <v>22.1229362487793</v>
      </c>
      <c r="C2903">
        <v>32.2892875671387</v>
      </c>
    </row>
    <row r="2904" spans="1:3">
      <c r="A2904">
        <v>12.9176731109619</v>
      </c>
      <c r="B2904">
        <v>1.76695656776428</v>
      </c>
      <c r="C2904">
        <v>9.0149221420288104</v>
      </c>
    </row>
    <row r="2905" spans="1:3">
      <c r="A2905">
        <v>18.831537246704102</v>
      </c>
      <c r="B2905">
        <v>20.4900302886963</v>
      </c>
      <c r="C2905">
        <v>19.412010192871101</v>
      </c>
    </row>
    <row r="2906" spans="1:3">
      <c r="A2906">
        <v>28.633499145507798</v>
      </c>
      <c r="B2906">
        <v>16.7367343902588</v>
      </c>
      <c r="C2906">
        <v>24.469631195068398</v>
      </c>
    </row>
    <row r="2907" spans="1:3">
      <c r="A2907">
        <v>20.289178848266602</v>
      </c>
      <c r="B2907">
        <v>-2.5282402038574201</v>
      </c>
      <c r="C2907">
        <v>12.303082466125501</v>
      </c>
    </row>
    <row r="2908" spans="1:3">
      <c r="A2908">
        <v>35.653121948242202</v>
      </c>
      <c r="B2908">
        <v>27.022270202636701</v>
      </c>
      <c r="C2908">
        <v>32.63232421875</v>
      </c>
    </row>
    <row r="2909" spans="1:3">
      <c r="A2909">
        <v>19.038640975952099</v>
      </c>
      <c r="B2909">
        <v>3.51695656776428</v>
      </c>
      <c r="C2909">
        <v>13.606051445007299</v>
      </c>
    </row>
    <row r="2910" spans="1:3">
      <c r="A2910">
        <v>35.196895599365199</v>
      </c>
      <c r="B2910">
        <v>2.5773561000824001</v>
      </c>
      <c r="C2910">
        <v>23.780055999755898</v>
      </c>
    </row>
    <row r="2911" spans="1:3">
      <c r="A2911">
        <v>14.4265251159668</v>
      </c>
      <c r="B2911">
        <v>52.314445495605497</v>
      </c>
      <c r="C2911">
        <v>27.687297821044901</v>
      </c>
    </row>
    <row r="2912" spans="1:3">
      <c r="A2912">
        <v>26.912824630737301</v>
      </c>
      <c r="B2912">
        <v>-8.3694562911987305</v>
      </c>
      <c r="C2912">
        <v>14.5640258789063</v>
      </c>
    </row>
    <row r="2913" spans="1:3">
      <c r="A2913">
        <v>25.163173675537099</v>
      </c>
      <c r="B2913">
        <v>31.219425201416001</v>
      </c>
      <c r="C2913">
        <v>27.282861709594702</v>
      </c>
    </row>
    <row r="2914" spans="1:3">
      <c r="A2914">
        <v>20.600914001464801</v>
      </c>
      <c r="B2914">
        <v>42.115550994872997</v>
      </c>
      <c r="C2914">
        <v>28.131036758422901</v>
      </c>
    </row>
    <row r="2915" spans="1:3">
      <c r="A2915">
        <v>9.4013299942016602</v>
      </c>
      <c r="B2915">
        <v>28.613965988159201</v>
      </c>
      <c r="C2915">
        <v>16.12575340271</v>
      </c>
    </row>
    <row r="2916" spans="1:3">
      <c r="A2916">
        <v>19.996519088745099</v>
      </c>
      <c r="B2916">
        <v>8.4804573059081996</v>
      </c>
      <c r="C2916">
        <v>15.9658975601196</v>
      </c>
    </row>
    <row r="2917" spans="1:3">
      <c r="A2917">
        <v>24.048677444458001</v>
      </c>
      <c r="B2917">
        <v>31.5316162109375</v>
      </c>
      <c r="C2917">
        <v>26.6677055358887</v>
      </c>
    </row>
    <row r="2918" spans="1:3">
      <c r="A2918">
        <v>28.779516220092798</v>
      </c>
      <c r="B2918">
        <v>7.8057446479797399</v>
      </c>
      <c r="C2918">
        <v>21.438695907592798</v>
      </c>
    </row>
    <row r="2919" spans="1:3">
      <c r="A2919">
        <v>37.732753753662102</v>
      </c>
      <c r="B2919">
        <v>35.999771118164098</v>
      </c>
      <c r="C2919">
        <v>37.126209259033203</v>
      </c>
    </row>
    <row r="2920" spans="1:3">
      <c r="A2920">
        <v>20.7235717773438</v>
      </c>
      <c r="B2920">
        <v>108.597763061523</v>
      </c>
      <c r="C2920">
        <v>51.479537963867202</v>
      </c>
    </row>
    <row r="2921" spans="1:3">
      <c r="A2921">
        <v>33.850898742675803</v>
      </c>
      <c r="B2921">
        <v>2.4314105510711701</v>
      </c>
      <c r="C2921">
        <v>22.854078292846701</v>
      </c>
    </row>
    <row r="2922" spans="1:3">
      <c r="A2922">
        <v>9.7081079483032209</v>
      </c>
      <c r="B2922">
        <v>31.782728195190401</v>
      </c>
      <c r="C2922">
        <v>17.4342250823975</v>
      </c>
    </row>
    <row r="2923" spans="1:3">
      <c r="A2923">
        <v>31.358263015747099</v>
      </c>
      <c r="B2923">
        <v>21.8518886566162</v>
      </c>
      <c r="C2923">
        <v>28.031032562255898</v>
      </c>
    </row>
    <row r="2924" spans="1:3">
      <c r="A2924">
        <v>26.127040863037099</v>
      </c>
      <c r="B2924">
        <v>3.6275370121002202</v>
      </c>
      <c r="C2924">
        <v>18.252214431762699</v>
      </c>
    </row>
    <row r="2925" spans="1:3">
      <c r="A2925">
        <v>18.078809738159201</v>
      </c>
      <c r="B2925">
        <v>-0.72424817085266102</v>
      </c>
      <c r="C2925">
        <v>11.497739791870099</v>
      </c>
    </row>
    <row r="2926" spans="1:3">
      <c r="A2926">
        <v>28.153562545776399</v>
      </c>
      <c r="B2926">
        <v>60.743419647216797</v>
      </c>
      <c r="C2926">
        <v>39.560012817382798</v>
      </c>
    </row>
    <row r="2927" spans="1:3">
      <c r="A2927">
        <v>21.184869766235401</v>
      </c>
      <c r="B2927">
        <v>7.7898545265197798</v>
      </c>
      <c r="C2927">
        <v>16.4966144561768</v>
      </c>
    </row>
    <row r="2928" spans="1:3">
      <c r="A2928">
        <v>18.293087005615199</v>
      </c>
      <c r="B2928">
        <v>-0.21856716275215099</v>
      </c>
      <c r="C2928">
        <v>11.814007759094199</v>
      </c>
    </row>
    <row r="2929" spans="1:3">
      <c r="A2929">
        <v>33.548576354980497</v>
      </c>
      <c r="B2929">
        <v>38.7394828796387</v>
      </c>
      <c r="C2929">
        <v>35.365394592285199</v>
      </c>
    </row>
    <row r="2930" spans="1:3">
      <c r="A2930">
        <v>26.149305343627901</v>
      </c>
      <c r="B2930">
        <v>55.511756896972699</v>
      </c>
      <c r="C2930">
        <v>36.426162719726598</v>
      </c>
    </row>
    <row r="2931" spans="1:3">
      <c r="A2931">
        <v>36.259422302246101</v>
      </c>
      <c r="B2931">
        <v>-43.770839691162102</v>
      </c>
      <c r="C2931">
        <v>8.2488307952880895</v>
      </c>
    </row>
    <row r="2932" spans="1:3">
      <c r="A2932">
        <v>25.151138305664102</v>
      </c>
      <c r="B2932">
        <v>58.688808441162102</v>
      </c>
      <c r="C2932">
        <v>36.889324188232401</v>
      </c>
    </row>
    <row r="2933" spans="1:3">
      <c r="A2933">
        <v>23.903514862060501</v>
      </c>
      <c r="B2933">
        <v>33.3952445983887</v>
      </c>
      <c r="C2933">
        <v>27.225620269775401</v>
      </c>
    </row>
    <row r="2934" spans="1:3">
      <c r="A2934">
        <v>15.5541582107544</v>
      </c>
      <c r="B2934">
        <v>15.4103078842163</v>
      </c>
      <c r="C2934">
        <v>15.5038108825684</v>
      </c>
    </row>
    <row r="2935" spans="1:3">
      <c r="A2935">
        <v>30.475988388061499</v>
      </c>
      <c r="B2935">
        <v>22.024171829223601</v>
      </c>
      <c r="C2935">
        <v>27.5178527832031</v>
      </c>
    </row>
    <row r="2936" spans="1:3">
      <c r="A2936">
        <v>25.894350051879901</v>
      </c>
      <c r="B2936">
        <v>6.79422807693481</v>
      </c>
      <c r="C2936">
        <v>19.209306716918899</v>
      </c>
    </row>
    <row r="2937" spans="1:3">
      <c r="A2937">
        <v>25.097724914550799</v>
      </c>
      <c r="B2937">
        <v>7.2276043891906703</v>
      </c>
      <c r="C2937">
        <v>18.843183517456101</v>
      </c>
    </row>
    <row r="2938" spans="1:3">
      <c r="A2938">
        <v>14.2960710525513</v>
      </c>
      <c r="B2938">
        <v>32.769783020019503</v>
      </c>
      <c r="C2938">
        <v>20.761869430541999</v>
      </c>
    </row>
    <row r="2939" spans="1:3">
      <c r="A2939">
        <v>19.047721862793001</v>
      </c>
      <c r="B2939">
        <v>43.547203063964801</v>
      </c>
      <c r="C2939">
        <v>27.6225395202637</v>
      </c>
    </row>
    <row r="2940" spans="1:3">
      <c r="A2940">
        <v>15.2317790985107</v>
      </c>
      <c r="B2940">
        <v>24.783454895019499</v>
      </c>
      <c r="C2940">
        <v>18.574865341186499</v>
      </c>
    </row>
    <row r="2941" spans="1:3">
      <c r="A2941">
        <v>27.87038230896</v>
      </c>
      <c r="B2941">
        <v>28.163599014282202</v>
      </c>
      <c r="C2941">
        <v>27.973007202148398</v>
      </c>
    </row>
    <row r="2942" spans="1:3">
      <c r="A2942">
        <v>18.324577331543001</v>
      </c>
      <c r="B2942">
        <v>26.9748935699463</v>
      </c>
      <c r="C2942">
        <v>21.352188110351602</v>
      </c>
    </row>
    <row r="2943" spans="1:3">
      <c r="A2943">
        <v>20.357931137085</v>
      </c>
      <c r="B2943">
        <v>52.680675506591797</v>
      </c>
      <c r="C2943">
        <v>31.670890808105501</v>
      </c>
    </row>
    <row r="2944" spans="1:3">
      <c r="A2944">
        <v>33.515995025634801</v>
      </c>
      <c r="B2944">
        <v>10.0495386123657</v>
      </c>
      <c r="C2944">
        <v>25.302734375</v>
      </c>
    </row>
    <row r="2945" spans="1:3">
      <c r="A2945">
        <v>8.9461898803710902</v>
      </c>
      <c r="B2945">
        <v>26.917446136474599</v>
      </c>
      <c r="C2945">
        <v>15.2361297607422</v>
      </c>
    </row>
    <row r="2946" spans="1:3">
      <c r="A2946">
        <v>23.78391456604</v>
      </c>
      <c r="B2946">
        <v>72.870391845703097</v>
      </c>
      <c r="C2946">
        <v>40.964179992675803</v>
      </c>
    </row>
    <row r="2947" spans="1:3">
      <c r="A2947">
        <v>29.109712600708001</v>
      </c>
      <c r="B2947">
        <v>23.226192474365199</v>
      </c>
      <c r="C2947">
        <v>27.050479888916001</v>
      </c>
    </row>
    <row r="2948" spans="1:3">
      <c r="A2948">
        <v>24.654359817504901</v>
      </c>
      <c r="B2948">
        <v>19.329347610473601</v>
      </c>
      <c r="C2948">
        <v>22.790605545043899</v>
      </c>
    </row>
    <row r="2949" spans="1:3">
      <c r="A2949">
        <v>22.1968288421631</v>
      </c>
      <c r="B2949">
        <v>2.9172830581664999</v>
      </c>
      <c r="C2949">
        <v>15.448987960815399</v>
      </c>
    </row>
    <row r="2950" spans="1:3">
      <c r="A2950">
        <v>14.429589271545399</v>
      </c>
      <c r="B2950">
        <v>53.848033905029297</v>
      </c>
      <c r="C2950">
        <v>28.226045608520501</v>
      </c>
    </row>
    <row r="2951" spans="1:3">
      <c r="A2951">
        <v>19.2223110198975</v>
      </c>
      <c r="B2951">
        <v>12.7234039306641</v>
      </c>
      <c r="C2951">
        <v>16.9476928710938</v>
      </c>
    </row>
    <row r="2952" spans="1:3">
      <c r="A2952">
        <v>23.4991130828857</v>
      </c>
      <c r="B2952">
        <v>24.505205154418899</v>
      </c>
      <c r="C2952">
        <v>23.851245880126999</v>
      </c>
    </row>
    <row r="2953" spans="1:3">
      <c r="A2953">
        <v>21.848279953002901</v>
      </c>
      <c r="B2953">
        <v>46.999801635742202</v>
      </c>
      <c r="C2953">
        <v>30.651311874389599</v>
      </c>
    </row>
    <row r="2954" spans="1:3">
      <c r="A2954">
        <v>32.554248809814503</v>
      </c>
      <c r="B2954">
        <v>-39.165672302246101</v>
      </c>
      <c r="C2954">
        <v>7.4522762298584002</v>
      </c>
    </row>
    <row r="2955" spans="1:3">
      <c r="A2955">
        <v>29.062454223632798</v>
      </c>
      <c r="B2955">
        <v>31.204521179199201</v>
      </c>
      <c r="C2955">
        <v>29.812177658081101</v>
      </c>
    </row>
    <row r="2956" spans="1:3">
      <c r="A2956">
        <v>19.641088485717798</v>
      </c>
      <c r="B2956">
        <v>7.5981302261352504</v>
      </c>
      <c r="C2956">
        <v>15.426053047180201</v>
      </c>
    </row>
    <row r="2957" spans="1:3">
      <c r="A2957">
        <v>16.171190261840799</v>
      </c>
      <c r="B2957">
        <v>13.8457174301147</v>
      </c>
      <c r="C2957">
        <v>15.3572750091553</v>
      </c>
    </row>
    <row r="2958" spans="1:3">
      <c r="A2958">
        <v>14.9479427337646</v>
      </c>
      <c r="B2958">
        <v>42.175552368164098</v>
      </c>
      <c r="C2958">
        <v>24.477605819702099</v>
      </c>
    </row>
    <row r="2959" spans="1:3">
      <c r="A2959">
        <v>29.437553405761701</v>
      </c>
      <c r="B2959">
        <v>64.776214599609403</v>
      </c>
      <c r="C2959">
        <v>41.806083679199197</v>
      </c>
    </row>
    <row r="2960" spans="1:3">
      <c r="A2960">
        <v>19.6718559265137</v>
      </c>
      <c r="B2960">
        <v>8.8370294570922905</v>
      </c>
      <c r="C2960">
        <v>15.879666328430201</v>
      </c>
    </row>
    <row r="2961" spans="1:3">
      <c r="A2961">
        <v>22.591903686523398</v>
      </c>
      <c r="B2961">
        <v>-2.9231598377227801</v>
      </c>
      <c r="C2961">
        <v>13.6616315841675</v>
      </c>
    </row>
    <row r="2962" spans="1:3">
      <c r="A2962">
        <v>14.312890052795399</v>
      </c>
      <c r="B2962">
        <v>11.3889417648315</v>
      </c>
      <c r="C2962">
        <v>13.289507865905801</v>
      </c>
    </row>
    <row r="2963" spans="1:3">
      <c r="A2963">
        <v>18.5133953094482</v>
      </c>
      <c r="B2963">
        <v>49.391300201416001</v>
      </c>
      <c r="C2963">
        <v>29.320661544799801</v>
      </c>
    </row>
    <row r="2964" spans="1:3">
      <c r="A2964">
        <v>19.343492507934599</v>
      </c>
      <c r="B2964">
        <v>37.240756988525398</v>
      </c>
      <c r="C2964">
        <v>25.6075344085693</v>
      </c>
    </row>
    <row r="2965" spans="1:3">
      <c r="A2965">
        <v>21.948747634887699</v>
      </c>
      <c r="B2965">
        <v>9.0121822357177699</v>
      </c>
      <c r="C2965">
        <v>17.4209499359131</v>
      </c>
    </row>
    <row r="2966" spans="1:3">
      <c r="A2966">
        <v>12.090035438537599</v>
      </c>
      <c r="B2966">
        <v>28.826307296752901</v>
      </c>
      <c r="C2966">
        <v>17.947731018066399</v>
      </c>
    </row>
    <row r="2967" spans="1:3">
      <c r="A2967">
        <v>29.342330932617202</v>
      </c>
      <c r="B2967">
        <v>20.8828125</v>
      </c>
      <c r="C2967">
        <v>26.3815002441406</v>
      </c>
    </row>
    <row r="2968" spans="1:3">
      <c r="A2968">
        <v>8.1124114990234393</v>
      </c>
      <c r="B2968">
        <v>41.4628715515137</v>
      </c>
      <c r="C2968">
        <v>19.785072326660199</v>
      </c>
    </row>
    <row r="2969" spans="1:3">
      <c r="A2969">
        <v>11.7213754653931</v>
      </c>
      <c r="B2969">
        <v>36.314907073974602</v>
      </c>
      <c r="C2969">
        <v>20.3291110992432</v>
      </c>
    </row>
    <row r="2970" spans="1:3">
      <c r="A2970">
        <v>41.431411743164098</v>
      </c>
      <c r="B2970">
        <v>63.7708129882813</v>
      </c>
      <c r="C2970">
        <v>49.250202178955099</v>
      </c>
    </row>
    <row r="2971" spans="1:3">
      <c r="A2971">
        <v>12.6285314559937</v>
      </c>
      <c r="B2971">
        <v>10.909263610839799</v>
      </c>
      <c r="C2971">
        <v>12.0267877578735</v>
      </c>
    </row>
    <row r="2972" spans="1:3">
      <c r="A2972">
        <v>11.843310356140099</v>
      </c>
      <c r="B2972">
        <v>16.8419380187988</v>
      </c>
      <c r="C2972">
        <v>13.5928297042847</v>
      </c>
    </row>
    <row r="2973" spans="1:3">
      <c r="A2973">
        <v>28.113201141357401</v>
      </c>
      <c r="B2973">
        <v>18.7112140655518</v>
      </c>
      <c r="C2973">
        <v>24.822505950927699</v>
      </c>
    </row>
    <row r="2974" spans="1:3">
      <c r="A2974">
        <v>20.875808715820298</v>
      </c>
      <c r="B2974">
        <v>13.634951591491699</v>
      </c>
      <c r="C2974">
        <v>18.341508865356399</v>
      </c>
    </row>
    <row r="2975" spans="1:3">
      <c r="A2975">
        <v>16.6471347808838</v>
      </c>
      <c r="B2975">
        <v>24.828231811523398</v>
      </c>
      <c r="C2975">
        <v>19.51051902771</v>
      </c>
    </row>
    <row r="2976" spans="1:3">
      <c r="A2976">
        <v>16.866456985473601</v>
      </c>
      <c r="B2976">
        <v>74.416595458984403</v>
      </c>
      <c r="C2976">
        <v>37.009006500244098</v>
      </c>
    </row>
    <row r="2977" spans="1:3">
      <c r="A2977">
        <v>23.9316520690918</v>
      </c>
      <c r="B2977">
        <v>1.93807601928711</v>
      </c>
      <c r="C2977">
        <v>16.233900070190401</v>
      </c>
    </row>
    <row r="2978" spans="1:3">
      <c r="A2978">
        <v>13.2209873199463</v>
      </c>
      <c r="B2978">
        <v>11.8078155517578</v>
      </c>
      <c r="C2978">
        <v>12.726377487182599</v>
      </c>
    </row>
    <row r="2979" spans="1:3">
      <c r="A2979">
        <v>25.238050460815401</v>
      </c>
      <c r="B2979">
        <v>3.0873439311981201</v>
      </c>
      <c r="C2979">
        <v>17.485303878784201</v>
      </c>
    </row>
    <row r="2980" spans="1:3">
      <c r="A2980">
        <v>20.6701774597168</v>
      </c>
      <c r="B2980">
        <v>4.1533775329589799</v>
      </c>
      <c r="C2980">
        <v>14.8892974853516</v>
      </c>
    </row>
    <row r="2981" spans="1:3">
      <c r="A2981">
        <v>26.2571105957031</v>
      </c>
      <c r="B2981">
        <v>0.94780188798904397</v>
      </c>
      <c r="C2981">
        <v>17.398853302001999</v>
      </c>
    </row>
    <row r="2982" spans="1:3">
      <c r="A2982">
        <v>19.782201766967798</v>
      </c>
      <c r="B2982">
        <v>0.12866440415382399</v>
      </c>
      <c r="C2982">
        <v>12.9034633636475</v>
      </c>
    </row>
    <row r="2983" spans="1:3">
      <c r="A2983">
        <v>36.101875305175803</v>
      </c>
      <c r="B2983">
        <v>32.057468414306598</v>
      </c>
      <c r="C2983">
        <v>34.686332702636697</v>
      </c>
    </row>
    <row r="2984" spans="1:3">
      <c r="A2984">
        <v>19.97487449646</v>
      </c>
      <c r="B2984">
        <v>16.955492019653299</v>
      </c>
      <c r="C2984">
        <v>18.9180908203125</v>
      </c>
    </row>
    <row r="2985" spans="1:3">
      <c r="A2985">
        <v>49.6660346984863</v>
      </c>
      <c r="B2985">
        <v>24.919715881347699</v>
      </c>
      <c r="C2985">
        <v>41.0048217773438</v>
      </c>
    </row>
    <row r="2986" spans="1:3">
      <c r="A2986">
        <v>32.880561828613303</v>
      </c>
      <c r="B2986">
        <v>15.524534225463899</v>
      </c>
      <c r="C2986">
        <v>26.805952072143601</v>
      </c>
    </row>
    <row r="2987" spans="1:3">
      <c r="A2987">
        <v>9.8993101119995099</v>
      </c>
      <c r="B2987">
        <v>12.7500772476196</v>
      </c>
      <c r="C2987">
        <v>10.8970785140991</v>
      </c>
    </row>
    <row r="2988" spans="1:3">
      <c r="A2988">
        <v>24.538000106811499</v>
      </c>
      <c r="B2988">
        <v>20.0707187652588</v>
      </c>
      <c r="C2988">
        <v>22.974451065063501</v>
      </c>
    </row>
    <row r="2989" spans="1:3">
      <c r="A2989">
        <v>30.3349094390869</v>
      </c>
      <c r="B2989">
        <v>33.675136566162102</v>
      </c>
      <c r="C2989">
        <v>31.5039882659912</v>
      </c>
    </row>
    <row r="2990" spans="1:3">
      <c r="A2990">
        <v>21.831501007080099</v>
      </c>
      <c r="B2990">
        <v>12.630261421203601</v>
      </c>
      <c r="C2990">
        <v>18.611066818237301</v>
      </c>
    </row>
    <row r="2991" spans="1:3">
      <c r="A2991">
        <v>21.643583297729499</v>
      </c>
      <c r="B2991">
        <v>10.338707923889199</v>
      </c>
      <c r="C2991">
        <v>17.686876296997099</v>
      </c>
    </row>
    <row r="2992" spans="1:3">
      <c r="A2992">
        <v>20.993385314941399</v>
      </c>
      <c r="B2992">
        <v>5.0156311988830602</v>
      </c>
      <c r="C2992">
        <v>15.401171684265099</v>
      </c>
    </row>
    <row r="2993" spans="1:3">
      <c r="A2993">
        <v>31.4217834472656</v>
      </c>
      <c r="B2993">
        <v>38.839206695556598</v>
      </c>
      <c r="C2993">
        <v>34.0178833007813</v>
      </c>
    </row>
    <row r="2994" spans="1:3">
      <c r="A2994">
        <v>19.7981777191162</v>
      </c>
      <c r="B2994">
        <v>32.794475555419901</v>
      </c>
      <c r="C2994">
        <v>24.346881866455099</v>
      </c>
    </row>
    <row r="2995" spans="1:3">
      <c r="A2995">
        <v>33.7004203796387</v>
      </c>
      <c r="B2995">
        <v>22.771295547485401</v>
      </c>
      <c r="C2995">
        <v>29.875226974487301</v>
      </c>
    </row>
    <row r="2996" spans="1:3">
      <c r="A2996">
        <v>27.266643524169901</v>
      </c>
      <c r="B2996">
        <v>4.9768085479736301</v>
      </c>
      <c r="C2996">
        <v>19.4652004241943</v>
      </c>
    </row>
    <row r="2997" spans="1:3">
      <c r="A2997">
        <v>24.155515670776399</v>
      </c>
      <c r="B2997">
        <v>50.186458587646499</v>
      </c>
      <c r="C2997">
        <v>33.266345977783203</v>
      </c>
    </row>
    <row r="2998" spans="1:3">
      <c r="A2998">
        <v>27.027826309204102</v>
      </c>
      <c r="B2998">
        <v>26.990819931030298</v>
      </c>
      <c r="C2998">
        <v>27.0148735046387</v>
      </c>
    </row>
    <row r="2999" spans="1:3">
      <c r="A2999">
        <v>26.603776931762699</v>
      </c>
      <c r="B2999">
        <v>57.018081665039098</v>
      </c>
      <c r="C2999">
        <v>37.248783111572301</v>
      </c>
    </row>
    <row r="3000" spans="1:3">
      <c r="A3000">
        <v>35.651023864746101</v>
      </c>
      <c r="B3000">
        <v>20.036624908447301</v>
      </c>
      <c r="C3000">
        <v>30.1859836578369</v>
      </c>
    </row>
    <row r="3001" spans="1:3">
      <c r="A3001">
        <v>26.846498489379901</v>
      </c>
      <c r="B3001">
        <v>7.0658645629882804</v>
      </c>
      <c r="C3001">
        <v>19.923276901245099</v>
      </c>
    </row>
    <row r="3002" spans="1:3">
      <c r="A3002">
        <v>47.477134704589801</v>
      </c>
      <c r="B3002">
        <v>-7.2134323120117196</v>
      </c>
      <c r="C3002">
        <v>28.335435867309599</v>
      </c>
    </row>
    <row r="3003" spans="1:3">
      <c r="A3003">
        <v>18.488897323608398</v>
      </c>
      <c r="B3003">
        <v>20.91774559021</v>
      </c>
      <c r="C3003">
        <v>19.338994979858398</v>
      </c>
    </row>
    <row r="3004" spans="1:3">
      <c r="A3004">
        <v>31.257518768310501</v>
      </c>
      <c r="B3004">
        <v>31.463706970214801</v>
      </c>
      <c r="C3004">
        <v>31.329685211181602</v>
      </c>
    </row>
    <row r="3005" spans="1:3">
      <c r="A3005">
        <v>26.194210052490199</v>
      </c>
      <c r="B3005">
        <v>-3.94157910346985</v>
      </c>
      <c r="C3005">
        <v>15.6466836929321</v>
      </c>
    </row>
    <row r="3006" spans="1:3">
      <c r="A3006">
        <v>13.811058044433601</v>
      </c>
      <c r="B3006">
        <v>43.938499450683601</v>
      </c>
      <c r="C3006">
        <v>24.355663299560501</v>
      </c>
    </row>
    <row r="3007" spans="1:3">
      <c r="A3007">
        <v>25.2165126800537</v>
      </c>
      <c r="B3007">
        <v>19.807031631469702</v>
      </c>
      <c r="C3007">
        <v>23.323194503784201</v>
      </c>
    </row>
    <row r="3008" spans="1:3">
      <c r="A3008">
        <v>25.165721893310501</v>
      </c>
      <c r="B3008">
        <v>47.220569610595703</v>
      </c>
      <c r="C3008">
        <v>32.884918212890597</v>
      </c>
    </row>
    <row r="3009" spans="1:3">
      <c r="A3009">
        <v>9.3245286941528303</v>
      </c>
      <c r="B3009">
        <v>3.46574783325195</v>
      </c>
      <c r="C3009">
        <v>7.2739553451538104</v>
      </c>
    </row>
    <row r="3010" spans="1:3">
      <c r="A3010">
        <v>16.0938816070557</v>
      </c>
      <c r="B3010">
        <v>18.214096069335898</v>
      </c>
      <c r="C3010">
        <v>16.8359565734863</v>
      </c>
    </row>
    <row r="3011" spans="1:3">
      <c r="A3011">
        <v>10.2329769134521</v>
      </c>
      <c r="B3011">
        <v>11.651831626892101</v>
      </c>
      <c r="C3011">
        <v>10.729576110839799</v>
      </c>
    </row>
    <row r="3012" spans="1:3">
      <c r="A3012">
        <v>25.933122634887699</v>
      </c>
      <c r="B3012">
        <v>65.077362060546903</v>
      </c>
      <c r="C3012">
        <v>39.6336059570313</v>
      </c>
    </row>
    <row r="3013" spans="1:3">
      <c r="A3013">
        <v>39.500350952148402</v>
      </c>
      <c r="B3013">
        <v>18.729225158691399</v>
      </c>
      <c r="C3013">
        <v>32.230457305908203</v>
      </c>
    </row>
    <row r="3014" spans="1:3">
      <c r="A3014">
        <v>35.9471435546875</v>
      </c>
      <c r="B3014">
        <v>-5.6222596168518102</v>
      </c>
      <c r="C3014">
        <v>21.397851943969702</v>
      </c>
    </row>
    <row r="3015" spans="1:3">
      <c r="A3015">
        <v>45.758914947509801</v>
      </c>
      <c r="B3015">
        <v>-19.008729934692401</v>
      </c>
      <c r="C3015">
        <v>23.090238571166999</v>
      </c>
    </row>
    <row r="3016" spans="1:3">
      <c r="A3016">
        <v>40.371044158935497</v>
      </c>
      <c r="B3016">
        <v>18.6474304199219</v>
      </c>
      <c r="C3016">
        <v>32.767780303955099</v>
      </c>
    </row>
    <row r="3017" spans="1:3">
      <c r="A3017">
        <v>33.902454376220703</v>
      </c>
      <c r="B3017">
        <v>8.0871992111206108</v>
      </c>
      <c r="C3017">
        <v>24.867115020751999</v>
      </c>
    </row>
    <row r="3018" spans="1:3">
      <c r="A3018">
        <v>11.904379844665501</v>
      </c>
      <c r="B3018">
        <v>49.927898406982401</v>
      </c>
      <c r="C3018">
        <v>25.212612152099599</v>
      </c>
    </row>
    <row r="3019" spans="1:3">
      <c r="A3019">
        <v>25.312444686889599</v>
      </c>
      <c r="B3019">
        <v>16.588760375976602</v>
      </c>
      <c r="C3019">
        <v>22.2591552734375</v>
      </c>
    </row>
    <row r="3020" spans="1:3">
      <c r="A3020">
        <v>18.188232421875</v>
      </c>
      <c r="B3020">
        <v>17.749383926391602</v>
      </c>
      <c r="C3020">
        <v>18.0346355438232</v>
      </c>
    </row>
    <row r="3021" spans="1:3">
      <c r="A3021">
        <v>23.6795959472656</v>
      </c>
      <c r="B3021">
        <v>17.529857635498001</v>
      </c>
      <c r="C3021">
        <v>21.527187347412099</v>
      </c>
    </row>
    <row r="3022" spans="1:3">
      <c r="A3022">
        <v>18.7199401855469</v>
      </c>
      <c r="B3022">
        <v>8.4732799530029297</v>
      </c>
      <c r="C3022">
        <v>15.133608818054199</v>
      </c>
    </row>
    <row r="3023" spans="1:3">
      <c r="A3023">
        <v>31.4667854309082</v>
      </c>
      <c r="B3023">
        <v>6.9939150810241699</v>
      </c>
      <c r="C3023">
        <v>22.901281356811499</v>
      </c>
    </row>
    <row r="3024" spans="1:3">
      <c r="A3024">
        <v>23.1127624511719</v>
      </c>
      <c r="B3024">
        <v>95.600883483886705</v>
      </c>
      <c r="C3024">
        <v>48.483604431152301</v>
      </c>
    </row>
    <row r="3025" spans="1:3">
      <c r="A3025">
        <v>23.2640476226807</v>
      </c>
      <c r="B3025">
        <v>-27.466606140136701</v>
      </c>
      <c r="C3025">
        <v>5.5083189010620099</v>
      </c>
    </row>
    <row r="3026" spans="1:3">
      <c r="A3026">
        <v>27.429531097412099</v>
      </c>
      <c r="B3026">
        <v>7.1783070564270002</v>
      </c>
      <c r="C3026">
        <v>20.341602325439499</v>
      </c>
    </row>
    <row r="3027" spans="1:3">
      <c r="A3027">
        <v>24.3901882171631</v>
      </c>
      <c r="B3027">
        <v>55.908634185791001</v>
      </c>
      <c r="C3027">
        <v>35.421646118164098</v>
      </c>
    </row>
    <row r="3028" spans="1:3">
      <c r="A3028">
        <v>12.595577239990201</v>
      </c>
      <c r="B3028">
        <v>66.363578796386705</v>
      </c>
      <c r="C3028">
        <v>31.4143772125244</v>
      </c>
    </row>
    <row r="3029" spans="1:3">
      <c r="A3029">
        <v>13.6786499023438</v>
      </c>
      <c r="B3029">
        <v>20.219209671020501</v>
      </c>
      <c r="C3029">
        <v>15.967845916748001</v>
      </c>
    </row>
    <row r="3030" spans="1:3">
      <c r="A3030">
        <v>23.383722305297901</v>
      </c>
      <c r="B3030">
        <v>7.52072954177856</v>
      </c>
      <c r="C3030">
        <v>17.8316745758057</v>
      </c>
    </row>
    <row r="3031" spans="1:3">
      <c r="A3031">
        <v>23.2367248535156</v>
      </c>
      <c r="B3031">
        <v>12.064746856689499</v>
      </c>
      <c r="C3031">
        <v>19.326532363891602</v>
      </c>
    </row>
    <row r="3032" spans="1:3">
      <c r="A3032">
        <v>24.175268173217798</v>
      </c>
      <c r="B3032">
        <v>14.7324562072754</v>
      </c>
      <c r="C3032">
        <v>20.870283126831101</v>
      </c>
    </row>
    <row r="3033" spans="1:3">
      <c r="A3033">
        <v>18.6520881652832</v>
      </c>
      <c r="B3033">
        <v>15.6873664855957</v>
      </c>
      <c r="C3033">
        <v>17.614435195922901</v>
      </c>
    </row>
    <row r="3034" spans="1:3">
      <c r="A3034">
        <v>14.723072052001999</v>
      </c>
      <c r="B3034">
        <v>20.7598781585693</v>
      </c>
      <c r="C3034">
        <v>16.835954666137699</v>
      </c>
    </row>
    <row r="3035" spans="1:3">
      <c r="A3035">
        <v>33.158477783203097</v>
      </c>
      <c r="B3035">
        <v>56.583744049072301</v>
      </c>
      <c r="C3035">
        <v>41.357322692871101</v>
      </c>
    </row>
    <row r="3036" spans="1:3">
      <c r="A3036">
        <v>38.662353515625</v>
      </c>
      <c r="B3036">
        <v>10.155906677246101</v>
      </c>
      <c r="C3036">
        <v>28.685096740722699</v>
      </c>
    </row>
    <row r="3037" spans="1:3">
      <c r="A3037">
        <v>14.5274095535278</v>
      </c>
      <c r="B3037">
        <v>-7.8045501708984402</v>
      </c>
      <c r="C3037">
        <v>6.7112236022949201</v>
      </c>
    </row>
    <row r="3038" spans="1:3">
      <c r="A3038">
        <v>16.461595535278299</v>
      </c>
      <c r="B3038">
        <v>11.2089281082153</v>
      </c>
      <c r="C3038">
        <v>14.623162269592299</v>
      </c>
    </row>
    <row r="3039" spans="1:3">
      <c r="A3039">
        <v>17.713243484497099</v>
      </c>
      <c r="B3039">
        <v>53.469165802002003</v>
      </c>
      <c r="C3039">
        <v>30.2278156280518</v>
      </c>
    </row>
    <row r="3040" spans="1:3">
      <c r="A3040">
        <v>26.127883911132798</v>
      </c>
      <c r="B3040">
        <v>4.8445019721984899</v>
      </c>
      <c r="C3040">
        <v>18.6786994934082</v>
      </c>
    </row>
    <row r="3041" spans="1:3">
      <c r="A3041">
        <v>19.760423660278299</v>
      </c>
      <c r="B3041">
        <v>26.083436965942401</v>
      </c>
      <c r="C3041">
        <v>21.9734783172607</v>
      </c>
    </row>
    <row r="3042" spans="1:3">
      <c r="A3042">
        <v>17.238218307495099</v>
      </c>
      <c r="B3042">
        <v>0.855543732643127</v>
      </c>
      <c r="C3042">
        <v>11.5042819976807</v>
      </c>
    </row>
    <row r="3043" spans="1:3">
      <c r="A3043">
        <v>30.724246978759801</v>
      </c>
      <c r="B3043">
        <v>-24.879108428955099</v>
      </c>
      <c r="C3043">
        <v>11.2630729675293</v>
      </c>
    </row>
    <row r="3044" spans="1:3">
      <c r="A3044">
        <v>43.808029174804702</v>
      </c>
      <c r="B3044">
        <v>13.826189994811999</v>
      </c>
      <c r="C3044">
        <v>33.314384460449197</v>
      </c>
    </row>
    <row r="3045" spans="1:3">
      <c r="A3045">
        <v>19.035718917846701</v>
      </c>
      <c r="B3045">
        <v>-29.775342941284201</v>
      </c>
      <c r="C3045">
        <v>1.9518473148345901</v>
      </c>
    </row>
    <row r="3046" spans="1:3">
      <c r="A3046">
        <v>24.107662200927699</v>
      </c>
      <c r="B3046">
        <v>-42.6442680358887</v>
      </c>
      <c r="C3046">
        <v>0.74448662996292103</v>
      </c>
    </row>
    <row r="3047" spans="1:3">
      <c r="A3047">
        <v>30.158960342407202</v>
      </c>
      <c r="B3047">
        <v>46.403720855712898</v>
      </c>
      <c r="C3047">
        <v>35.844627380371101</v>
      </c>
    </row>
    <row r="3048" spans="1:3">
      <c r="A3048">
        <v>46.060626983642599</v>
      </c>
      <c r="B3048">
        <v>55.360786437988303</v>
      </c>
      <c r="C3048">
        <v>49.315681457519503</v>
      </c>
    </row>
    <row r="3049" spans="1:3">
      <c r="A3049">
        <v>28.388612747192401</v>
      </c>
      <c r="B3049">
        <v>35.982105255127003</v>
      </c>
      <c r="C3049">
        <v>31.0463352203369</v>
      </c>
    </row>
    <row r="3050" spans="1:3">
      <c r="A3050">
        <v>22.103715896606399</v>
      </c>
      <c r="B3050">
        <v>38.532962799072301</v>
      </c>
      <c r="C3050">
        <v>27.8539524078369</v>
      </c>
    </row>
    <row r="3051" spans="1:3">
      <c r="A3051">
        <v>11.8161153793335</v>
      </c>
      <c r="B3051">
        <v>38.762542724609403</v>
      </c>
      <c r="C3051">
        <v>21.247364044189499</v>
      </c>
    </row>
    <row r="3052" spans="1:3">
      <c r="A3052">
        <v>12.5655870437622</v>
      </c>
      <c r="B3052">
        <v>-2.9898874759674099</v>
      </c>
      <c r="C3052">
        <v>7.1211709976196298</v>
      </c>
    </row>
    <row r="3053" spans="1:3">
      <c r="A3053">
        <v>31.486648559570298</v>
      </c>
      <c r="B3053">
        <v>33.612957000732401</v>
      </c>
      <c r="C3053">
        <v>32.230857849121101</v>
      </c>
    </row>
    <row r="3054" spans="1:3">
      <c r="A3054">
        <v>25.545007705688501</v>
      </c>
      <c r="B3054">
        <v>22.911037445068398</v>
      </c>
      <c r="C3054">
        <v>24.6231174468994</v>
      </c>
    </row>
    <row r="3055" spans="1:3">
      <c r="A3055">
        <v>22.739355087280298</v>
      </c>
      <c r="B3055">
        <v>-6.3058485984802202</v>
      </c>
      <c r="C3055">
        <v>12.573534011840801</v>
      </c>
    </row>
    <row r="3056" spans="1:3">
      <c r="A3056">
        <v>46.335369110107401</v>
      </c>
      <c r="B3056">
        <v>11.5884389877319</v>
      </c>
      <c r="C3056">
        <v>34.173942565917997</v>
      </c>
    </row>
    <row r="3057" spans="1:3">
      <c r="A3057">
        <v>16.982732772827099</v>
      </c>
      <c r="B3057">
        <v>-2.5549471378326398</v>
      </c>
      <c r="C3057">
        <v>10.144544601440399</v>
      </c>
    </row>
    <row r="3058" spans="1:3">
      <c r="A3058">
        <v>23.327236175537099</v>
      </c>
      <c r="B3058">
        <v>42.3300170898438</v>
      </c>
      <c r="C3058">
        <v>29.9782104492188</v>
      </c>
    </row>
    <row r="3059" spans="1:3">
      <c r="A3059">
        <v>36.0696830749512</v>
      </c>
      <c r="B3059">
        <v>16.9762573242188</v>
      </c>
      <c r="C3059">
        <v>29.38698387146</v>
      </c>
    </row>
    <row r="3060" spans="1:3">
      <c r="A3060">
        <v>29.078325271606399</v>
      </c>
      <c r="B3060">
        <v>52.941375732421903</v>
      </c>
      <c r="C3060">
        <v>37.430393218994098</v>
      </c>
    </row>
    <row r="3061" spans="1:3">
      <c r="A3061">
        <v>39.036354064941399</v>
      </c>
      <c r="B3061">
        <v>14.120104789733899</v>
      </c>
      <c r="C3061">
        <v>30.315666198730501</v>
      </c>
    </row>
    <row r="3062" spans="1:3">
      <c r="A3062">
        <v>33.684566497802699</v>
      </c>
      <c r="B3062">
        <v>38.567985534667997</v>
      </c>
      <c r="C3062">
        <v>35.393764495849602</v>
      </c>
    </row>
    <row r="3063" spans="1:3">
      <c r="A3063">
        <v>28.281408309936499</v>
      </c>
      <c r="B3063">
        <v>31.263422012329102</v>
      </c>
      <c r="C3063">
        <v>29.3251132965088</v>
      </c>
    </row>
    <row r="3064" spans="1:3">
      <c r="A3064">
        <v>40.865623474121101</v>
      </c>
      <c r="B3064">
        <v>69.755828857421903</v>
      </c>
      <c r="C3064">
        <v>50.977195739746101</v>
      </c>
    </row>
    <row r="3065" spans="1:3">
      <c r="A3065">
        <v>37.447677612304702</v>
      </c>
      <c r="B3065">
        <v>33.988883972167997</v>
      </c>
      <c r="C3065">
        <v>36.237098693847699</v>
      </c>
    </row>
    <row r="3066" spans="1:3">
      <c r="A3066">
        <v>21.862333297729499</v>
      </c>
      <c r="B3066">
        <v>8.4068889617919904</v>
      </c>
      <c r="C3066">
        <v>17.152927398681602</v>
      </c>
    </row>
    <row r="3067" spans="1:3">
      <c r="A3067">
        <v>12.2483463287354</v>
      </c>
      <c r="B3067">
        <v>17.579797744751001</v>
      </c>
      <c r="C3067">
        <v>14.114354133606</v>
      </c>
    </row>
    <row r="3068" spans="1:3">
      <c r="A3068">
        <v>34.562587738037102</v>
      </c>
      <c r="B3068">
        <v>5.3917646408081099</v>
      </c>
      <c r="C3068">
        <v>24.352800369262699</v>
      </c>
    </row>
    <row r="3069" spans="1:3">
      <c r="A3069">
        <v>26.192337036132798</v>
      </c>
      <c r="B3069">
        <v>47.121009826660199</v>
      </c>
      <c r="C3069">
        <v>33.517372131347699</v>
      </c>
    </row>
    <row r="3070" spans="1:3">
      <c r="A3070">
        <v>19.734472274780298</v>
      </c>
      <c r="B3070">
        <v>-0.53682613372802701</v>
      </c>
      <c r="C3070">
        <v>12.6395177841187</v>
      </c>
    </row>
    <row r="3071" spans="1:3">
      <c r="A3071">
        <v>24.921167373657202</v>
      </c>
      <c r="B3071">
        <v>6.5598115921020499</v>
      </c>
      <c r="C3071">
        <v>18.494693756103501</v>
      </c>
    </row>
    <row r="3072" spans="1:3">
      <c r="A3072">
        <v>21.3989562988281</v>
      </c>
      <c r="B3072">
        <v>39.896732330322301</v>
      </c>
      <c r="C3072">
        <v>27.8731784820557</v>
      </c>
    </row>
    <row r="3073" spans="1:3">
      <c r="A3073">
        <v>21.077211380004901</v>
      </c>
      <c r="B3073">
        <v>47.5264892578125</v>
      </c>
      <c r="C3073">
        <v>30.334459304809599</v>
      </c>
    </row>
    <row r="3074" spans="1:3">
      <c r="A3074">
        <v>16.917869567871101</v>
      </c>
      <c r="B3074">
        <v>18.032102584838899</v>
      </c>
      <c r="C3074">
        <v>17.3078517913818</v>
      </c>
    </row>
    <row r="3075" spans="1:3">
      <c r="A3075">
        <v>27.623580932617202</v>
      </c>
      <c r="B3075">
        <v>65.679359436035199</v>
      </c>
      <c r="C3075">
        <v>40.943103790283203</v>
      </c>
    </row>
    <row r="3076" spans="1:3">
      <c r="A3076">
        <v>40.253200531005902</v>
      </c>
      <c r="B3076">
        <v>11.620555877685501</v>
      </c>
      <c r="C3076">
        <v>30.231775283813501</v>
      </c>
    </row>
    <row r="3077" spans="1:3">
      <c r="A3077">
        <v>23.515771865844702</v>
      </c>
      <c r="B3077">
        <v>-3.6292264461517298</v>
      </c>
      <c r="C3077">
        <v>14.015022277831999</v>
      </c>
    </row>
    <row r="3078" spans="1:3">
      <c r="A3078">
        <v>27.5424499511719</v>
      </c>
      <c r="B3078">
        <v>14.511061668396</v>
      </c>
      <c r="C3078">
        <v>22.9814643859863</v>
      </c>
    </row>
    <row r="3079" spans="1:3">
      <c r="A3079">
        <v>13.6871185302734</v>
      </c>
      <c r="B3079">
        <v>46.405094146728501</v>
      </c>
      <c r="C3079">
        <v>25.138410568237301</v>
      </c>
    </row>
    <row r="3080" spans="1:3">
      <c r="A3080">
        <v>38.336692810058601</v>
      </c>
      <c r="B3080">
        <v>50.585212707519503</v>
      </c>
      <c r="C3080">
        <v>42.6236763000488</v>
      </c>
    </row>
    <row r="3081" spans="1:3">
      <c r="A3081">
        <v>30.139829635620099</v>
      </c>
      <c r="B3081">
        <v>18.659084320068398</v>
      </c>
      <c r="C3081">
        <v>26.121568679809599</v>
      </c>
    </row>
    <row r="3082" spans="1:3">
      <c r="A3082">
        <v>16.796558380126999</v>
      </c>
      <c r="B3082">
        <v>17.854301452636701</v>
      </c>
      <c r="C3082">
        <v>17.16676902771</v>
      </c>
    </row>
    <row r="3083" spans="1:3">
      <c r="A3083">
        <v>34.5474853515625</v>
      </c>
      <c r="B3083">
        <v>29.1464328765869</v>
      </c>
      <c r="C3083">
        <v>32.657115936279297</v>
      </c>
    </row>
    <row r="3084" spans="1:3">
      <c r="A3084">
        <v>34.187721252441399</v>
      </c>
      <c r="B3084">
        <v>21.475864410400401</v>
      </c>
      <c r="C3084">
        <v>29.738571166992202</v>
      </c>
    </row>
    <row r="3085" spans="1:3">
      <c r="A3085">
        <v>18.977638244628899</v>
      </c>
      <c r="B3085">
        <v>19.232028961181602</v>
      </c>
      <c r="C3085">
        <v>19.066675186157202</v>
      </c>
    </row>
    <row r="3086" spans="1:3">
      <c r="A3086">
        <v>22.933250427246101</v>
      </c>
      <c r="B3086">
        <v>97.559120178222699</v>
      </c>
      <c r="C3086">
        <v>49.052303314208999</v>
      </c>
    </row>
    <row r="3087" spans="1:3">
      <c r="A3087">
        <v>22.657024383544901</v>
      </c>
      <c r="B3087">
        <v>18.500694274902301</v>
      </c>
      <c r="C3087">
        <v>21.202308654785199</v>
      </c>
    </row>
    <row r="3088" spans="1:3">
      <c r="A3088">
        <v>21.390245437622099</v>
      </c>
      <c r="B3088">
        <v>38.471523284912102</v>
      </c>
      <c r="C3088">
        <v>27.3686923980713</v>
      </c>
    </row>
    <row r="3089" spans="1:3">
      <c r="A3089">
        <v>21.426479339599599</v>
      </c>
      <c r="B3089">
        <v>58.548053741455099</v>
      </c>
      <c r="C3089">
        <v>34.419029235839801</v>
      </c>
    </row>
    <row r="3090" spans="1:3">
      <c r="A3090">
        <v>12.7469081878662</v>
      </c>
      <c r="B3090">
        <v>62.221309661865199</v>
      </c>
      <c r="C3090">
        <v>30.0629482269287</v>
      </c>
    </row>
    <row r="3091" spans="1:3">
      <c r="A3091">
        <v>32.108482360839801</v>
      </c>
      <c r="B3091">
        <v>40.326385498046903</v>
      </c>
      <c r="C3091">
        <v>34.984748840332003</v>
      </c>
    </row>
    <row r="3092" spans="1:3">
      <c r="A3092">
        <v>34.846271514892599</v>
      </c>
      <c r="B3092">
        <v>2.8355648517608598</v>
      </c>
      <c r="C3092">
        <v>23.642524719238299</v>
      </c>
    </row>
    <row r="3093" spans="1:3">
      <c r="A3093">
        <v>51.229927062988303</v>
      </c>
      <c r="B3093">
        <v>15.6368608474731</v>
      </c>
      <c r="C3093">
        <v>38.772354125976598</v>
      </c>
    </row>
    <row r="3094" spans="1:3">
      <c r="A3094">
        <v>34.562698364257798</v>
      </c>
      <c r="B3094">
        <v>-6.1260013580322301</v>
      </c>
      <c r="C3094">
        <v>20.321653366088899</v>
      </c>
    </row>
    <row r="3095" spans="1:3">
      <c r="A3095">
        <v>16.426021575927699</v>
      </c>
      <c r="B3095">
        <v>33.683040618896499</v>
      </c>
      <c r="C3095">
        <v>22.465978622436499</v>
      </c>
    </row>
    <row r="3096" spans="1:3">
      <c r="A3096">
        <v>27.046739578247099</v>
      </c>
      <c r="B3096">
        <v>-2.4771654605865501</v>
      </c>
      <c r="C3096">
        <v>16.713373184204102</v>
      </c>
    </row>
    <row r="3097" spans="1:3">
      <c r="A3097">
        <v>21.161937713623001</v>
      </c>
      <c r="B3097">
        <v>22.4604606628418</v>
      </c>
      <c r="C3097">
        <v>21.616420745849599</v>
      </c>
    </row>
    <row r="3098" spans="1:3">
      <c r="A3098">
        <v>32.523246765136697</v>
      </c>
      <c r="B3098">
        <v>32.425319671630902</v>
      </c>
      <c r="C3098">
        <v>32.488971710205099</v>
      </c>
    </row>
    <row r="3099" spans="1:3">
      <c r="A3099">
        <v>32.853870391845703</v>
      </c>
      <c r="B3099">
        <v>2.0961599349975599</v>
      </c>
      <c r="C3099">
        <v>22.088672637939499</v>
      </c>
    </row>
    <row r="3100" spans="1:3">
      <c r="A3100">
        <v>36.745494842529297</v>
      </c>
      <c r="B3100">
        <v>24.460077285766602</v>
      </c>
      <c r="C3100">
        <v>32.445598602294901</v>
      </c>
    </row>
    <row r="3101" spans="1:3">
      <c r="A3101">
        <v>25.999214172363299</v>
      </c>
      <c r="B3101">
        <v>15.6531791687012</v>
      </c>
      <c r="C3101">
        <v>22.378101348876999</v>
      </c>
    </row>
    <row r="3102" spans="1:3">
      <c r="A3102">
        <v>23.0910835266113</v>
      </c>
      <c r="B3102">
        <v>5.5199203491210902</v>
      </c>
      <c r="C3102">
        <v>16.941177368164102</v>
      </c>
    </row>
    <row r="3103" spans="1:3">
      <c r="A3103">
        <v>33.706008911132798</v>
      </c>
      <c r="B3103">
        <v>32.543228149414098</v>
      </c>
      <c r="C3103">
        <v>33.299034118652301</v>
      </c>
    </row>
    <row r="3104" spans="1:3">
      <c r="A3104">
        <v>9.1585607528686506</v>
      </c>
      <c r="B3104">
        <v>9.2162179946899396</v>
      </c>
      <c r="C3104">
        <v>9.1787405014038104</v>
      </c>
    </row>
    <row r="3105" spans="1:3">
      <c r="A3105">
        <v>17.765773773193398</v>
      </c>
      <c r="B3105">
        <v>35.452438354492202</v>
      </c>
      <c r="C3105">
        <v>23.9561061859131</v>
      </c>
    </row>
    <row r="3106" spans="1:3">
      <c r="A3106">
        <v>39.068130493164098</v>
      </c>
      <c r="B3106">
        <v>4.92913866043091</v>
      </c>
      <c r="C3106">
        <v>27.119483947753899</v>
      </c>
    </row>
    <row r="3107" spans="1:3">
      <c r="A3107">
        <v>28.2897624969482</v>
      </c>
      <c r="B3107">
        <v>45.967197418212898</v>
      </c>
      <c r="C3107">
        <v>34.476863861083999</v>
      </c>
    </row>
    <row r="3108" spans="1:3">
      <c r="A3108">
        <v>23.6265048980713</v>
      </c>
      <c r="B3108">
        <v>0.94377309083938599</v>
      </c>
      <c r="C3108">
        <v>15.687548637390099</v>
      </c>
    </row>
    <row r="3109" spans="1:3">
      <c r="A3109">
        <v>20.668605804443398</v>
      </c>
      <c r="B3109">
        <v>33.999645233154297</v>
      </c>
      <c r="C3109">
        <v>25.334468841552699</v>
      </c>
    </row>
    <row r="3110" spans="1:3">
      <c r="A3110">
        <v>30.0840167999268</v>
      </c>
      <c r="B3110">
        <v>16.358039855956999</v>
      </c>
      <c r="C3110">
        <v>25.279924392700199</v>
      </c>
    </row>
    <row r="3111" spans="1:3">
      <c r="A3111">
        <v>41.054916381835902</v>
      </c>
      <c r="B3111">
        <v>44.385448455810497</v>
      </c>
      <c r="C3111">
        <v>42.220603942871101</v>
      </c>
    </row>
    <row r="3112" spans="1:3">
      <c r="A3112">
        <v>35.918575286865199</v>
      </c>
      <c r="B3112">
        <v>5.7689762115478498</v>
      </c>
      <c r="C3112">
        <v>25.366214752197301</v>
      </c>
    </row>
    <row r="3113" spans="1:3">
      <c r="A3113">
        <v>35.214485168457003</v>
      </c>
      <c r="B3113">
        <v>-2.7269773483276398</v>
      </c>
      <c r="C3113">
        <v>21.934972763061499</v>
      </c>
    </row>
    <row r="3114" spans="1:3">
      <c r="A3114">
        <v>12.265504837036101</v>
      </c>
      <c r="B3114">
        <v>20.537452697753899</v>
      </c>
      <c r="C3114">
        <v>15.160686492919901</v>
      </c>
    </row>
    <row r="3115" spans="1:3">
      <c r="A3115">
        <v>19.632362365722699</v>
      </c>
      <c r="B3115">
        <v>13.6610250473022</v>
      </c>
      <c r="C3115">
        <v>17.542394638061499</v>
      </c>
    </row>
    <row r="3116" spans="1:3">
      <c r="A3116">
        <v>27.759626388549801</v>
      </c>
      <c r="B3116">
        <v>4.0556359291076696</v>
      </c>
      <c r="C3116">
        <v>19.463230133056602</v>
      </c>
    </row>
    <row r="3117" spans="1:3">
      <c r="A3117">
        <v>13.6279144287109</v>
      </c>
      <c r="B3117">
        <v>26.6011562347412</v>
      </c>
      <c r="C3117">
        <v>18.1685485839844</v>
      </c>
    </row>
    <row r="3118" spans="1:3">
      <c r="A3118">
        <v>33.3864135742188</v>
      </c>
      <c r="B3118">
        <v>8.7015066146850604</v>
      </c>
      <c r="C3118">
        <v>24.746696472168001</v>
      </c>
    </row>
    <row r="3119" spans="1:3">
      <c r="A3119">
        <v>33.482955932617202</v>
      </c>
      <c r="B3119">
        <v>21.7225856781006</v>
      </c>
      <c r="C3119">
        <v>29.366827011108398</v>
      </c>
    </row>
    <row r="3120" spans="1:3">
      <c r="A3120">
        <v>26.021986007690401</v>
      </c>
      <c r="B3120">
        <v>2.7180254459381099</v>
      </c>
      <c r="C3120">
        <v>17.8656005859375</v>
      </c>
    </row>
    <row r="3121" spans="1:3">
      <c r="A3121">
        <v>22.874263763427699</v>
      </c>
      <c r="B3121">
        <v>9.9373722076415998</v>
      </c>
      <c r="C3121">
        <v>18.346351623535199</v>
      </c>
    </row>
    <row r="3122" spans="1:3">
      <c r="A3122">
        <v>28.040115356445298</v>
      </c>
      <c r="B3122">
        <v>64.360534667968807</v>
      </c>
      <c r="C3122">
        <v>40.752262115478501</v>
      </c>
    </row>
    <row r="3123" spans="1:3">
      <c r="A3123">
        <v>41.693778991699197</v>
      </c>
      <c r="B3123">
        <v>46.503456115722699</v>
      </c>
      <c r="C3123">
        <v>43.377166748046903</v>
      </c>
    </row>
    <row r="3124" spans="1:3">
      <c r="A3124">
        <v>38.7164916992188</v>
      </c>
      <c r="B3124">
        <v>34.698879241943402</v>
      </c>
      <c r="C3124">
        <v>37.310325622558601</v>
      </c>
    </row>
    <row r="3125" spans="1:3">
      <c r="A3125">
        <v>18.550739288330099</v>
      </c>
      <c r="B3125">
        <v>32.916584014892599</v>
      </c>
      <c r="C3125">
        <v>23.578784942626999</v>
      </c>
    </row>
    <row r="3126" spans="1:3">
      <c r="A3126">
        <v>33.307952880859403</v>
      </c>
      <c r="B3126">
        <v>32.233669281005902</v>
      </c>
      <c r="C3126">
        <v>32.931953430175803</v>
      </c>
    </row>
    <row r="3127" spans="1:3">
      <c r="A3127">
        <v>22.211774826049801</v>
      </c>
      <c r="B3127">
        <v>8.4889917373657209</v>
      </c>
      <c r="C3127">
        <v>17.408800125122099</v>
      </c>
    </row>
    <row r="3128" spans="1:3">
      <c r="A3128">
        <v>29.4817199707031</v>
      </c>
      <c r="B3128">
        <v>64.038635253906307</v>
      </c>
      <c r="C3128">
        <v>41.5766410827637</v>
      </c>
    </row>
    <row r="3129" spans="1:3">
      <c r="A3129">
        <v>27.287611007690401</v>
      </c>
      <c r="B3129">
        <v>15.678398132324199</v>
      </c>
      <c r="C3129">
        <v>23.22438621521</v>
      </c>
    </row>
    <row r="3130" spans="1:3">
      <c r="A3130">
        <v>26.838598251342798</v>
      </c>
      <c r="B3130">
        <v>5.7143754959106401</v>
      </c>
      <c r="C3130">
        <v>19.4451198577881</v>
      </c>
    </row>
    <row r="3131" spans="1:3">
      <c r="A3131">
        <v>22.282861709594702</v>
      </c>
      <c r="B3131">
        <v>18.1886806488037</v>
      </c>
      <c r="C3131">
        <v>20.849899291992202</v>
      </c>
    </row>
    <row r="3132" spans="1:3">
      <c r="A3132">
        <v>21.279863357543899</v>
      </c>
      <c r="B3132">
        <v>94.862258911132798</v>
      </c>
      <c r="C3132">
        <v>47.033702850341797</v>
      </c>
    </row>
    <row r="3133" spans="1:3">
      <c r="A3133">
        <v>29.839693069458001</v>
      </c>
      <c r="B3133">
        <v>23.151390075683601</v>
      </c>
      <c r="C3133">
        <v>27.498786926269499</v>
      </c>
    </row>
    <row r="3134" spans="1:3">
      <c r="A3134">
        <v>33.741466522216797</v>
      </c>
      <c r="B3134">
        <v>6.2350144386291504</v>
      </c>
      <c r="C3134">
        <v>24.114208221435501</v>
      </c>
    </row>
    <row r="3135" spans="1:3">
      <c r="A3135">
        <v>33.226448059082003</v>
      </c>
      <c r="B3135">
        <v>26.5837707519531</v>
      </c>
      <c r="C3135">
        <v>30.9015102386475</v>
      </c>
    </row>
    <row r="3136" spans="1:3">
      <c r="A3136">
        <v>35.336410522460902</v>
      </c>
      <c r="B3136">
        <v>23.382396697998001</v>
      </c>
      <c r="C3136">
        <v>31.1525058746338</v>
      </c>
    </row>
    <row r="3137" spans="1:3">
      <c r="A3137">
        <v>19.714319229126001</v>
      </c>
      <c r="B3137">
        <v>6.8468561172485396</v>
      </c>
      <c r="C3137">
        <v>15.210706710815399</v>
      </c>
    </row>
    <row r="3138" spans="1:3">
      <c r="A3138">
        <v>25.657814025878899</v>
      </c>
      <c r="B3138">
        <v>21.340690612793001</v>
      </c>
      <c r="C3138">
        <v>24.1468200683594</v>
      </c>
    </row>
    <row r="3139" spans="1:3">
      <c r="A3139">
        <v>16.7583408355713</v>
      </c>
      <c r="B3139">
        <v>29.418781280517599</v>
      </c>
      <c r="C3139">
        <v>21.189495086669901</v>
      </c>
    </row>
    <row r="3140" spans="1:3">
      <c r="A3140">
        <v>15.027337074279799</v>
      </c>
      <c r="B3140">
        <v>3.8567657470703098</v>
      </c>
      <c r="C3140">
        <v>11.117636680603001</v>
      </c>
    </row>
    <row r="3141" spans="1:3">
      <c r="A3141">
        <v>31.121364593505898</v>
      </c>
      <c r="B3141">
        <v>41.680740356445298</v>
      </c>
      <c r="C3141">
        <v>34.817146301269503</v>
      </c>
    </row>
    <row r="3142" spans="1:3">
      <c r="A3142">
        <v>25.3234252929688</v>
      </c>
      <c r="B3142">
        <v>5.5557303428649902</v>
      </c>
      <c r="C3142">
        <v>18.404731750488299</v>
      </c>
    </row>
    <row r="3143" spans="1:3">
      <c r="A3143">
        <v>26.764745712280298</v>
      </c>
      <c r="B3143">
        <v>3.7173109054565399</v>
      </c>
      <c r="C3143">
        <v>18.698143005371101</v>
      </c>
    </row>
    <row r="3144" spans="1:3">
      <c r="A3144">
        <v>43.059280395507798</v>
      </c>
      <c r="B3144">
        <v>65.386642456054702</v>
      </c>
      <c r="C3144">
        <v>50.873855590820298</v>
      </c>
    </row>
    <row r="3145" spans="1:3">
      <c r="A3145">
        <v>29.540864944458001</v>
      </c>
      <c r="B3145">
        <v>-18.2363376617432</v>
      </c>
      <c r="C3145">
        <v>12.818843841552701</v>
      </c>
    </row>
    <row r="3146" spans="1:3">
      <c r="A3146">
        <v>24.6723327636719</v>
      </c>
      <c r="B3146">
        <v>18.851146697998001</v>
      </c>
      <c r="C3146">
        <v>22.6349182128906</v>
      </c>
    </row>
    <row r="3147" spans="1:3">
      <c r="A3147">
        <v>41.286678314208999</v>
      </c>
      <c r="B3147">
        <v>8.2862911224365199</v>
      </c>
      <c r="C3147">
        <v>29.736543655395501</v>
      </c>
    </row>
    <row r="3148" spans="1:3">
      <c r="A3148">
        <v>40.573814392089801</v>
      </c>
      <c r="B3148">
        <v>12.976452827453601</v>
      </c>
      <c r="C3148">
        <v>30.914737701416001</v>
      </c>
    </row>
    <row r="3149" spans="1:3">
      <c r="A3149">
        <v>14.939852714538601</v>
      </c>
      <c r="B3149">
        <v>12.8286428451538</v>
      </c>
      <c r="C3149">
        <v>14.200929641723601</v>
      </c>
    </row>
    <row r="3150" spans="1:3">
      <c r="A3150">
        <v>17.538616180419901</v>
      </c>
      <c r="B3150">
        <v>16.294303894043001</v>
      </c>
      <c r="C3150">
        <v>17.103107452392599</v>
      </c>
    </row>
    <row r="3151" spans="1:3">
      <c r="A3151">
        <v>26.327135086059599</v>
      </c>
      <c r="B3151">
        <v>8.8722152709960902</v>
      </c>
      <c r="C3151">
        <v>20.217912673950199</v>
      </c>
    </row>
    <row r="3152" spans="1:3">
      <c r="A3152">
        <v>36.6920776367188</v>
      </c>
      <c r="B3152">
        <v>89.479652404785199</v>
      </c>
      <c r="C3152">
        <v>55.167728424072301</v>
      </c>
    </row>
    <row r="3153" spans="1:3">
      <c r="A3153">
        <v>28.529392242431602</v>
      </c>
      <c r="B3153">
        <v>19.239128112793001</v>
      </c>
      <c r="C3153">
        <v>25.2777996063232</v>
      </c>
    </row>
    <row r="3154" spans="1:3">
      <c r="A3154">
        <v>14.839296340942401</v>
      </c>
      <c r="B3154">
        <v>-15.598385810852101</v>
      </c>
      <c r="C3154">
        <v>4.1861076354980504</v>
      </c>
    </row>
    <row r="3155" spans="1:3">
      <c r="A3155">
        <v>24.617853164672901</v>
      </c>
      <c r="B3155">
        <v>9.9903087615966797</v>
      </c>
      <c r="C3155">
        <v>19.498212814331101</v>
      </c>
    </row>
    <row r="3156" spans="1:3">
      <c r="A3156">
        <v>64.031707763671903</v>
      </c>
      <c r="B3156">
        <v>8.8837804794311506</v>
      </c>
      <c r="C3156">
        <v>44.729934692382798</v>
      </c>
    </row>
    <row r="3157" spans="1:3">
      <c r="A3157">
        <v>20.5072021484375</v>
      </c>
      <c r="B3157">
        <v>7.30289554595947</v>
      </c>
      <c r="C3157">
        <v>15.885694503784199</v>
      </c>
    </row>
    <row r="3158" spans="1:3">
      <c r="A3158">
        <v>25.8288059234619</v>
      </c>
      <c r="B3158">
        <v>34.3031616210938</v>
      </c>
      <c r="C3158">
        <v>28.7948303222656</v>
      </c>
    </row>
    <row r="3159" spans="1:3">
      <c r="A3159">
        <v>18.888076782226602</v>
      </c>
      <c r="B3159">
        <v>50.224536895752003</v>
      </c>
      <c r="C3159">
        <v>29.855838775634801</v>
      </c>
    </row>
    <row r="3160" spans="1:3">
      <c r="A3160">
        <v>13.719250679016101</v>
      </c>
      <c r="B3160">
        <v>0.74276196956634499</v>
      </c>
      <c r="C3160">
        <v>9.1774797439575195</v>
      </c>
    </row>
    <row r="3161" spans="1:3">
      <c r="A3161">
        <v>22.375608444213899</v>
      </c>
      <c r="B3161">
        <v>-0.77437490224838301</v>
      </c>
      <c r="C3161">
        <v>14.273114204406699</v>
      </c>
    </row>
    <row r="3162" spans="1:3">
      <c r="A3162">
        <v>23.8286952972412</v>
      </c>
      <c r="B3162">
        <v>-22.026371002197301</v>
      </c>
      <c r="C3162">
        <v>7.7794222831726101</v>
      </c>
    </row>
    <row r="3163" spans="1:3">
      <c r="A3163">
        <v>30.254522323608398</v>
      </c>
      <c r="B3163">
        <v>10.9303169250488</v>
      </c>
      <c r="C3163">
        <v>23.491050720214801</v>
      </c>
    </row>
    <row r="3164" spans="1:3">
      <c r="A3164">
        <v>26.870140075683601</v>
      </c>
      <c r="B3164">
        <v>54.098102569580099</v>
      </c>
      <c r="C3164">
        <v>36.399925231933601</v>
      </c>
    </row>
    <row r="3165" spans="1:3">
      <c r="A3165">
        <v>23.6948337554932</v>
      </c>
      <c r="B3165">
        <v>32.187416076660199</v>
      </c>
      <c r="C3165">
        <v>26.667238235473601</v>
      </c>
    </row>
    <row r="3166" spans="1:3">
      <c r="A3166">
        <v>15.9725332260132</v>
      </c>
      <c r="B3166">
        <v>2.1958322525024401</v>
      </c>
      <c r="C3166">
        <v>11.150688171386699</v>
      </c>
    </row>
    <row r="3167" spans="1:3">
      <c r="A3167">
        <v>29.499195098876999</v>
      </c>
      <c r="B3167">
        <v>9.3084602355956996</v>
      </c>
      <c r="C3167">
        <v>22.432437896728501</v>
      </c>
    </row>
    <row r="3168" spans="1:3">
      <c r="A3168">
        <v>19.2828063964844</v>
      </c>
      <c r="B3168">
        <v>13.66139793396</v>
      </c>
      <c r="C3168">
        <v>17.315313339233398</v>
      </c>
    </row>
    <row r="3169" spans="1:3">
      <c r="A3169">
        <v>30.466457366943398</v>
      </c>
      <c r="B3169">
        <v>42.270519256591797</v>
      </c>
      <c r="C3169">
        <v>34.597877502441399</v>
      </c>
    </row>
    <row r="3170" spans="1:3">
      <c r="A3170">
        <v>19.456642150878899</v>
      </c>
      <c r="B3170">
        <v>1.37217688560486</v>
      </c>
      <c r="C3170">
        <v>13.127079010009799</v>
      </c>
    </row>
    <row r="3171" spans="1:3">
      <c r="A3171">
        <v>26.886905670166001</v>
      </c>
      <c r="B3171">
        <v>34.2796020507813</v>
      </c>
      <c r="C3171">
        <v>29.474349975585898</v>
      </c>
    </row>
    <row r="3172" spans="1:3">
      <c r="A3172">
        <v>12.919379234314</v>
      </c>
      <c r="B3172">
        <v>57.739448547363303</v>
      </c>
      <c r="C3172">
        <v>28.606403350830099</v>
      </c>
    </row>
    <row r="3173" spans="1:3">
      <c r="A3173">
        <v>21.746931076049801</v>
      </c>
      <c r="B3173">
        <v>24.7233562469482</v>
      </c>
      <c r="C3173">
        <v>22.788679122924801</v>
      </c>
    </row>
    <row r="3174" spans="1:3">
      <c r="A3174">
        <v>17.630395889282202</v>
      </c>
      <c r="B3174">
        <v>21.6324787139893</v>
      </c>
      <c r="C3174">
        <v>19.031124114990199</v>
      </c>
    </row>
    <row r="3175" spans="1:3">
      <c r="A3175">
        <v>45.796241760253899</v>
      </c>
      <c r="B3175">
        <v>26.167575836181602</v>
      </c>
      <c r="C3175">
        <v>38.9262084960938</v>
      </c>
    </row>
    <row r="3176" spans="1:3">
      <c r="A3176">
        <v>13.153151512146</v>
      </c>
      <c r="B3176">
        <v>66.518852233886705</v>
      </c>
      <c r="C3176">
        <v>31.8311462402344</v>
      </c>
    </row>
    <row r="3177" spans="1:3">
      <c r="A3177">
        <v>31.260328292846701</v>
      </c>
      <c r="B3177">
        <v>12.234560012817401</v>
      </c>
      <c r="C3177">
        <v>24.6013088226318</v>
      </c>
    </row>
    <row r="3178" spans="1:3">
      <c r="A3178">
        <v>43.452850341796903</v>
      </c>
      <c r="B3178">
        <v>3.9209675788879399</v>
      </c>
      <c r="C3178">
        <v>29.616691589355501</v>
      </c>
    </row>
    <row r="3179" spans="1:3">
      <c r="A3179">
        <v>11.6680030822754</v>
      </c>
      <c r="B3179">
        <v>0.78025448322296098</v>
      </c>
      <c r="C3179">
        <v>7.8572912216186497</v>
      </c>
    </row>
    <row r="3180" spans="1:3">
      <c r="A3180">
        <v>26.393875122070298</v>
      </c>
      <c r="B3180">
        <v>22.101758956909201</v>
      </c>
      <c r="C3180">
        <v>24.8916339874268</v>
      </c>
    </row>
    <row r="3181" spans="1:3">
      <c r="A3181">
        <v>22.406251907348601</v>
      </c>
      <c r="B3181">
        <v>33.104915618896499</v>
      </c>
      <c r="C3181">
        <v>26.150783538818398</v>
      </c>
    </row>
    <row r="3182" spans="1:3">
      <c r="A3182">
        <v>36.538230895996101</v>
      </c>
      <c r="B3182">
        <v>13.235975265502899</v>
      </c>
      <c r="C3182">
        <v>28.382440567016602</v>
      </c>
    </row>
    <row r="3183" spans="1:3">
      <c r="A3183">
        <v>30.484174728393601</v>
      </c>
      <c r="B3183">
        <v>32.0187797546387</v>
      </c>
      <c r="C3183">
        <v>31.021286010742202</v>
      </c>
    </row>
    <row r="3184" spans="1:3">
      <c r="A3184">
        <v>39.671958923339801</v>
      </c>
      <c r="B3184">
        <v>36.524055480957003</v>
      </c>
      <c r="C3184">
        <v>38.570194244384801</v>
      </c>
    </row>
    <row r="3185" spans="1:3">
      <c r="A3185">
        <v>25.1263637542725</v>
      </c>
      <c r="B3185">
        <v>49.855888366699197</v>
      </c>
      <c r="C3185">
        <v>33.781696319580099</v>
      </c>
    </row>
    <row r="3186" spans="1:3">
      <c r="A3186">
        <v>22.828056335449201</v>
      </c>
      <c r="B3186">
        <v>24.494258880615199</v>
      </c>
      <c r="C3186">
        <v>23.411228179931602</v>
      </c>
    </row>
    <row r="3187" spans="1:3">
      <c r="A3187">
        <v>28.007480621337901</v>
      </c>
      <c r="B3187">
        <v>40.180374145507798</v>
      </c>
      <c r="C3187">
        <v>32.267993927002003</v>
      </c>
    </row>
    <row r="3188" spans="1:3">
      <c r="A3188">
        <v>36.875049591064503</v>
      </c>
      <c r="B3188">
        <v>12.9450778961182</v>
      </c>
      <c r="C3188">
        <v>28.499559402465799</v>
      </c>
    </row>
    <row r="3189" spans="1:3">
      <c r="A3189">
        <v>18.312747955322301</v>
      </c>
      <c r="B3189">
        <v>79.061836242675795</v>
      </c>
      <c r="C3189">
        <v>39.574928283691399</v>
      </c>
    </row>
    <row r="3190" spans="1:3">
      <c r="A3190">
        <v>34.3240776062012</v>
      </c>
      <c r="B3190">
        <v>14.3095026016235</v>
      </c>
      <c r="C3190">
        <v>27.318975448608398</v>
      </c>
    </row>
    <row r="3191" spans="1:3">
      <c r="A3191">
        <v>22.353700637817401</v>
      </c>
      <c r="B3191">
        <v>9.3251419067382795</v>
      </c>
      <c r="C3191">
        <v>17.793704986572301</v>
      </c>
    </row>
    <row r="3192" spans="1:3">
      <c r="A3192">
        <v>19.8366508483887</v>
      </c>
      <c r="B3192">
        <v>25.533897399902301</v>
      </c>
      <c r="C3192">
        <v>21.830686569213899</v>
      </c>
    </row>
    <row r="3193" spans="1:3">
      <c r="A3193">
        <v>18.682752609252901</v>
      </c>
      <c r="B3193">
        <v>31.305152893066399</v>
      </c>
      <c r="C3193">
        <v>23.100593566894499</v>
      </c>
    </row>
    <row r="3194" spans="1:3">
      <c r="A3194">
        <v>25.56520652771</v>
      </c>
      <c r="B3194">
        <v>31.4051723480225</v>
      </c>
      <c r="C3194">
        <v>27.609193801879901</v>
      </c>
    </row>
    <row r="3195" spans="1:3">
      <c r="A3195">
        <v>16.747655868530298</v>
      </c>
      <c r="B3195">
        <v>24.094589233398398</v>
      </c>
      <c r="C3195">
        <v>19.3190822601318</v>
      </c>
    </row>
    <row r="3196" spans="1:3">
      <c r="A3196">
        <v>16.348051071166999</v>
      </c>
      <c r="B3196">
        <v>7.4068241119384801</v>
      </c>
      <c r="C3196">
        <v>13.218621253967299</v>
      </c>
    </row>
    <row r="3197" spans="1:3">
      <c r="A3197">
        <v>37.214065551757798</v>
      </c>
      <c r="B3197">
        <v>-0.85481530427932695</v>
      </c>
      <c r="C3197">
        <v>23.889957427978501</v>
      </c>
    </row>
    <row r="3198" spans="1:3">
      <c r="A3198">
        <v>33.302791595458999</v>
      </c>
      <c r="B3198">
        <v>49.434677124023402</v>
      </c>
      <c r="C3198">
        <v>38.948951721191399</v>
      </c>
    </row>
    <row r="3199" spans="1:3">
      <c r="A3199">
        <v>30.4345893859863</v>
      </c>
      <c r="B3199">
        <v>-2.2013312205672299E-2</v>
      </c>
      <c r="C3199">
        <v>19.774778366088899</v>
      </c>
    </row>
    <row r="3200" spans="1:3">
      <c r="A3200">
        <v>49.165473937988303</v>
      </c>
      <c r="B3200">
        <v>1.2288402318954501</v>
      </c>
      <c r="C3200">
        <v>32.387653350830099</v>
      </c>
    </row>
    <row r="3201" spans="1:3">
      <c r="A3201">
        <v>25.677423477172901</v>
      </c>
      <c r="B3201">
        <v>46.611839294433601</v>
      </c>
      <c r="C3201">
        <v>33.004470825195298</v>
      </c>
    </row>
    <row r="3202" spans="1:3">
      <c r="A3202">
        <v>15.557824134826699</v>
      </c>
      <c r="B3202">
        <v>5.4927873611450204</v>
      </c>
      <c r="C3202">
        <v>12.0350608825684</v>
      </c>
    </row>
    <row r="3203" spans="1:3">
      <c r="A3203">
        <v>36.219455718994098</v>
      </c>
      <c r="B3203">
        <v>33.5239448547363</v>
      </c>
      <c r="C3203">
        <v>35.276027679443402</v>
      </c>
    </row>
    <row r="3204" spans="1:3">
      <c r="A3204">
        <v>24.173219680786101</v>
      </c>
      <c r="B3204">
        <v>35.564281463622997</v>
      </c>
      <c r="C3204">
        <v>28.160091400146499</v>
      </c>
    </row>
    <row r="3205" spans="1:3">
      <c r="A3205">
        <v>33.532154083252003</v>
      </c>
      <c r="B3205">
        <v>81.780288696289105</v>
      </c>
      <c r="C3205">
        <v>50.419002532958999</v>
      </c>
    </row>
    <row r="3206" spans="1:3">
      <c r="A3206">
        <v>28.018482208251999</v>
      </c>
      <c r="B3206">
        <v>6.2996320724487296</v>
      </c>
      <c r="C3206">
        <v>20.416885375976602</v>
      </c>
    </row>
    <row r="3207" spans="1:3">
      <c r="A3207">
        <v>35.309051513671903</v>
      </c>
      <c r="B3207">
        <v>40.255287170410199</v>
      </c>
      <c r="C3207">
        <v>37.040233612060497</v>
      </c>
    </row>
    <row r="3208" spans="1:3">
      <c r="A3208">
        <v>26.3120727539063</v>
      </c>
      <c r="B3208">
        <v>13.399315834045399</v>
      </c>
      <c r="C3208">
        <v>21.792608261108398</v>
      </c>
    </row>
    <row r="3209" spans="1:3">
      <c r="A3209">
        <v>25.251705169677699</v>
      </c>
      <c r="B3209">
        <v>29.315702438354499</v>
      </c>
      <c r="C3209">
        <v>26.6741046905518</v>
      </c>
    </row>
    <row r="3210" spans="1:3">
      <c r="A3210">
        <v>29.0939636230469</v>
      </c>
      <c r="B3210">
        <v>4.1857461929321298</v>
      </c>
      <c r="C3210">
        <v>20.3760871887207</v>
      </c>
    </row>
    <row r="3211" spans="1:3">
      <c r="A3211">
        <v>20.1973686218262</v>
      </c>
      <c r="B3211">
        <v>16.596071243286101</v>
      </c>
      <c r="C3211">
        <v>18.936914443969702</v>
      </c>
    </row>
    <row r="3212" spans="1:3">
      <c r="A3212">
        <v>37.210170745849602</v>
      </c>
      <c r="B3212">
        <v>45.984039306640597</v>
      </c>
      <c r="C3212">
        <v>40.2810249328613</v>
      </c>
    </row>
    <row r="3213" spans="1:3">
      <c r="A3213">
        <v>16.944293975830099</v>
      </c>
      <c r="B3213">
        <v>13.626050949096699</v>
      </c>
      <c r="C3213">
        <v>15.782909393310501</v>
      </c>
    </row>
    <row r="3214" spans="1:3">
      <c r="A3214">
        <v>25.359512329101602</v>
      </c>
      <c r="B3214">
        <v>102.14641571044901</v>
      </c>
      <c r="C3214">
        <v>52.234928131103501</v>
      </c>
    </row>
    <row r="3215" spans="1:3">
      <c r="A3215">
        <v>8.6943941116333008</v>
      </c>
      <c r="B3215">
        <v>34.586315155029297</v>
      </c>
      <c r="C3215">
        <v>17.756567001342798</v>
      </c>
    </row>
    <row r="3216" spans="1:3">
      <c r="A3216">
        <v>13.3738088607788</v>
      </c>
      <c r="B3216">
        <v>49.7460327148438</v>
      </c>
      <c r="C3216">
        <v>26.104087829589801</v>
      </c>
    </row>
    <row r="3217" spans="1:3">
      <c r="A3217">
        <v>25.320095062255898</v>
      </c>
      <c r="B3217">
        <v>56.957004547119098</v>
      </c>
      <c r="C3217">
        <v>36.393013000488303</v>
      </c>
    </row>
    <row r="3218" spans="1:3">
      <c r="A3218">
        <v>14.967943191528301</v>
      </c>
      <c r="B3218">
        <v>26.9763069152832</v>
      </c>
      <c r="C3218">
        <v>19.170869827270501</v>
      </c>
    </row>
    <row r="3219" spans="1:3">
      <c r="A3219">
        <v>14.9728078842163</v>
      </c>
      <c r="B3219">
        <v>2.9424464702606201</v>
      </c>
      <c r="C3219">
        <v>10.7621812820435</v>
      </c>
    </row>
    <row r="3220" spans="1:3">
      <c r="A3220">
        <v>22.256116867065401</v>
      </c>
      <c r="B3220">
        <v>102.81256103515599</v>
      </c>
      <c r="C3220">
        <v>50.450870513916001</v>
      </c>
    </row>
    <row r="3221" spans="1:3">
      <c r="A3221">
        <v>20.125980377197301</v>
      </c>
      <c r="B3221">
        <v>14.157885551452599</v>
      </c>
      <c r="C3221">
        <v>18.037147521972699</v>
      </c>
    </row>
    <row r="3222" spans="1:3">
      <c r="A3222">
        <v>35.576667785644503</v>
      </c>
      <c r="B3222">
        <v>18.709547042846701</v>
      </c>
      <c r="C3222">
        <v>29.673175811767599</v>
      </c>
    </row>
    <row r="3223" spans="1:3">
      <c r="A3223">
        <v>23.566455841064499</v>
      </c>
      <c r="B3223">
        <v>58.834129333496101</v>
      </c>
      <c r="C3223">
        <v>35.910140991210902</v>
      </c>
    </row>
    <row r="3224" spans="1:3">
      <c r="A3224">
        <v>30.098609924316399</v>
      </c>
      <c r="B3224">
        <v>29.121288299560501</v>
      </c>
      <c r="C3224">
        <v>29.756547927856399</v>
      </c>
    </row>
    <row r="3225" spans="1:3">
      <c r="A3225">
        <v>43.773406982421903</v>
      </c>
      <c r="B3225">
        <v>26.105056762695298</v>
      </c>
      <c r="C3225">
        <v>37.589485168457003</v>
      </c>
    </row>
    <row r="3226" spans="1:3">
      <c r="A3226">
        <v>25.839788436889599</v>
      </c>
      <c r="B3226">
        <v>9.1964864730834996</v>
      </c>
      <c r="C3226">
        <v>20.014633178710898</v>
      </c>
    </row>
    <row r="3227" spans="1:3">
      <c r="A3227">
        <v>30.307518005371101</v>
      </c>
      <c r="B3227">
        <v>23.138921737670898</v>
      </c>
      <c r="C3227">
        <v>27.798509597778299</v>
      </c>
    </row>
    <row r="3228" spans="1:3">
      <c r="A3228">
        <v>38.823780059814503</v>
      </c>
      <c r="B3228">
        <v>38.487937927246101</v>
      </c>
      <c r="C3228">
        <v>38.706233978271499</v>
      </c>
    </row>
    <row r="3229" spans="1:3">
      <c r="A3229">
        <v>22.856037139892599</v>
      </c>
      <c r="B3229">
        <v>5.5462398529052699</v>
      </c>
      <c r="C3229">
        <v>16.797607421875</v>
      </c>
    </row>
    <row r="3230" spans="1:3">
      <c r="A3230">
        <v>55.365951538085902</v>
      </c>
      <c r="B3230">
        <v>5.8259558677673304</v>
      </c>
      <c r="C3230">
        <v>38.026954650878899</v>
      </c>
    </row>
    <row r="3231" spans="1:3">
      <c r="A3231">
        <v>25.6005554199219</v>
      </c>
      <c r="B3231">
        <v>16.533205032348601</v>
      </c>
      <c r="C3231">
        <v>22.4269828796387</v>
      </c>
    </row>
    <row r="3232" spans="1:3">
      <c r="A3232">
        <v>30.147626876831101</v>
      </c>
      <c r="B3232">
        <v>3.27242851257324</v>
      </c>
      <c r="C3232">
        <v>20.741308212280298</v>
      </c>
    </row>
    <row r="3233" spans="1:3">
      <c r="A3233">
        <v>18.055406570434599</v>
      </c>
      <c r="B3233">
        <v>2.6389842033386199</v>
      </c>
      <c r="C3233">
        <v>12.6596584320068</v>
      </c>
    </row>
    <row r="3234" spans="1:3">
      <c r="A3234">
        <v>25.734403610229499</v>
      </c>
      <c r="B3234">
        <v>14.1552734375</v>
      </c>
      <c r="C3234">
        <v>21.681707382202099</v>
      </c>
    </row>
    <row r="3235" spans="1:3">
      <c r="A3235">
        <v>28.564964294433601</v>
      </c>
      <c r="B3235">
        <v>1.9549870491027801</v>
      </c>
      <c r="C3235">
        <v>19.251472473144499</v>
      </c>
    </row>
    <row r="3236" spans="1:3">
      <c r="A3236">
        <v>30.1756896972656</v>
      </c>
      <c r="B3236">
        <v>36.617931365966797</v>
      </c>
      <c r="C3236">
        <v>32.430473327636697</v>
      </c>
    </row>
    <row r="3237" spans="1:3">
      <c r="A3237">
        <v>21.996782302856399</v>
      </c>
      <c r="B3237">
        <v>44.293106079101598</v>
      </c>
      <c r="C3237">
        <v>29.800495147705099</v>
      </c>
    </row>
    <row r="3238" spans="1:3">
      <c r="A3238">
        <v>11.223219871521</v>
      </c>
      <c r="B3238">
        <v>24.934759140014599</v>
      </c>
      <c r="C3238">
        <v>16.022258758544901</v>
      </c>
    </row>
    <row r="3239" spans="1:3">
      <c r="A3239">
        <v>37.689010620117202</v>
      </c>
      <c r="B3239">
        <v>9.8137321472168004</v>
      </c>
      <c r="C3239">
        <v>27.932662963867202</v>
      </c>
    </row>
    <row r="3240" spans="1:3">
      <c r="A3240">
        <v>8.2961044311523402</v>
      </c>
      <c r="B3240">
        <v>30.982070922851602</v>
      </c>
      <c r="C3240">
        <v>16.236192703247099</v>
      </c>
    </row>
    <row r="3241" spans="1:3">
      <c r="A3241">
        <v>25.128856658935501</v>
      </c>
      <c r="B3241">
        <v>13.3875331878662</v>
      </c>
      <c r="C3241">
        <v>21.019393920898398</v>
      </c>
    </row>
    <row r="3242" spans="1:3">
      <c r="A3242">
        <v>53.512233734130902</v>
      </c>
      <c r="B3242">
        <v>32.290012359619098</v>
      </c>
      <c r="C3242">
        <v>46.084457397460902</v>
      </c>
    </row>
    <row r="3243" spans="1:3">
      <c r="A3243">
        <v>17.3900756835938</v>
      </c>
      <c r="B3243">
        <v>-0.108742564916611</v>
      </c>
      <c r="C3243">
        <v>11.265489578247101</v>
      </c>
    </row>
    <row r="3244" spans="1:3">
      <c r="A3244">
        <v>28.0274848937988</v>
      </c>
      <c r="B3244">
        <v>32.704196929931598</v>
      </c>
      <c r="C3244">
        <v>29.664333343505898</v>
      </c>
    </row>
    <row r="3245" spans="1:3">
      <c r="A3245">
        <v>23.650272369384801</v>
      </c>
      <c r="B3245">
        <v>12.153053283691399</v>
      </c>
      <c r="C3245">
        <v>19.626245498657202</v>
      </c>
    </row>
    <row r="3246" spans="1:3">
      <c r="A3246">
        <v>29.8354892730713</v>
      </c>
      <c r="B3246">
        <v>12.6083068847656</v>
      </c>
      <c r="C3246">
        <v>23.805974960327099</v>
      </c>
    </row>
    <row r="3247" spans="1:3">
      <c r="A3247">
        <v>17.8080444335938</v>
      </c>
      <c r="B3247">
        <v>6.8092155456543004</v>
      </c>
      <c r="C3247">
        <v>13.958454132080099</v>
      </c>
    </row>
    <row r="3248" spans="1:3">
      <c r="A3248">
        <v>37.470176696777301</v>
      </c>
      <c r="B3248">
        <v>38.7959594726563</v>
      </c>
      <c r="C3248">
        <v>37.934200286865199</v>
      </c>
    </row>
    <row r="3249" spans="1:3">
      <c r="A3249">
        <v>16.768856048583999</v>
      </c>
      <c r="B3249">
        <v>91.658279418945298</v>
      </c>
      <c r="C3249">
        <v>42.980155944824197</v>
      </c>
    </row>
    <row r="3250" spans="1:3">
      <c r="A3250">
        <v>28.982887268066399</v>
      </c>
      <c r="B3250">
        <v>3.9299232959747301</v>
      </c>
      <c r="C3250">
        <v>20.214349746704102</v>
      </c>
    </row>
    <row r="3251" spans="1:3">
      <c r="A3251">
        <v>24.603481292724599</v>
      </c>
      <c r="B3251">
        <v>64.309013366699205</v>
      </c>
      <c r="C3251">
        <v>38.500415802002003</v>
      </c>
    </row>
    <row r="3252" spans="1:3">
      <c r="A3252">
        <v>26.450443267822301</v>
      </c>
      <c r="B3252">
        <v>21.338342666626001</v>
      </c>
      <c r="C3252">
        <v>24.661207199096701</v>
      </c>
    </row>
    <row r="3253" spans="1:3">
      <c r="A3253">
        <v>19.630691528320298</v>
      </c>
      <c r="B3253">
        <v>-1.2165726423263601</v>
      </c>
      <c r="C3253">
        <v>12.334149360656699</v>
      </c>
    </row>
    <row r="3254" spans="1:3">
      <c r="A3254">
        <v>17.1292018890381</v>
      </c>
      <c r="B3254">
        <v>17.6620788574219</v>
      </c>
      <c r="C3254">
        <v>17.315708160400401</v>
      </c>
    </row>
    <row r="3255" spans="1:3">
      <c r="A3255">
        <v>22.130443572998001</v>
      </c>
      <c r="B3255">
        <v>10.2832326889038</v>
      </c>
      <c r="C3255">
        <v>17.9839191436768</v>
      </c>
    </row>
    <row r="3256" spans="1:3">
      <c r="A3256">
        <v>24.7412719726563</v>
      </c>
      <c r="B3256">
        <v>13.5819711685181</v>
      </c>
      <c r="C3256">
        <v>20.835515975952099</v>
      </c>
    </row>
    <row r="3257" spans="1:3">
      <c r="A3257">
        <v>16.201736450195298</v>
      </c>
      <c r="B3257">
        <v>12.4549465179443</v>
      </c>
      <c r="C3257">
        <v>14.89035987854</v>
      </c>
    </row>
    <row r="3258" spans="1:3">
      <c r="A3258">
        <v>23.959423065185501</v>
      </c>
      <c r="B3258">
        <v>18.502536773681602</v>
      </c>
      <c r="C3258">
        <v>22.049512863159201</v>
      </c>
    </row>
    <row r="3259" spans="1:3">
      <c r="A3259">
        <v>25.596265792846701</v>
      </c>
      <c r="B3259">
        <v>55.862018585205099</v>
      </c>
      <c r="C3259">
        <v>36.189277648925803</v>
      </c>
    </row>
    <row r="3260" spans="1:3">
      <c r="A3260">
        <v>31.453262329101602</v>
      </c>
      <c r="B3260">
        <v>40.194244384765597</v>
      </c>
      <c r="C3260">
        <v>34.512607574462898</v>
      </c>
    </row>
    <row r="3261" spans="1:3">
      <c r="A3261">
        <v>17.6471138000488</v>
      </c>
      <c r="B3261">
        <v>82.910079956054702</v>
      </c>
      <c r="C3261">
        <v>40.489151000976598</v>
      </c>
    </row>
    <row r="3262" spans="1:3">
      <c r="A3262">
        <v>26.9742317199707</v>
      </c>
      <c r="B3262">
        <v>24.222364425659201</v>
      </c>
      <c r="C3262">
        <v>26.0110778808594</v>
      </c>
    </row>
    <row r="3263" spans="1:3">
      <c r="A3263">
        <v>17.447465896606399</v>
      </c>
      <c r="B3263">
        <v>7.4600706100463903</v>
      </c>
      <c r="C3263">
        <v>13.9518775939941</v>
      </c>
    </row>
    <row r="3264" spans="1:3">
      <c r="A3264">
        <v>17.9033298492432</v>
      </c>
      <c r="B3264">
        <v>42.145709991455099</v>
      </c>
      <c r="C3264">
        <v>26.388162612915</v>
      </c>
    </row>
    <row r="3265" spans="1:3">
      <c r="A3265">
        <v>26.973455429077099</v>
      </c>
      <c r="B3265">
        <v>7.9944934844970703</v>
      </c>
      <c r="C3265">
        <v>20.330818176269499</v>
      </c>
    </row>
    <row r="3266" spans="1:3">
      <c r="A3266">
        <v>30.745403289794901</v>
      </c>
      <c r="B3266">
        <v>0.433665782213211</v>
      </c>
      <c r="C3266">
        <v>20.136295318603501</v>
      </c>
    </row>
    <row r="3267" spans="1:3">
      <c r="A3267">
        <v>21.445253372192401</v>
      </c>
      <c r="B3267">
        <v>9.3707275390625</v>
      </c>
      <c r="C3267">
        <v>17.219169616699201</v>
      </c>
    </row>
    <row r="3268" spans="1:3">
      <c r="A3268">
        <v>20.575101852416999</v>
      </c>
      <c r="B3268">
        <v>23.422357559204102</v>
      </c>
      <c r="C3268">
        <v>21.571641921997099</v>
      </c>
    </row>
    <row r="3269" spans="1:3">
      <c r="A3269">
        <v>27.763343811035199</v>
      </c>
      <c r="B3269">
        <v>23.898073196411101</v>
      </c>
      <c r="C3269">
        <v>26.410499572753899</v>
      </c>
    </row>
    <row r="3270" spans="1:3">
      <c r="A3270">
        <v>20.805126190185501</v>
      </c>
      <c r="B3270">
        <v>28.155900955200199</v>
      </c>
      <c r="C3270">
        <v>23.3778972625732</v>
      </c>
    </row>
    <row r="3271" spans="1:3">
      <c r="A3271">
        <v>22.111749649047901</v>
      </c>
      <c r="B3271">
        <v>-17.582485198974599</v>
      </c>
      <c r="C3271">
        <v>8.2187671661377006</v>
      </c>
    </row>
    <row r="3272" spans="1:3">
      <c r="A3272">
        <v>25.336051940918001</v>
      </c>
      <c r="B3272">
        <v>78.745697021484403</v>
      </c>
      <c r="C3272">
        <v>44.029426574707003</v>
      </c>
    </row>
    <row r="3273" spans="1:3">
      <c r="A3273">
        <v>11.9348821640015</v>
      </c>
      <c r="B3273">
        <v>-0.53742951154708896</v>
      </c>
      <c r="C3273">
        <v>7.5695729255676296</v>
      </c>
    </row>
    <row r="3274" spans="1:3">
      <c r="A3274">
        <v>28.113040924072301</v>
      </c>
      <c r="B3274">
        <v>29.7916164398193</v>
      </c>
      <c r="C3274">
        <v>28.7005424499512</v>
      </c>
    </row>
    <row r="3275" spans="1:3">
      <c r="A3275">
        <v>12.437716484069799</v>
      </c>
      <c r="B3275">
        <v>32.817234039306598</v>
      </c>
      <c r="C3275">
        <v>19.5705471038818</v>
      </c>
    </row>
    <row r="3276" spans="1:3">
      <c r="A3276">
        <v>29.1818656921387</v>
      </c>
      <c r="B3276">
        <v>40.6100883483887</v>
      </c>
      <c r="C3276">
        <v>33.1817436218262</v>
      </c>
    </row>
    <row r="3277" spans="1:3">
      <c r="A3277">
        <v>23.895570755004901</v>
      </c>
      <c r="B3277">
        <v>19.966659545898398</v>
      </c>
      <c r="C3277">
        <v>22.520452499389599</v>
      </c>
    </row>
    <row r="3278" spans="1:3">
      <c r="A3278">
        <v>30.033882141113299</v>
      </c>
      <c r="B3278">
        <v>65.181632995605497</v>
      </c>
      <c r="C3278">
        <v>42.335594177246101</v>
      </c>
    </row>
    <row r="3279" spans="1:3">
      <c r="A3279">
        <v>24.191055297851602</v>
      </c>
      <c r="B3279">
        <v>4.7971677780151403</v>
      </c>
      <c r="C3279">
        <v>17.403194427490199</v>
      </c>
    </row>
    <row r="3280" spans="1:3">
      <c r="A3280">
        <v>28.13796043396</v>
      </c>
      <c r="B3280">
        <v>-7.29421138763428</v>
      </c>
      <c r="C3280">
        <v>15.7367000579834</v>
      </c>
    </row>
    <row r="3281" spans="1:3">
      <c r="A3281">
        <v>18.022272109985401</v>
      </c>
      <c r="B3281">
        <v>55.078010559082003</v>
      </c>
      <c r="C3281">
        <v>30.9917812347412</v>
      </c>
    </row>
    <row r="3282" spans="1:3">
      <c r="A3282">
        <v>36.2865180969238</v>
      </c>
      <c r="B3282">
        <v>6.7576384544372603</v>
      </c>
      <c r="C3282">
        <v>25.951410293579102</v>
      </c>
    </row>
    <row r="3283" spans="1:3">
      <c r="A3283">
        <v>20.071840286254901</v>
      </c>
      <c r="B3283">
        <v>14.6940650939941</v>
      </c>
      <c r="C3283">
        <v>18.189619064331101</v>
      </c>
    </row>
    <row r="3284" spans="1:3">
      <c r="A3284">
        <v>30.585960388183601</v>
      </c>
      <c r="B3284">
        <v>22.905555725097699</v>
      </c>
      <c r="C3284">
        <v>27.897819519043001</v>
      </c>
    </row>
    <row r="3285" spans="1:3">
      <c r="A3285">
        <v>48.953689575195298</v>
      </c>
      <c r="B3285">
        <v>67.624977111816406</v>
      </c>
      <c r="C3285">
        <v>55.488639831542997</v>
      </c>
    </row>
    <row r="3286" spans="1:3">
      <c r="A3286">
        <v>37.7654838562012</v>
      </c>
      <c r="B3286">
        <v>43.401153564453097</v>
      </c>
      <c r="C3286">
        <v>39.737968444824197</v>
      </c>
    </row>
    <row r="3287" spans="1:3">
      <c r="A3287">
        <v>21.302936553955099</v>
      </c>
      <c r="B3287">
        <v>20.345106124877901</v>
      </c>
      <c r="C3287">
        <v>20.967695236206101</v>
      </c>
    </row>
    <row r="3288" spans="1:3">
      <c r="A3288">
        <v>16.8133754730225</v>
      </c>
      <c r="B3288">
        <v>35.130699157714801</v>
      </c>
      <c r="C3288">
        <v>23.224439620971701</v>
      </c>
    </row>
    <row r="3289" spans="1:3">
      <c r="A3289">
        <v>13.764417648315399</v>
      </c>
      <c r="B3289">
        <v>18.728330612182599</v>
      </c>
      <c r="C3289">
        <v>15.501787185668899</v>
      </c>
    </row>
    <row r="3290" spans="1:3">
      <c r="A3290">
        <v>8.9107999801635707</v>
      </c>
      <c r="B3290">
        <v>29.4867153167725</v>
      </c>
      <c r="C3290">
        <v>16.112369537353501</v>
      </c>
    </row>
    <row r="3291" spans="1:3">
      <c r="A3291">
        <v>32.552711486816399</v>
      </c>
      <c r="B3291">
        <v>20.368955612182599</v>
      </c>
      <c r="C3291">
        <v>28.288396835327099</v>
      </c>
    </row>
    <row r="3292" spans="1:3">
      <c r="A3292">
        <v>11.206717491149901</v>
      </c>
      <c r="B3292">
        <v>15.617184638977101</v>
      </c>
      <c r="C3292">
        <v>12.7503814697266</v>
      </c>
    </row>
    <row r="3293" spans="1:3">
      <c r="A3293">
        <v>14.280175209045399</v>
      </c>
      <c r="B3293">
        <v>36.050724029541001</v>
      </c>
      <c r="C3293">
        <v>21.899868011474599</v>
      </c>
    </row>
    <row r="3294" spans="1:3">
      <c r="A3294">
        <v>28.217359542846701</v>
      </c>
      <c r="B3294">
        <v>19.731697082519499</v>
      </c>
      <c r="C3294">
        <v>25.247377395629901</v>
      </c>
    </row>
    <row r="3295" spans="1:3">
      <c r="A3295">
        <v>53.881595611572301</v>
      </c>
      <c r="B3295">
        <v>20.513483047485401</v>
      </c>
      <c r="C3295">
        <v>42.202754974365199</v>
      </c>
    </row>
    <row r="3296" spans="1:3">
      <c r="A3296">
        <v>30.015771865844702</v>
      </c>
      <c r="B3296">
        <v>9.1122732162475604</v>
      </c>
      <c r="C3296">
        <v>22.699546813964801</v>
      </c>
    </row>
    <row r="3297" spans="1:3">
      <c r="A3297">
        <v>16.467960357666001</v>
      </c>
      <c r="B3297">
        <v>41.1512451171875</v>
      </c>
      <c r="C3297">
        <v>25.107109069824201</v>
      </c>
    </row>
    <row r="3298" spans="1:3">
      <c r="A3298">
        <v>31.159061431884801</v>
      </c>
      <c r="B3298">
        <v>83.657058715820298</v>
      </c>
      <c r="C3298">
        <v>49.533359527587898</v>
      </c>
    </row>
    <row r="3299" spans="1:3">
      <c r="A3299">
        <v>20.255661010742202</v>
      </c>
      <c r="B3299">
        <v>35.240505218505902</v>
      </c>
      <c r="C3299">
        <v>25.5003566741943</v>
      </c>
    </row>
    <row r="3300" spans="1:3">
      <c r="A3300">
        <v>25.2005615234375</v>
      </c>
      <c r="B3300">
        <v>22.917762756347699</v>
      </c>
      <c r="C3300">
        <v>24.401582717895501</v>
      </c>
    </row>
    <row r="3301" spans="1:3">
      <c r="A3301">
        <v>21.172283172607401</v>
      </c>
      <c r="B3301">
        <v>5.6454925537109402</v>
      </c>
      <c r="C3301">
        <v>15.7379064559937</v>
      </c>
    </row>
    <row r="3302" spans="1:3">
      <c r="A3302">
        <v>14.673586845397899</v>
      </c>
      <c r="B3302">
        <v>9.3724422454834002</v>
      </c>
      <c r="C3302">
        <v>12.8181858062744</v>
      </c>
    </row>
    <row r="3303" spans="1:3">
      <c r="A3303">
        <v>36.183738708496101</v>
      </c>
      <c r="B3303">
        <v>2.3792853355407702</v>
      </c>
      <c r="C3303">
        <v>24.352180480956999</v>
      </c>
    </row>
    <row r="3304" spans="1:3">
      <c r="A3304">
        <v>22.525978088378899</v>
      </c>
      <c r="B3304">
        <v>42.291637420654297</v>
      </c>
      <c r="C3304">
        <v>29.4439582824707</v>
      </c>
    </row>
    <row r="3305" spans="1:3">
      <c r="A3305">
        <v>36.167160034179702</v>
      </c>
      <c r="B3305">
        <v>7.8944277763366699</v>
      </c>
      <c r="C3305">
        <v>26.271703720092798</v>
      </c>
    </row>
    <row r="3306" spans="1:3">
      <c r="A3306">
        <v>39.701694488525398</v>
      </c>
      <c r="B3306">
        <v>26.973827362060501</v>
      </c>
      <c r="C3306">
        <v>35.246940612792997</v>
      </c>
    </row>
    <row r="3307" spans="1:3">
      <c r="A3307">
        <v>26.289945602416999</v>
      </c>
      <c r="B3307">
        <v>41.0166625976563</v>
      </c>
      <c r="C3307">
        <v>31.4442958831787</v>
      </c>
    </row>
    <row r="3308" spans="1:3">
      <c r="A3308">
        <v>19.379798889160199</v>
      </c>
      <c r="B3308">
        <v>-29.214134216308601</v>
      </c>
      <c r="C3308">
        <v>2.3719222545623802</v>
      </c>
    </row>
    <row r="3309" spans="1:3">
      <c r="A3309">
        <v>28.008924484252901</v>
      </c>
      <c r="B3309">
        <v>39.625637054443402</v>
      </c>
      <c r="C3309">
        <v>32.074775695800803</v>
      </c>
    </row>
    <row r="3310" spans="1:3">
      <c r="A3310">
        <v>43.742790222167997</v>
      </c>
      <c r="B3310">
        <v>24.3979301452637</v>
      </c>
      <c r="C3310">
        <v>36.972087860107401</v>
      </c>
    </row>
    <row r="3311" spans="1:3">
      <c r="A3311">
        <v>24.916530609130898</v>
      </c>
      <c r="B3311">
        <v>24.718978881835898</v>
      </c>
      <c r="C3311">
        <v>24.847387313842798</v>
      </c>
    </row>
    <row r="3312" spans="1:3">
      <c r="A3312">
        <v>41.6733207702637</v>
      </c>
      <c r="B3312">
        <v>35.8258247375488</v>
      </c>
      <c r="C3312">
        <v>39.626697540283203</v>
      </c>
    </row>
    <row r="3313" spans="1:3">
      <c r="A3313">
        <v>33.327613830566399</v>
      </c>
      <c r="B3313">
        <v>37.056873321533203</v>
      </c>
      <c r="C3313">
        <v>34.632854461669901</v>
      </c>
    </row>
    <row r="3314" spans="1:3">
      <c r="A3314">
        <v>19.536561965942401</v>
      </c>
      <c r="B3314">
        <v>55.552158355712898</v>
      </c>
      <c r="C3314">
        <v>32.142021179199197</v>
      </c>
    </row>
    <row r="3315" spans="1:3">
      <c r="A3315">
        <v>19.137985229492202</v>
      </c>
      <c r="B3315">
        <v>39.767181396484403</v>
      </c>
      <c r="C3315">
        <v>26.358203887939499</v>
      </c>
    </row>
    <row r="3316" spans="1:3">
      <c r="A3316">
        <v>32.001178741455099</v>
      </c>
      <c r="B3316">
        <v>29.006898880004901</v>
      </c>
      <c r="C3316">
        <v>30.953180313110401</v>
      </c>
    </row>
    <row r="3317" spans="1:3">
      <c r="A3317">
        <v>17.436975479126001</v>
      </c>
      <c r="B3317">
        <v>62.053802490234403</v>
      </c>
      <c r="C3317">
        <v>33.052864074707003</v>
      </c>
    </row>
    <row r="3318" spans="1:3">
      <c r="A3318">
        <v>20.422838211059599</v>
      </c>
      <c r="B3318">
        <v>8.7484064102172905</v>
      </c>
      <c r="C3318">
        <v>16.336786270141602</v>
      </c>
    </row>
    <row r="3319" spans="1:3">
      <c r="A3319">
        <v>23.574460983276399</v>
      </c>
      <c r="B3319">
        <v>7.6759934425354004</v>
      </c>
      <c r="C3319">
        <v>18.009996414184599</v>
      </c>
    </row>
    <row r="3320" spans="1:3">
      <c r="A3320">
        <v>27.451374053955099</v>
      </c>
      <c r="B3320">
        <v>66.764755249023395</v>
      </c>
      <c r="C3320">
        <v>41.211055755615199</v>
      </c>
    </row>
    <row r="3321" spans="1:3">
      <c r="A3321">
        <v>11.8128452301025</v>
      </c>
      <c r="B3321">
        <v>16.471582412719702</v>
      </c>
      <c r="C3321">
        <v>13.443403244018601</v>
      </c>
    </row>
    <row r="3322" spans="1:3">
      <c r="A3322">
        <v>21.236742019653299</v>
      </c>
      <c r="B3322">
        <v>30.313962936401399</v>
      </c>
      <c r="C3322">
        <v>24.413768768310501</v>
      </c>
    </row>
    <row r="3323" spans="1:3">
      <c r="A3323">
        <v>33.532909393310497</v>
      </c>
      <c r="B3323">
        <v>-18.585487365722699</v>
      </c>
      <c r="C3323">
        <v>15.291470527648899</v>
      </c>
    </row>
    <row r="3324" spans="1:3">
      <c r="A3324">
        <v>25.7281169891357</v>
      </c>
      <c r="B3324">
        <v>25.690444946289102</v>
      </c>
      <c r="C3324">
        <v>25.714931488037099</v>
      </c>
    </row>
    <row r="3325" spans="1:3">
      <c r="A3325">
        <v>22.744327545166001</v>
      </c>
      <c r="B3325">
        <v>-0.121090225875378</v>
      </c>
      <c r="C3325">
        <v>14.741431236267101</v>
      </c>
    </row>
    <row r="3326" spans="1:3">
      <c r="A3326">
        <v>20.030443191528299</v>
      </c>
      <c r="B3326">
        <v>87.945716857910199</v>
      </c>
      <c r="C3326">
        <v>43.800788879394503</v>
      </c>
    </row>
    <row r="3327" spans="1:3">
      <c r="A3327">
        <v>26.4370307922363</v>
      </c>
      <c r="B3327">
        <v>10.9344997406006</v>
      </c>
      <c r="C3327">
        <v>21.011144638061499</v>
      </c>
    </row>
    <row r="3328" spans="1:3">
      <c r="A3328">
        <v>23.1373481750488</v>
      </c>
      <c r="B3328">
        <v>0.99471098184585605</v>
      </c>
      <c r="C3328">
        <v>15.3874254226685</v>
      </c>
    </row>
    <row r="3329" spans="1:3">
      <c r="A3329">
        <v>30.379861831665</v>
      </c>
      <c r="B3329">
        <v>36.928970336914098</v>
      </c>
      <c r="C3329">
        <v>32.672050476074197</v>
      </c>
    </row>
    <row r="3330" spans="1:3">
      <c r="A3330">
        <v>14.625485420227101</v>
      </c>
      <c r="B3330">
        <v>-11.7348031997681</v>
      </c>
      <c r="C3330">
        <v>5.3993844985961896</v>
      </c>
    </row>
    <row r="3331" spans="1:3">
      <c r="A3331">
        <v>16.657524108886701</v>
      </c>
      <c r="B3331">
        <v>17.866508483886701</v>
      </c>
      <c r="C3331">
        <v>17.0806694030762</v>
      </c>
    </row>
    <row r="3332" spans="1:3">
      <c r="A3332">
        <v>16.6085300445557</v>
      </c>
      <c r="B3332">
        <v>1.94465863704681</v>
      </c>
      <c r="C3332">
        <v>11.4761753082275</v>
      </c>
    </row>
    <row r="3333" spans="1:3">
      <c r="A3333">
        <v>44.4345703125</v>
      </c>
      <c r="B3333">
        <v>10.753701210021999</v>
      </c>
      <c r="C3333">
        <v>32.646266937255902</v>
      </c>
    </row>
    <row r="3334" spans="1:3">
      <c r="A3334">
        <v>28.919467926025401</v>
      </c>
      <c r="B3334">
        <v>82.457939147949205</v>
      </c>
      <c r="C3334">
        <v>47.657932281494098</v>
      </c>
    </row>
    <row r="3335" spans="1:3">
      <c r="A3335">
        <v>55.054653167724602</v>
      </c>
      <c r="B3335">
        <v>-14.099241256713899</v>
      </c>
      <c r="C3335">
        <v>30.8507900238037</v>
      </c>
    </row>
    <row r="3336" spans="1:3">
      <c r="A3336">
        <v>26.9009494781494</v>
      </c>
      <c r="B3336">
        <v>2.1644033491611502E-2</v>
      </c>
      <c r="C3336">
        <v>17.493192672729499</v>
      </c>
    </row>
    <row r="3337" spans="1:3">
      <c r="A3337">
        <v>19.6922817230225</v>
      </c>
      <c r="B3337">
        <v>31.0332221984863</v>
      </c>
      <c r="C3337">
        <v>23.6616115570068</v>
      </c>
    </row>
    <row r="3338" spans="1:3">
      <c r="A3338">
        <v>51.960655212402301</v>
      </c>
      <c r="B3338">
        <v>45.505470275878899</v>
      </c>
      <c r="C3338">
        <v>49.701339721679702</v>
      </c>
    </row>
    <row r="3339" spans="1:3">
      <c r="A3339">
        <v>16.549167633056602</v>
      </c>
      <c r="B3339">
        <v>7.1642212867736799</v>
      </c>
      <c r="C3339">
        <v>13.2644367218018</v>
      </c>
    </row>
    <row r="3340" spans="1:3">
      <c r="A3340">
        <v>10.8001365661621</v>
      </c>
      <c r="B3340">
        <v>10.9742240905762</v>
      </c>
      <c r="C3340">
        <v>10.861066818237299</v>
      </c>
    </row>
    <row r="3341" spans="1:3">
      <c r="A3341">
        <v>33.922405242919901</v>
      </c>
      <c r="B3341">
        <v>34.197235107421903</v>
      </c>
      <c r="C3341">
        <v>34.018596649169901</v>
      </c>
    </row>
    <row r="3342" spans="1:3">
      <c r="A3342">
        <v>30.7840461730957</v>
      </c>
      <c r="B3342">
        <v>8.3673009872436506</v>
      </c>
      <c r="C3342">
        <v>22.938184738159201</v>
      </c>
    </row>
    <row r="3343" spans="1:3">
      <c r="A3343">
        <v>26.663660049438501</v>
      </c>
      <c r="B3343">
        <v>-0.55797606706619296</v>
      </c>
      <c r="C3343">
        <v>17.1360874176025</v>
      </c>
    </row>
    <row r="3344" spans="1:3">
      <c r="A3344">
        <v>22.371616363525401</v>
      </c>
      <c r="B3344">
        <v>27.920173645019499</v>
      </c>
      <c r="C3344">
        <v>24.313611984252901</v>
      </c>
    </row>
    <row r="3345" spans="1:3">
      <c r="A3345">
        <v>14.3799800872803</v>
      </c>
      <c r="B3345">
        <v>14.989505767822299</v>
      </c>
      <c r="C3345">
        <v>14.593314170837401</v>
      </c>
    </row>
    <row r="3346" spans="1:3">
      <c r="A3346">
        <v>16.3807563781738</v>
      </c>
      <c r="B3346">
        <v>14.010374069213899</v>
      </c>
      <c r="C3346">
        <v>15.5511226654053</v>
      </c>
    </row>
    <row r="3347" spans="1:3">
      <c r="A3347">
        <v>12.838646888732899</v>
      </c>
      <c r="B3347">
        <v>13.764856338501</v>
      </c>
      <c r="C3347">
        <v>13.1628198623657</v>
      </c>
    </row>
    <row r="3348" spans="1:3">
      <c r="A3348">
        <v>28.770635604858398</v>
      </c>
      <c r="B3348">
        <v>3.5642108917236301</v>
      </c>
      <c r="C3348">
        <v>19.948387145996101</v>
      </c>
    </row>
    <row r="3349" spans="1:3">
      <c r="A3349">
        <v>17.704288482666001</v>
      </c>
      <c r="B3349">
        <v>38.537647247314503</v>
      </c>
      <c r="C3349">
        <v>24.995964050293001</v>
      </c>
    </row>
    <row r="3350" spans="1:3">
      <c r="A3350">
        <v>8.6092805862426793</v>
      </c>
      <c r="B3350">
        <v>37.002410888671903</v>
      </c>
      <c r="C3350">
        <v>18.546876907348601</v>
      </c>
    </row>
    <row r="3351" spans="1:3">
      <c r="A3351">
        <v>20.9783935546875</v>
      </c>
      <c r="B3351">
        <v>31.794919967651399</v>
      </c>
      <c r="C3351">
        <v>24.764177322387699</v>
      </c>
    </row>
    <row r="3352" spans="1:3">
      <c r="A3352">
        <v>27.338163375854499</v>
      </c>
      <c r="B3352">
        <v>52.778400421142599</v>
      </c>
      <c r="C3352">
        <v>36.242244720458999</v>
      </c>
    </row>
    <row r="3353" spans="1:3">
      <c r="A3353">
        <v>24.008970260620099</v>
      </c>
      <c r="B3353">
        <v>35.591800689697301</v>
      </c>
      <c r="C3353">
        <v>28.062961578369102</v>
      </c>
    </row>
    <row r="3354" spans="1:3">
      <c r="A3354">
        <v>29.093345642089801</v>
      </c>
      <c r="B3354">
        <v>37.064533233642599</v>
      </c>
      <c r="C3354">
        <v>31.8832607269287</v>
      </c>
    </row>
    <row r="3355" spans="1:3">
      <c r="A3355">
        <v>23.0830078125</v>
      </c>
      <c r="B3355">
        <v>36.805641174316399</v>
      </c>
      <c r="C3355">
        <v>27.885929107666001</v>
      </c>
    </row>
    <row r="3356" spans="1:3">
      <c r="A3356">
        <v>25.430904388427699</v>
      </c>
      <c r="B3356">
        <v>58.603553771972699</v>
      </c>
      <c r="C3356">
        <v>37.041332244872997</v>
      </c>
    </row>
    <row r="3357" spans="1:3">
      <c r="A3357">
        <v>21.179306030273398</v>
      </c>
      <c r="B3357">
        <v>40.540325164794901</v>
      </c>
      <c r="C3357">
        <v>27.955661773681602</v>
      </c>
    </row>
    <row r="3358" spans="1:3">
      <c r="A3358">
        <v>37.092239379882798</v>
      </c>
      <c r="B3358">
        <v>27.1917724609375</v>
      </c>
      <c r="C3358">
        <v>33.6270751953125</v>
      </c>
    </row>
    <row r="3359" spans="1:3">
      <c r="A3359">
        <v>14.6113834381104</v>
      </c>
      <c r="B3359">
        <v>13.821962356567401</v>
      </c>
      <c r="C3359">
        <v>14.335085868835399</v>
      </c>
    </row>
    <row r="3360" spans="1:3">
      <c r="A3360">
        <v>31.3199272155762</v>
      </c>
      <c r="B3360">
        <v>34.059848785400398</v>
      </c>
      <c r="C3360">
        <v>32.278900146484403</v>
      </c>
    </row>
    <row r="3361" spans="1:3">
      <c r="A3361">
        <v>41.364650726318402</v>
      </c>
      <c r="B3361">
        <v>17.645982742309599</v>
      </c>
      <c r="C3361">
        <v>33.063117980957003</v>
      </c>
    </row>
    <row r="3362" spans="1:3">
      <c r="A3362">
        <v>35.849315643310497</v>
      </c>
      <c r="B3362">
        <v>5.3419742584228498</v>
      </c>
      <c r="C3362">
        <v>25.171745300293001</v>
      </c>
    </row>
    <row r="3363" spans="1:3">
      <c r="A3363">
        <v>19.414386749267599</v>
      </c>
      <c r="B3363">
        <v>15.4736671447754</v>
      </c>
      <c r="C3363">
        <v>18.035135269165</v>
      </c>
    </row>
    <row r="3364" spans="1:3">
      <c r="A3364">
        <v>24.492504119873001</v>
      </c>
      <c r="B3364">
        <v>48.660068511962898</v>
      </c>
      <c r="C3364">
        <v>32.9511528015137</v>
      </c>
    </row>
    <row r="3365" spans="1:3">
      <c r="A3365">
        <v>16.045690536498999</v>
      </c>
      <c r="B3365">
        <v>96.2720947265625</v>
      </c>
      <c r="C3365">
        <v>44.124931335449197</v>
      </c>
    </row>
    <row r="3366" spans="1:3">
      <c r="A3366">
        <v>27.198823928833001</v>
      </c>
      <c r="B3366">
        <v>-37.922492980957003</v>
      </c>
      <c r="C3366">
        <v>4.4063630104064897</v>
      </c>
    </row>
    <row r="3367" spans="1:3">
      <c r="A3367">
        <v>19.1334934234619</v>
      </c>
      <c r="B3367">
        <v>50.901393890380902</v>
      </c>
      <c r="C3367">
        <v>30.2522583007813</v>
      </c>
    </row>
    <row r="3368" spans="1:3">
      <c r="A3368">
        <v>22.1538791656494</v>
      </c>
      <c r="B3368">
        <v>0.99880957603454601</v>
      </c>
      <c r="C3368">
        <v>14.749605178833001</v>
      </c>
    </row>
    <row r="3369" spans="1:3">
      <c r="A3369">
        <v>28.519182205200199</v>
      </c>
      <c r="B3369">
        <v>23.125186920166001</v>
      </c>
      <c r="C3369">
        <v>26.631284713745099</v>
      </c>
    </row>
    <row r="3370" spans="1:3">
      <c r="A3370">
        <v>20.9493293762207</v>
      </c>
      <c r="B3370">
        <v>8.2408866882324201</v>
      </c>
      <c r="C3370">
        <v>16.5013751983643</v>
      </c>
    </row>
    <row r="3371" spans="1:3">
      <c r="A3371">
        <v>25.592306137085</v>
      </c>
      <c r="B3371">
        <v>43.841964721679702</v>
      </c>
      <c r="C3371">
        <v>31.979686737060501</v>
      </c>
    </row>
    <row r="3372" spans="1:3">
      <c r="A3372">
        <v>17.494663238525401</v>
      </c>
      <c r="B3372">
        <v>31.689510345458999</v>
      </c>
      <c r="C3372">
        <v>22.4628601074219</v>
      </c>
    </row>
    <row r="3373" spans="1:3">
      <c r="A3373">
        <v>23.2597255706787</v>
      </c>
      <c r="B3373">
        <v>32.909698486328097</v>
      </c>
      <c r="C3373">
        <v>26.6372165679932</v>
      </c>
    </row>
    <row r="3374" spans="1:3">
      <c r="A3374">
        <v>19.356777191162099</v>
      </c>
      <c r="B3374">
        <v>32.0558052062988</v>
      </c>
      <c r="C3374">
        <v>23.801437377929702</v>
      </c>
    </row>
    <row r="3375" spans="1:3">
      <c r="A3375">
        <v>23.525964736938501</v>
      </c>
      <c r="B3375">
        <v>22.882148742675799</v>
      </c>
      <c r="C3375">
        <v>23.3006286621094</v>
      </c>
    </row>
    <row r="3376" spans="1:3">
      <c r="A3376">
        <v>25.047721862793001</v>
      </c>
      <c r="B3376">
        <v>11.1237878799438</v>
      </c>
      <c r="C3376">
        <v>20.174345016479499</v>
      </c>
    </row>
    <row r="3377" spans="1:3">
      <c r="A3377">
        <v>14.503215789794901</v>
      </c>
      <c r="B3377">
        <v>63.389961242675803</v>
      </c>
      <c r="C3377">
        <v>31.6135768890381</v>
      </c>
    </row>
    <row r="3378" spans="1:3">
      <c r="A3378">
        <v>33.6601753234863</v>
      </c>
      <c r="B3378">
        <v>1.4600467681884799</v>
      </c>
      <c r="C3378">
        <v>22.390130996704102</v>
      </c>
    </row>
    <row r="3379" spans="1:3">
      <c r="A3379">
        <v>24.807188034057599</v>
      </c>
      <c r="B3379">
        <v>32.969749450683601</v>
      </c>
      <c r="C3379">
        <v>27.664085388183601</v>
      </c>
    </row>
    <row r="3380" spans="1:3">
      <c r="A3380">
        <v>32.827503204345703</v>
      </c>
      <c r="B3380">
        <v>26.080980300903299</v>
      </c>
      <c r="C3380">
        <v>30.466220855712901</v>
      </c>
    </row>
    <row r="3381" spans="1:3">
      <c r="A3381">
        <v>28.699985504150401</v>
      </c>
      <c r="B3381">
        <v>3.91289186477661</v>
      </c>
      <c r="C3381">
        <v>20.024501800537099</v>
      </c>
    </row>
    <row r="3382" spans="1:3">
      <c r="A3382">
        <v>30.632633209228501</v>
      </c>
      <c r="B3382">
        <v>58.641502380371101</v>
      </c>
      <c r="C3382">
        <v>40.435737609863303</v>
      </c>
    </row>
    <row r="3383" spans="1:3">
      <c r="A3383">
        <v>20.673316955566399</v>
      </c>
      <c r="B3383">
        <v>33.409881591796903</v>
      </c>
      <c r="C3383">
        <v>25.1311149597168</v>
      </c>
    </row>
    <row r="3384" spans="1:3">
      <c r="A3384">
        <v>18.331605911254901</v>
      </c>
      <c r="B3384">
        <v>30.053424835205099</v>
      </c>
      <c r="C3384">
        <v>22.434242248535199</v>
      </c>
    </row>
    <row r="3385" spans="1:3">
      <c r="A3385">
        <v>28.603511810302699</v>
      </c>
      <c r="B3385">
        <v>75.694755554199205</v>
      </c>
      <c r="C3385">
        <v>45.085445404052699</v>
      </c>
    </row>
    <row r="3386" spans="1:3">
      <c r="A3386">
        <v>18.680269241333001</v>
      </c>
      <c r="B3386">
        <v>-1.67857813835144</v>
      </c>
      <c r="C3386">
        <v>11.5546722412109</v>
      </c>
    </row>
    <row r="3387" spans="1:3">
      <c r="A3387">
        <v>31.805681228637699</v>
      </c>
      <c r="B3387">
        <v>32.042537689208999</v>
      </c>
      <c r="C3387">
        <v>31.8885803222656</v>
      </c>
    </row>
    <row r="3388" spans="1:3">
      <c r="A3388">
        <v>35.108551025390597</v>
      </c>
      <c r="B3388">
        <v>36.638927459716797</v>
      </c>
      <c r="C3388">
        <v>35.6441841125488</v>
      </c>
    </row>
    <row r="3389" spans="1:3">
      <c r="A3389">
        <v>23.9606609344482</v>
      </c>
      <c r="B3389">
        <v>39.460391998291001</v>
      </c>
      <c r="C3389">
        <v>29.385566711425799</v>
      </c>
    </row>
    <row r="3390" spans="1:3">
      <c r="A3390">
        <v>24.392189025878899</v>
      </c>
      <c r="B3390">
        <v>34.241470336914098</v>
      </c>
      <c r="C3390">
        <v>27.8394374847412</v>
      </c>
    </row>
    <row r="3391" spans="1:3">
      <c r="A3391">
        <v>42.352432250976598</v>
      </c>
      <c r="B3391">
        <v>26.230455398559599</v>
      </c>
      <c r="C3391">
        <v>36.709739685058601</v>
      </c>
    </row>
    <row r="3392" spans="1:3">
      <c r="A3392">
        <v>19.971773147583001</v>
      </c>
      <c r="B3392">
        <v>60.155563354492202</v>
      </c>
      <c r="C3392">
        <v>34.036098480224602</v>
      </c>
    </row>
    <row r="3393" spans="1:3">
      <c r="A3393">
        <v>19.492631912231399</v>
      </c>
      <c r="B3393">
        <v>14.049320220947299</v>
      </c>
      <c r="C3393">
        <v>17.5874729156494</v>
      </c>
    </row>
    <row r="3394" spans="1:3">
      <c r="A3394">
        <v>25.5384426116943</v>
      </c>
      <c r="B3394">
        <v>21.4039516448975</v>
      </c>
      <c r="C3394">
        <v>24.091371536254901</v>
      </c>
    </row>
    <row r="3395" spans="1:3">
      <c r="A3395">
        <v>10.6456298828125</v>
      </c>
      <c r="B3395">
        <v>7.8603363037109402</v>
      </c>
      <c r="C3395">
        <v>9.67077732086182</v>
      </c>
    </row>
    <row r="3396" spans="1:3">
      <c r="A3396">
        <v>36.8048095703125</v>
      </c>
      <c r="B3396">
        <v>34.629692077636697</v>
      </c>
      <c r="C3396">
        <v>36.0435180664063</v>
      </c>
    </row>
    <row r="3397" spans="1:3">
      <c r="A3397">
        <v>23.067304611206101</v>
      </c>
      <c r="B3397">
        <v>48.686634063720703</v>
      </c>
      <c r="C3397">
        <v>32.034069061279297</v>
      </c>
    </row>
    <row r="3398" spans="1:3">
      <c r="A3398">
        <v>22.439195632934599</v>
      </c>
      <c r="B3398">
        <v>15.855624198913601</v>
      </c>
      <c r="C3398">
        <v>20.134944915771499</v>
      </c>
    </row>
    <row r="3399" spans="1:3">
      <c r="A3399">
        <v>25.201604843139599</v>
      </c>
      <c r="B3399">
        <v>42.961864471435497</v>
      </c>
      <c r="C3399">
        <v>31.417695999145501</v>
      </c>
    </row>
    <row r="3400" spans="1:3">
      <c r="A3400">
        <v>15.7772264480591</v>
      </c>
      <c r="B3400">
        <v>3.7302842140197798</v>
      </c>
      <c r="C3400">
        <v>11.5607967376709</v>
      </c>
    </row>
    <row r="3401" spans="1:3">
      <c r="A3401">
        <v>30.694557189941399</v>
      </c>
      <c r="B3401">
        <v>9.0201892852783203</v>
      </c>
      <c r="C3401">
        <v>23.108528137206999</v>
      </c>
    </row>
    <row r="3402" spans="1:3">
      <c r="A3402">
        <v>29.760251998901399</v>
      </c>
      <c r="B3402">
        <v>20.347488403320298</v>
      </c>
      <c r="C3402">
        <v>26.465784072876001</v>
      </c>
    </row>
    <row r="3403" spans="1:3">
      <c r="A3403">
        <v>10.3979187011719</v>
      </c>
      <c r="B3403">
        <v>41.871303558349602</v>
      </c>
      <c r="C3403">
        <v>21.413602828979499</v>
      </c>
    </row>
    <row r="3404" spans="1:3">
      <c r="A3404">
        <v>36.1015434265137</v>
      </c>
      <c r="B3404">
        <v>7.21579933166504</v>
      </c>
      <c r="C3404">
        <v>25.991533279418899</v>
      </c>
    </row>
    <row r="3405" spans="1:3">
      <c r="A3405">
        <v>16.2102565765381</v>
      </c>
      <c r="B3405">
        <v>26.591728210449201</v>
      </c>
      <c r="C3405">
        <v>19.843770980835</v>
      </c>
    </row>
    <row r="3406" spans="1:3">
      <c r="A3406">
        <v>29.885816574096701</v>
      </c>
      <c r="B3406">
        <v>52.817153930664098</v>
      </c>
      <c r="C3406">
        <v>37.911785125732401</v>
      </c>
    </row>
    <row r="3407" spans="1:3">
      <c r="A3407">
        <v>37.294563293457003</v>
      </c>
      <c r="B3407">
        <v>8.5941207362338901E-4</v>
      </c>
      <c r="C3407">
        <v>24.241767883300799</v>
      </c>
    </row>
    <row r="3408" spans="1:3">
      <c r="A3408">
        <v>11.7359924316406</v>
      </c>
      <c r="B3408">
        <v>-4.7941555976867702</v>
      </c>
      <c r="C3408">
        <v>5.95044040679932</v>
      </c>
    </row>
    <row r="3409" spans="1:3">
      <c r="A3409">
        <v>27.137987136840799</v>
      </c>
      <c r="B3409">
        <v>30.612033843994102</v>
      </c>
      <c r="C3409">
        <v>28.3539028167725</v>
      </c>
    </row>
    <row r="3410" spans="1:3">
      <c r="A3410">
        <v>33.498359680175803</v>
      </c>
      <c r="B3410">
        <v>14.192858695983899</v>
      </c>
      <c r="C3410">
        <v>26.74143409729</v>
      </c>
    </row>
    <row r="3411" spans="1:3">
      <c r="A3411">
        <v>19.016962051391602</v>
      </c>
      <c r="B3411">
        <v>32.664901733398402</v>
      </c>
      <c r="C3411">
        <v>23.7937412261963</v>
      </c>
    </row>
    <row r="3412" spans="1:3">
      <c r="A3412">
        <v>16.904211044311499</v>
      </c>
      <c r="B3412">
        <v>-3.9600999355316202</v>
      </c>
      <c r="C3412">
        <v>9.6017017364502006</v>
      </c>
    </row>
    <row r="3413" spans="1:3">
      <c r="A3413">
        <v>24.680210113525401</v>
      </c>
      <c r="B3413">
        <v>72.055076599121094</v>
      </c>
      <c r="C3413">
        <v>41.2614135742188</v>
      </c>
    </row>
    <row r="3414" spans="1:3">
      <c r="A3414">
        <v>27.818872451782202</v>
      </c>
      <c r="B3414">
        <v>12.0956363677979</v>
      </c>
      <c r="C3414">
        <v>22.315740585327099</v>
      </c>
    </row>
    <row r="3415" spans="1:3">
      <c r="A3415">
        <v>21.697523117065401</v>
      </c>
      <c r="B3415">
        <v>13.22926902771</v>
      </c>
      <c r="C3415">
        <v>18.733634948730501</v>
      </c>
    </row>
    <row r="3416" spans="1:3">
      <c r="A3416">
        <v>25.650466918945298</v>
      </c>
      <c r="B3416">
        <v>48.7163696289063</v>
      </c>
      <c r="C3416">
        <v>33.723533630371101</v>
      </c>
    </row>
    <row r="3417" spans="1:3">
      <c r="A3417">
        <v>29.907180786132798</v>
      </c>
      <c r="B3417">
        <v>41.446910858154297</v>
      </c>
      <c r="C3417">
        <v>33.946086883544901</v>
      </c>
    </row>
    <row r="3418" spans="1:3">
      <c r="A3418">
        <v>18.296955108642599</v>
      </c>
      <c r="B3418">
        <v>31.8306369781494</v>
      </c>
      <c r="C3418">
        <v>23.0337429046631</v>
      </c>
    </row>
    <row r="3419" spans="1:3">
      <c r="A3419">
        <v>43.061519622802699</v>
      </c>
      <c r="B3419">
        <v>15.7824907302856</v>
      </c>
      <c r="C3419">
        <v>33.513858795166001</v>
      </c>
    </row>
    <row r="3420" spans="1:3">
      <c r="A3420">
        <v>14.1263313293457</v>
      </c>
      <c r="B3420">
        <v>40.548877716064503</v>
      </c>
      <c r="C3420">
        <v>23.374221801757798</v>
      </c>
    </row>
    <row r="3421" spans="1:3">
      <c r="A3421">
        <v>35.008838653564503</v>
      </c>
      <c r="B3421">
        <v>59.572166442871101</v>
      </c>
      <c r="C3421">
        <v>43.606002807617202</v>
      </c>
    </row>
    <row r="3422" spans="1:3">
      <c r="A3422">
        <v>23.725658416748001</v>
      </c>
      <c r="B3422">
        <v>29.2573566436768</v>
      </c>
      <c r="C3422">
        <v>25.6617527008057</v>
      </c>
    </row>
    <row r="3423" spans="1:3">
      <c r="A3423">
        <v>18.049272537231399</v>
      </c>
      <c r="B3423">
        <v>45.903484344482401</v>
      </c>
      <c r="C3423">
        <v>27.798246383666999</v>
      </c>
    </row>
    <row r="3424" spans="1:3">
      <c r="A3424">
        <v>29.035537719726602</v>
      </c>
      <c r="B3424">
        <v>10.3859977722168</v>
      </c>
      <c r="C3424">
        <v>22.5081977844238</v>
      </c>
    </row>
    <row r="3425" spans="1:3">
      <c r="A3425">
        <v>34.680789947509801</v>
      </c>
      <c r="B3425">
        <v>15.7301902770996</v>
      </c>
      <c r="C3425">
        <v>28.048080444335898</v>
      </c>
    </row>
    <row r="3426" spans="1:3">
      <c r="A3426">
        <v>21.247573852539102</v>
      </c>
      <c r="B3426">
        <v>52.561809539794901</v>
      </c>
      <c r="C3426">
        <v>32.207557678222699</v>
      </c>
    </row>
    <row r="3427" spans="1:3">
      <c r="A3427">
        <v>22.492469787597699</v>
      </c>
      <c r="B3427">
        <v>22.925317764282202</v>
      </c>
      <c r="C3427">
        <v>22.643966674804702</v>
      </c>
    </row>
    <row r="3428" spans="1:3">
      <c r="A3428">
        <v>25.975337982177699</v>
      </c>
      <c r="B3428">
        <v>-10.9266500473022</v>
      </c>
      <c r="C3428">
        <v>13.0596418380737</v>
      </c>
    </row>
    <row r="3429" spans="1:3">
      <c r="A3429">
        <v>25.0682888031006</v>
      </c>
      <c r="B3429">
        <v>26.366844177246101</v>
      </c>
      <c r="C3429">
        <v>25.522783279418899</v>
      </c>
    </row>
    <row r="3430" spans="1:3">
      <c r="A3430">
        <v>10.4268751144409</v>
      </c>
      <c r="B3430">
        <v>53.177242279052699</v>
      </c>
      <c r="C3430">
        <v>25.389503479003899</v>
      </c>
    </row>
    <row r="3431" spans="1:3">
      <c r="A3431">
        <v>29.0589294433594</v>
      </c>
      <c r="B3431">
        <v>30.9573879241943</v>
      </c>
      <c r="C3431">
        <v>29.723390579223601</v>
      </c>
    </row>
    <row r="3432" spans="1:3">
      <c r="A3432">
        <v>22.532119750976602</v>
      </c>
      <c r="B3432">
        <v>-17.8849792480469</v>
      </c>
      <c r="C3432">
        <v>8.3861351013183594</v>
      </c>
    </row>
    <row r="3433" spans="1:3">
      <c r="A3433">
        <v>29.078058242797901</v>
      </c>
      <c r="B3433">
        <v>76.936790466308594</v>
      </c>
      <c r="C3433">
        <v>45.82861328125</v>
      </c>
    </row>
    <row r="3434" spans="1:3">
      <c r="A3434">
        <v>30.572767257690401</v>
      </c>
      <c r="B3434">
        <v>0.906383275985718</v>
      </c>
      <c r="C3434">
        <v>20.189533233642599</v>
      </c>
    </row>
    <row r="3435" spans="1:3">
      <c r="A3435">
        <v>23.507057189941399</v>
      </c>
      <c r="B3435">
        <v>32.613079071044901</v>
      </c>
      <c r="C3435">
        <v>26.694164276123001</v>
      </c>
    </row>
    <row r="3436" spans="1:3">
      <c r="A3436">
        <v>18.609130859375</v>
      </c>
      <c r="B3436">
        <v>28.852439880371101</v>
      </c>
      <c r="C3436">
        <v>22.194288253784201</v>
      </c>
    </row>
    <row r="3437" spans="1:3">
      <c r="A3437">
        <v>25.148790359497099</v>
      </c>
      <c r="B3437">
        <v>16.440242767333999</v>
      </c>
      <c r="C3437">
        <v>22.1007995605469</v>
      </c>
    </row>
    <row r="3438" spans="1:3">
      <c r="A3438">
        <v>34.641761779785199</v>
      </c>
      <c r="B3438">
        <v>37.611236572265597</v>
      </c>
      <c r="C3438">
        <v>35.681076049804702</v>
      </c>
    </row>
    <row r="3439" spans="1:3">
      <c r="A3439">
        <v>11.910945892334</v>
      </c>
      <c r="B3439">
        <v>32.5085639953613</v>
      </c>
      <c r="C3439">
        <v>19.120111465454102</v>
      </c>
    </row>
    <row r="3440" spans="1:3">
      <c r="A3440">
        <v>33.132438659667997</v>
      </c>
      <c r="B3440">
        <v>28.729557037353501</v>
      </c>
      <c r="C3440">
        <v>31.5914306640625</v>
      </c>
    </row>
    <row r="3441" spans="1:3">
      <c r="A3441">
        <v>10.677131652831999</v>
      </c>
      <c r="B3441">
        <v>7.0366711616516104</v>
      </c>
      <c r="C3441">
        <v>9.4029703140258807</v>
      </c>
    </row>
    <row r="3442" spans="1:3">
      <c r="A3442">
        <v>37.380176544189503</v>
      </c>
      <c r="B3442">
        <v>6.92830467224121</v>
      </c>
      <c r="C3442">
        <v>26.722021102905298</v>
      </c>
    </row>
    <row r="3443" spans="1:3">
      <c r="A3443">
        <v>46.483863830566399</v>
      </c>
      <c r="B3443">
        <v>1.13017225265503</v>
      </c>
      <c r="C3443">
        <v>30.610071182251001</v>
      </c>
    </row>
    <row r="3444" spans="1:3">
      <c r="A3444">
        <v>25.173887252807599</v>
      </c>
      <c r="B3444">
        <v>25.065050125122099</v>
      </c>
      <c r="C3444">
        <v>25.1357936859131</v>
      </c>
    </row>
    <row r="3445" spans="1:3">
      <c r="A3445">
        <v>23.930988311767599</v>
      </c>
      <c r="B3445">
        <v>35.498764038085902</v>
      </c>
      <c r="C3445">
        <v>27.979709625244102</v>
      </c>
    </row>
    <row r="3446" spans="1:3">
      <c r="A3446">
        <v>28.6508903503418</v>
      </c>
      <c r="B3446">
        <v>10.539340019226101</v>
      </c>
      <c r="C3446">
        <v>22.311847686767599</v>
      </c>
    </row>
    <row r="3447" spans="1:3">
      <c r="A3447">
        <v>12.8503971099854</v>
      </c>
      <c r="B3447">
        <v>50.325759887695298</v>
      </c>
      <c r="C3447">
        <v>25.966773986816399</v>
      </c>
    </row>
    <row r="3448" spans="1:3">
      <c r="A3448">
        <v>21.5937309265137</v>
      </c>
      <c r="B3448">
        <v>51.868091583252003</v>
      </c>
      <c r="C3448">
        <v>32.1897583007813</v>
      </c>
    </row>
    <row r="3449" spans="1:3">
      <c r="A3449">
        <v>25.8096103668213</v>
      </c>
      <c r="B3449">
        <v>-3.0406632423400901</v>
      </c>
      <c r="C3449">
        <v>15.7120141983032</v>
      </c>
    </row>
    <row r="3450" spans="1:3">
      <c r="A3450">
        <v>25.883153915405298</v>
      </c>
      <c r="B3450">
        <v>-3.2858180999755899</v>
      </c>
      <c r="C3450">
        <v>15.674014091491699</v>
      </c>
    </row>
    <row r="3451" spans="1:3">
      <c r="A3451">
        <v>29.393653869628899</v>
      </c>
      <c r="B3451">
        <v>8.0866069793701207</v>
      </c>
      <c r="C3451">
        <v>21.9361877441406</v>
      </c>
    </row>
    <row r="3452" spans="1:3">
      <c r="A3452">
        <v>14.8234748840332</v>
      </c>
      <c r="B3452">
        <v>55.912322998046903</v>
      </c>
      <c r="C3452">
        <v>29.2045707702637</v>
      </c>
    </row>
    <row r="3453" spans="1:3">
      <c r="A3453">
        <v>13.958212852478001</v>
      </c>
      <c r="B3453">
        <v>-18.183698654174801</v>
      </c>
      <c r="C3453">
        <v>2.7085437774658199</v>
      </c>
    </row>
    <row r="3454" spans="1:3">
      <c r="A3454">
        <v>32.578887939453097</v>
      </c>
      <c r="B3454">
        <v>5.5667285919189498</v>
      </c>
      <c r="C3454">
        <v>23.124631881713899</v>
      </c>
    </row>
    <row r="3455" spans="1:3">
      <c r="A3455">
        <v>23.027378082275401</v>
      </c>
      <c r="B3455">
        <v>56.466636657714801</v>
      </c>
      <c r="C3455">
        <v>34.731117248535199</v>
      </c>
    </row>
    <row r="3456" spans="1:3">
      <c r="A3456">
        <v>17.1872253417969</v>
      </c>
      <c r="B3456">
        <v>20.487901687622099</v>
      </c>
      <c r="C3456">
        <v>18.342462539672901</v>
      </c>
    </row>
    <row r="3457" spans="1:3">
      <c r="A3457">
        <v>16.134721755981399</v>
      </c>
      <c r="B3457">
        <v>7.9727916717529297</v>
      </c>
      <c r="C3457">
        <v>13.2780466079712</v>
      </c>
    </row>
    <row r="3458" spans="1:3">
      <c r="A3458">
        <v>14.568551063537599</v>
      </c>
      <c r="B3458">
        <v>-3.58758497238159</v>
      </c>
      <c r="C3458">
        <v>8.2139034271240199</v>
      </c>
    </row>
    <row r="3459" spans="1:3">
      <c r="A3459">
        <v>25.030891418456999</v>
      </c>
      <c r="B3459">
        <v>43.048362731933601</v>
      </c>
      <c r="C3459">
        <v>31.3370056152344</v>
      </c>
    </row>
    <row r="3460" spans="1:3">
      <c r="A3460">
        <v>31.226161956787099</v>
      </c>
      <c r="B3460">
        <v>27.4264736175537</v>
      </c>
      <c r="C3460">
        <v>29.8962707519531</v>
      </c>
    </row>
    <row r="3461" spans="1:3">
      <c r="A3461">
        <v>36.100788116455099</v>
      </c>
      <c r="B3461">
        <v>14.5074243545532</v>
      </c>
      <c r="C3461">
        <v>28.5431098937988</v>
      </c>
    </row>
    <row r="3462" spans="1:3">
      <c r="A3462">
        <v>28.421628952026399</v>
      </c>
      <c r="B3462">
        <v>72.472335815429702</v>
      </c>
      <c r="C3462">
        <v>43.8393745422363</v>
      </c>
    </row>
    <row r="3463" spans="1:3">
      <c r="A3463">
        <v>22.254459381103501</v>
      </c>
      <c r="B3463">
        <v>39.288711547851598</v>
      </c>
      <c r="C3463">
        <v>28.216447830200199</v>
      </c>
    </row>
    <row r="3464" spans="1:3">
      <c r="A3464">
        <v>19.551195144653299</v>
      </c>
      <c r="B3464">
        <v>23.124620437622099</v>
      </c>
      <c r="C3464">
        <v>20.801893234252901</v>
      </c>
    </row>
    <row r="3465" spans="1:3">
      <c r="A3465">
        <v>35.638004302978501</v>
      </c>
      <c r="B3465">
        <v>46.772388458252003</v>
      </c>
      <c r="C3465">
        <v>39.535037994384801</v>
      </c>
    </row>
    <row r="3466" spans="1:3">
      <c r="A3466">
        <v>35.575843811035199</v>
      </c>
      <c r="B3466">
        <v>-15.6059427261353</v>
      </c>
      <c r="C3466">
        <v>17.662218093872099</v>
      </c>
    </row>
    <row r="3467" spans="1:3">
      <c r="A3467">
        <v>22.899538040161101</v>
      </c>
      <c r="B3467">
        <v>4.5769176483154297</v>
      </c>
      <c r="C3467">
        <v>16.486621856689499</v>
      </c>
    </row>
    <row r="3468" spans="1:3">
      <c r="A3468">
        <v>19.1181545257568</v>
      </c>
      <c r="B3468">
        <v>53.650527954101598</v>
      </c>
      <c r="C3468">
        <v>31.204484939575199</v>
      </c>
    </row>
    <row r="3469" spans="1:3">
      <c r="A3469">
        <v>17.563756942748999</v>
      </c>
      <c r="B3469">
        <v>31.667522430419901</v>
      </c>
      <c r="C3469">
        <v>22.500074386596701</v>
      </c>
    </row>
    <row r="3470" spans="1:3">
      <c r="A3470">
        <v>21.4771327972412</v>
      </c>
      <c r="B3470">
        <v>33.150154113769503</v>
      </c>
      <c r="C3470">
        <v>25.562690734863299</v>
      </c>
    </row>
    <row r="3471" spans="1:3">
      <c r="A3471">
        <v>9.8235597610473597</v>
      </c>
      <c r="B3471">
        <v>45.4725532531738</v>
      </c>
      <c r="C3471">
        <v>22.300706863403299</v>
      </c>
    </row>
    <row r="3472" spans="1:3">
      <c r="A3472">
        <v>43.964508056640597</v>
      </c>
      <c r="B3472">
        <v>21.2710361480713</v>
      </c>
      <c r="C3472">
        <v>36.021793365478501</v>
      </c>
    </row>
    <row r="3473" spans="1:3">
      <c r="A3473">
        <v>21.7940464019775</v>
      </c>
      <c r="B3473">
        <v>15.423145294189499</v>
      </c>
      <c r="C3473">
        <v>19.564231872558601</v>
      </c>
    </row>
    <row r="3474" spans="1:3">
      <c r="A3474">
        <v>17.553422927856399</v>
      </c>
      <c r="B3474">
        <v>65.129623413085895</v>
      </c>
      <c r="C3474">
        <v>34.205093383789098</v>
      </c>
    </row>
    <row r="3475" spans="1:3">
      <c r="A3475">
        <v>27.053869247436499</v>
      </c>
      <c r="B3475">
        <v>6.9390444755554199</v>
      </c>
      <c r="C3475">
        <v>20.0136814117432</v>
      </c>
    </row>
    <row r="3476" spans="1:3">
      <c r="A3476">
        <v>22.888124465942401</v>
      </c>
      <c r="B3476">
        <v>18.688982009887699</v>
      </c>
      <c r="C3476">
        <v>21.4184246063232</v>
      </c>
    </row>
    <row r="3477" spans="1:3">
      <c r="A3477">
        <v>13.425259590148899</v>
      </c>
      <c r="B3477">
        <v>-2.29540991783142</v>
      </c>
      <c r="C3477">
        <v>7.9230251312255904</v>
      </c>
    </row>
    <row r="3478" spans="1:3">
      <c r="A3478">
        <v>16.402637481689499</v>
      </c>
      <c r="B3478">
        <v>-17.378900527954102</v>
      </c>
      <c r="C3478">
        <v>4.5790991783142099</v>
      </c>
    </row>
    <row r="3479" spans="1:3">
      <c r="A3479">
        <v>15.156813621521</v>
      </c>
      <c r="B3479">
        <v>41.3980903625488</v>
      </c>
      <c r="C3479">
        <v>24.341260910034201</v>
      </c>
    </row>
    <row r="3480" spans="1:3">
      <c r="A3480">
        <v>17.016849517822301</v>
      </c>
      <c r="B3480">
        <v>18.127347946166999</v>
      </c>
      <c r="C3480">
        <v>17.405523300170898</v>
      </c>
    </row>
    <row r="3481" spans="1:3">
      <c r="A3481">
        <v>20.4141025543213</v>
      </c>
      <c r="B3481">
        <v>-2.0042655467987101</v>
      </c>
      <c r="C3481">
        <v>12.5676736831665</v>
      </c>
    </row>
    <row r="3482" spans="1:3">
      <c r="A3482">
        <v>25.030553817748999</v>
      </c>
      <c r="B3482">
        <v>20.8182563781738</v>
      </c>
      <c r="C3482">
        <v>23.556249618530298</v>
      </c>
    </row>
    <row r="3483" spans="1:3">
      <c r="A3483">
        <v>22.2067050933838</v>
      </c>
      <c r="B3483">
        <v>-35.684680938720703</v>
      </c>
      <c r="C3483">
        <v>1.94472002983093</v>
      </c>
    </row>
    <row r="3484" spans="1:3">
      <c r="A3484">
        <v>20.472110748291001</v>
      </c>
      <c r="B3484">
        <v>56.068801879882798</v>
      </c>
      <c r="C3484">
        <v>32.930953979492202</v>
      </c>
    </row>
    <row r="3485" spans="1:3">
      <c r="A3485">
        <v>27.089941024780298</v>
      </c>
      <c r="B3485">
        <v>63.895309448242202</v>
      </c>
      <c r="C3485">
        <v>39.9718208312988</v>
      </c>
    </row>
    <row r="3486" spans="1:3">
      <c r="A3486">
        <v>33.446468353271499</v>
      </c>
      <c r="B3486">
        <v>50.257400512695298</v>
      </c>
      <c r="C3486">
        <v>39.330295562744098</v>
      </c>
    </row>
    <row r="3487" spans="1:3">
      <c r="A3487">
        <v>33.929454803466797</v>
      </c>
      <c r="B3487">
        <v>54.853401184082003</v>
      </c>
      <c r="C3487">
        <v>41.252834320068402</v>
      </c>
    </row>
    <row r="3488" spans="1:3">
      <c r="A3488">
        <v>33.399169921875</v>
      </c>
      <c r="B3488">
        <v>-20.247137069702099</v>
      </c>
      <c r="C3488">
        <v>14.622962951660201</v>
      </c>
    </row>
    <row r="3489" spans="1:3">
      <c r="A3489">
        <v>43.543754577636697</v>
      </c>
      <c r="B3489">
        <v>-8.6932210922241193</v>
      </c>
      <c r="C3489">
        <v>25.2608127593994</v>
      </c>
    </row>
    <row r="3490" spans="1:3">
      <c r="A3490">
        <v>33.2172660827637</v>
      </c>
      <c r="B3490">
        <v>5.4026198387145996</v>
      </c>
      <c r="C3490">
        <v>23.482139587402301</v>
      </c>
    </row>
    <row r="3491" spans="1:3">
      <c r="A3491">
        <v>19.084283828735401</v>
      </c>
      <c r="B3491">
        <v>18.034967422485401</v>
      </c>
      <c r="C3491">
        <v>18.717023849487301</v>
      </c>
    </row>
    <row r="3492" spans="1:3">
      <c r="A3492">
        <v>27.525022506713899</v>
      </c>
      <c r="B3492">
        <v>7.4502205848693803</v>
      </c>
      <c r="C3492">
        <v>20.498842239379901</v>
      </c>
    </row>
    <row r="3493" spans="1:3">
      <c r="A3493">
        <v>18.1374320983887</v>
      </c>
      <c r="B3493">
        <v>-11.8982038497925</v>
      </c>
      <c r="C3493">
        <v>7.6249594688415501</v>
      </c>
    </row>
    <row r="3494" spans="1:3">
      <c r="A3494">
        <v>24.1457004547119</v>
      </c>
      <c r="B3494">
        <v>20.752296447753899</v>
      </c>
      <c r="C3494">
        <v>22.958009719848601</v>
      </c>
    </row>
    <row r="3495" spans="1:3">
      <c r="A3495">
        <v>23.531578063964801</v>
      </c>
      <c r="B3495">
        <v>34.9324340820313</v>
      </c>
      <c r="C3495">
        <v>27.521877288818398</v>
      </c>
    </row>
    <row r="3496" spans="1:3">
      <c r="A3496">
        <v>11.163702964782701</v>
      </c>
      <c r="B3496">
        <v>-12.0880880355835</v>
      </c>
      <c r="C3496">
        <v>3.0255761146545401</v>
      </c>
    </row>
    <row r="3497" spans="1:3">
      <c r="A3497">
        <v>12.3376455307007</v>
      </c>
      <c r="B3497">
        <v>29.154275894165</v>
      </c>
      <c r="C3497">
        <v>18.223466873168899</v>
      </c>
    </row>
    <row r="3498" spans="1:3">
      <c r="A3498">
        <v>5.7578434944152797</v>
      </c>
      <c r="B3498">
        <v>17.820137023925799</v>
      </c>
      <c r="C3498">
        <v>9.9796466827392596</v>
      </c>
    </row>
    <row r="3499" spans="1:3">
      <c r="A3499">
        <v>12.840583801269499</v>
      </c>
      <c r="B3499">
        <v>36.4343452453613</v>
      </c>
      <c r="C3499">
        <v>21.0984001159668</v>
      </c>
    </row>
    <row r="3500" spans="1:3">
      <c r="A3500">
        <v>19.937364578247099</v>
      </c>
      <c r="B3500">
        <v>6.8016228675842303</v>
      </c>
      <c r="C3500">
        <v>15.3398551940918</v>
      </c>
    </row>
    <row r="3501" spans="1:3">
      <c r="A3501">
        <v>23.235548019409201</v>
      </c>
      <c r="B3501">
        <v>3.6831998825073202</v>
      </c>
      <c r="C3501">
        <v>16.392225265502901</v>
      </c>
    </row>
    <row r="3502" spans="1:3">
      <c r="A3502">
        <v>32.002098083496101</v>
      </c>
      <c r="B3502">
        <v>8.8894300460815394</v>
      </c>
      <c r="C3502">
        <v>23.912664413452099</v>
      </c>
    </row>
    <row r="3503" spans="1:3">
      <c r="A3503">
        <v>41.327732086181598</v>
      </c>
      <c r="B3503">
        <v>34.337295532226598</v>
      </c>
      <c r="C3503">
        <v>38.881080627441399</v>
      </c>
    </row>
    <row r="3504" spans="1:3">
      <c r="A3504">
        <v>23.290891647338899</v>
      </c>
      <c r="B3504">
        <v>-14.5033073425293</v>
      </c>
      <c r="C3504">
        <v>10.0629215240479</v>
      </c>
    </row>
    <row r="3505" spans="1:3">
      <c r="A3505">
        <v>31.231441497802699</v>
      </c>
      <c r="B3505">
        <v>33.361167907714801</v>
      </c>
      <c r="C3505">
        <v>31.976844787597699</v>
      </c>
    </row>
    <row r="3506" spans="1:3">
      <c r="A3506">
        <v>45.308685302734403</v>
      </c>
      <c r="B3506">
        <v>27.3133029937744</v>
      </c>
      <c r="C3506">
        <v>39.010299682617202</v>
      </c>
    </row>
    <row r="3507" spans="1:3">
      <c r="A3507">
        <v>23.005266189575199</v>
      </c>
      <c r="B3507">
        <v>6.0211820602417001</v>
      </c>
      <c r="C3507">
        <v>17.060836791992202</v>
      </c>
    </row>
    <row r="3508" spans="1:3">
      <c r="A3508">
        <v>14.795489311218301</v>
      </c>
      <c r="B3508">
        <v>1.5699663162231401</v>
      </c>
      <c r="C3508">
        <v>10.166556358337401</v>
      </c>
    </row>
    <row r="3509" spans="1:3">
      <c r="A3509">
        <v>63.868583679199197</v>
      </c>
      <c r="B3509">
        <v>24.8301696777344</v>
      </c>
      <c r="C3509">
        <v>50.2051391601563</v>
      </c>
    </row>
    <row r="3510" spans="1:3">
      <c r="A3510">
        <v>31.121894836425799</v>
      </c>
      <c r="B3510">
        <v>54.855159759521499</v>
      </c>
      <c r="C3510">
        <v>39.428539276122997</v>
      </c>
    </row>
    <row r="3511" spans="1:3">
      <c r="A3511">
        <v>45.645092010497997</v>
      </c>
      <c r="B3511">
        <v>37.604263305664098</v>
      </c>
      <c r="C3511">
        <v>42.830802917480497</v>
      </c>
    </row>
    <row r="3512" spans="1:3">
      <c r="A3512">
        <v>31.342403411865199</v>
      </c>
      <c r="B3512">
        <v>8.5303211212158203</v>
      </c>
      <c r="C3512">
        <v>23.35817527771</v>
      </c>
    </row>
    <row r="3513" spans="1:3">
      <c r="A3513">
        <v>15.352929115295399</v>
      </c>
      <c r="B3513">
        <v>72.318824768066406</v>
      </c>
      <c r="C3513">
        <v>35.290992736816399</v>
      </c>
    </row>
    <row r="3514" spans="1:3">
      <c r="A3514">
        <v>21.2799682617188</v>
      </c>
      <c r="B3514">
        <v>-25.3037300109863</v>
      </c>
      <c r="C3514">
        <v>4.9756736755371103</v>
      </c>
    </row>
    <row r="3515" spans="1:3">
      <c r="A3515">
        <v>10.326702117919901</v>
      </c>
      <c r="B3515">
        <v>26.3309020996094</v>
      </c>
      <c r="C3515">
        <v>15.9281721115112</v>
      </c>
    </row>
    <row r="3516" spans="1:3">
      <c r="A3516">
        <v>26.411283493041999</v>
      </c>
      <c r="B3516">
        <v>45.317356109619098</v>
      </c>
      <c r="C3516">
        <v>33.028408050537102</v>
      </c>
    </row>
    <row r="3517" spans="1:3">
      <c r="A3517">
        <v>21.168943405151399</v>
      </c>
      <c r="B3517">
        <v>11.564750671386699</v>
      </c>
      <c r="C3517">
        <v>17.8074760437012</v>
      </c>
    </row>
    <row r="3518" spans="1:3">
      <c r="A3518">
        <v>40.492332458496101</v>
      </c>
      <c r="B3518">
        <v>7.1257743835449201</v>
      </c>
      <c r="C3518">
        <v>28.814037322998001</v>
      </c>
    </row>
    <row r="3519" spans="1:3">
      <c r="A3519">
        <v>30.408889770507798</v>
      </c>
      <c r="B3519">
        <v>18.2098579406738</v>
      </c>
      <c r="C3519">
        <v>26.139228820800799</v>
      </c>
    </row>
    <row r="3520" spans="1:3">
      <c r="A3520">
        <v>30.8173923492432</v>
      </c>
      <c r="B3520">
        <v>16.575609207153299</v>
      </c>
      <c r="C3520">
        <v>25.832767486572301</v>
      </c>
    </row>
    <row r="3521" spans="1:3">
      <c r="A3521">
        <v>22.611841201782202</v>
      </c>
      <c r="B3521">
        <v>18.240598678588899</v>
      </c>
      <c r="C3521">
        <v>21.081905364990199</v>
      </c>
    </row>
    <row r="3522" spans="1:3">
      <c r="A3522">
        <v>18.7807712554932</v>
      </c>
      <c r="B3522">
        <v>-7.0955877304077104</v>
      </c>
      <c r="C3522">
        <v>9.7240457534790004</v>
      </c>
    </row>
    <row r="3523" spans="1:3">
      <c r="A3523">
        <v>27.092500686645501</v>
      </c>
      <c r="B3523">
        <v>40.922496795654297</v>
      </c>
      <c r="C3523">
        <v>31.932998657226602</v>
      </c>
    </row>
    <row r="3524" spans="1:3">
      <c r="A3524">
        <v>33.409709930419901</v>
      </c>
      <c r="B3524">
        <v>-10.3675346374512</v>
      </c>
      <c r="C3524">
        <v>18.087675094604499</v>
      </c>
    </row>
    <row r="3525" spans="1:3">
      <c r="A3525">
        <v>13.453718185424799</v>
      </c>
      <c r="B3525">
        <v>30.099388122558601</v>
      </c>
      <c r="C3525">
        <v>19.2797031402588</v>
      </c>
    </row>
    <row r="3526" spans="1:3">
      <c r="A3526">
        <v>18.4782619476318</v>
      </c>
      <c r="B3526">
        <v>-27.533676147460898</v>
      </c>
      <c r="C3526">
        <v>2.37408351898193</v>
      </c>
    </row>
    <row r="3527" spans="1:3">
      <c r="A3527">
        <v>34.326786041259801</v>
      </c>
      <c r="B3527">
        <v>26.626142501831101</v>
      </c>
      <c r="C3527">
        <v>31.6315612792969</v>
      </c>
    </row>
    <row r="3528" spans="1:3">
      <c r="A3528">
        <v>20.5112915039063</v>
      </c>
      <c r="B3528">
        <v>-3.33816742897034</v>
      </c>
      <c r="C3528">
        <v>12.1639804840088</v>
      </c>
    </row>
    <row r="3529" spans="1:3">
      <c r="A3529">
        <v>26.3927516937256</v>
      </c>
      <c r="B3529">
        <v>86.951362609863295</v>
      </c>
      <c r="C3529">
        <v>47.588264465332003</v>
      </c>
    </row>
    <row r="3530" spans="1:3">
      <c r="A3530">
        <v>18.9657897949219</v>
      </c>
      <c r="B3530">
        <v>-4.6827902793884304</v>
      </c>
      <c r="C3530">
        <v>10.6887865066528</v>
      </c>
    </row>
    <row r="3531" spans="1:3">
      <c r="A3531">
        <v>26.383470535278299</v>
      </c>
      <c r="B3531">
        <v>16.266168594360401</v>
      </c>
      <c r="C3531">
        <v>22.842414855956999</v>
      </c>
    </row>
    <row r="3532" spans="1:3">
      <c r="A3532">
        <v>22.146425247192401</v>
      </c>
      <c r="B3532">
        <v>27.5468940734863</v>
      </c>
      <c r="C3532">
        <v>24.0365886688232</v>
      </c>
    </row>
    <row r="3533" spans="1:3">
      <c r="A3533">
        <v>13.798733711242701</v>
      </c>
      <c r="B3533">
        <v>74.385276794433594</v>
      </c>
      <c r="C3533">
        <v>35.004024505615199</v>
      </c>
    </row>
    <row r="3534" spans="1:3">
      <c r="A3534">
        <v>33.7289428710938</v>
      </c>
      <c r="B3534">
        <v>14.268526077270501</v>
      </c>
      <c r="C3534">
        <v>26.917797088623001</v>
      </c>
    </row>
    <row r="3535" spans="1:3">
      <c r="A3535">
        <v>26.4374294281006</v>
      </c>
      <c r="B3535">
        <v>-5.2276654243469203</v>
      </c>
      <c r="C3535">
        <v>15.3546466827393</v>
      </c>
    </row>
    <row r="3536" spans="1:3">
      <c r="A3536">
        <v>23.6693115234375</v>
      </c>
      <c r="B3536">
        <v>43.7047309875488</v>
      </c>
      <c r="C3536">
        <v>30.681709289550799</v>
      </c>
    </row>
    <row r="3537" spans="1:3">
      <c r="A3537">
        <v>30.915382385253899</v>
      </c>
      <c r="B3537">
        <v>91.200149536132798</v>
      </c>
      <c r="C3537">
        <v>52.015052795410199</v>
      </c>
    </row>
    <row r="3538" spans="1:3">
      <c r="A3538">
        <v>18.189598083496101</v>
      </c>
      <c r="B3538">
        <v>53.463100433349602</v>
      </c>
      <c r="C3538">
        <v>30.535324096679702</v>
      </c>
    </row>
    <row r="3539" spans="1:3">
      <c r="A3539">
        <v>29.9462890625</v>
      </c>
      <c r="B3539">
        <v>13.132734298706101</v>
      </c>
      <c r="C3539">
        <v>24.061544418335</v>
      </c>
    </row>
    <row r="3540" spans="1:3">
      <c r="A3540">
        <v>38.777965545654297</v>
      </c>
      <c r="B3540">
        <v>18.295362472534201</v>
      </c>
      <c r="C3540">
        <v>31.609054565429702</v>
      </c>
    </row>
    <row r="3541" spans="1:3">
      <c r="A3541">
        <v>51.140235900878899</v>
      </c>
      <c r="B3541">
        <v>35.334774017333999</v>
      </c>
      <c r="C3541">
        <v>45.608325958252003</v>
      </c>
    </row>
    <row r="3542" spans="1:3">
      <c r="A3542">
        <v>33.689765930175803</v>
      </c>
      <c r="B3542">
        <v>36.677780151367202</v>
      </c>
      <c r="C3542">
        <v>34.735572814941399</v>
      </c>
    </row>
    <row r="3543" spans="1:3">
      <c r="A3543">
        <v>14.396486282348601</v>
      </c>
      <c r="B3543">
        <v>13.607460975646999</v>
      </c>
      <c r="C3543">
        <v>14.1203269958496</v>
      </c>
    </row>
    <row r="3544" spans="1:3">
      <c r="A3544">
        <v>7.8155632019043004</v>
      </c>
      <c r="B3544">
        <v>17.8439025878906</v>
      </c>
      <c r="C3544">
        <v>11.325482368469199</v>
      </c>
    </row>
    <row r="3545" spans="1:3">
      <c r="A3545">
        <v>9.4862842559814506</v>
      </c>
      <c r="B3545">
        <v>38.460586547851598</v>
      </c>
      <c r="C3545">
        <v>19.627290725708001</v>
      </c>
    </row>
    <row r="3546" spans="1:3">
      <c r="A3546">
        <v>23.2124729156494</v>
      </c>
      <c r="B3546">
        <v>37.2280082702637</v>
      </c>
      <c r="C3546">
        <v>28.1179103851318</v>
      </c>
    </row>
    <row r="3547" spans="1:3">
      <c r="A3547">
        <v>24.903593063354499</v>
      </c>
      <c r="B3547">
        <v>17.939182281494102</v>
      </c>
      <c r="C3547">
        <v>22.466049194335898</v>
      </c>
    </row>
    <row r="3548" spans="1:3">
      <c r="A3548">
        <v>31.554918289184599</v>
      </c>
      <c r="B3548">
        <v>68.129821777343807</v>
      </c>
      <c r="C3548">
        <v>44.356136322021499</v>
      </c>
    </row>
    <row r="3549" spans="1:3">
      <c r="A3549">
        <v>25.361221313476602</v>
      </c>
      <c r="B3549">
        <v>22.755451202392599</v>
      </c>
      <c r="C3549">
        <v>24.449201583862301</v>
      </c>
    </row>
    <row r="3550" spans="1:3">
      <c r="A3550">
        <v>15.310016632080099</v>
      </c>
      <c r="B3550">
        <v>11.7437686920166</v>
      </c>
      <c r="C3550">
        <v>14.0618295669556</v>
      </c>
    </row>
    <row r="3551" spans="1:3">
      <c r="A3551">
        <v>36.556594848632798</v>
      </c>
      <c r="B3551">
        <v>41.570240020752003</v>
      </c>
      <c r="C3551">
        <v>38.311370849609403</v>
      </c>
    </row>
    <row r="3552" spans="1:3">
      <c r="A3552">
        <v>50.745166778564503</v>
      </c>
      <c r="B3552">
        <v>-17.567365646362301</v>
      </c>
      <c r="C3552">
        <v>26.835781097412099</v>
      </c>
    </row>
    <row r="3553" spans="1:3">
      <c r="A3553">
        <v>48.285808563232401</v>
      </c>
      <c r="B3553">
        <v>9.8349828720092791</v>
      </c>
      <c r="C3553">
        <v>34.828018188476598</v>
      </c>
    </row>
    <row r="3554" spans="1:3">
      <c r="A3554">
        <v>22.1041145324707</v>
      </c>
      <c r="B3554">
        <v>15.1436195373535</v>
      </c>
      <c r="C3554">
        <v>19.667942047119102</v>
      </c>
    </row>
    <row r="3555" spans="1:3">
      <c r="A3555">
        <v>11.8792009353638</v>
      </c>
      <c r="B3555">
        <v>7.6482105255126998</v>
      </c>
      <c r="C3555">
        <v>10.398354530334499</v>
      </c>
    </row>
    <row r="3556" spans="1:3">
      <c r="A3556">
        <v>19.196760177612301</v>
      </c>
      <c r="B3556">
        <v>6.8604836463928196</v>
      </c>
      <c r="C3556">
        <v>14.8790636062622</v>
      </c>
    </row>
    <row r="3557" spans="1:3">
      <c r="A3557">
        <v>28.571407318115199</v>
      </c>
      <c r="B3557">
        <v>14.6308584213257</v>
      </c>
      <c r="C3557">
        <v>23.692214965820298</v>
      </c>
    </row>
    <row r="3558" spans="1:3">
      <c r="A3558">
        <v>42.323989868164098</v>
      </c>
      <c r="B3558">
        <v>25.3002834320068</v>
      </c>
      <c r="C3558">
        <v>36.365692138671903</v>
      </c>
    </row>
    <row r="3559" spans="1:3">
      <c r="A3559">
        <v>16.2081298828125</v>
      </c>
      <c r="B3559">
        <v>37.275279998779297</v>
      </c>
      <c r="C3559">
        <v>23.5816326141357</v>
      </c>
    </row>
    <row r="3560" spans="1:3">
      <c r="A3560">
        <v>21.2054138183594</v>
      </c>
      <c r="B3560">
        <v>24.1924152374268</v>
      </c>
      <c r="C3560">
        <v>22.2508640289307</v>
      </c>
    </row>
    <row r="3561" spans="1:3">
      <c r="A3561">
        <v>24.883203506469702</v>
      </c>
      <c r="B3561">
        <v>36.516475677490199</v>
      </c>
      <c r="C3561">
        <v>28.954849243164102</v>
      </c>
    </row>
    <row r="3562" spans="1:3">
      <c r="A3562">
        <v>22.0079746246338</v>
      </c>
      <c r="B3562">
        <v>25.491104125976602</v>
      </c>
      <c r="C3562">
        <v>23.2270698547363</v>
      </c>
    </row>
    <row r="3563" spans="1:3">
      <c r="A3563">
        <v>20.124317169189499</v>
      </c>
      <c r="B3563">
        <v>-1.04254627227783</v>
      </c>
      <c r="C3563">
        <v>12.715914726257299</v>
      </c>
    </row>
    <row r="3564" spans="1:3">
      <c r="A3564">
        <v>27.174314498901399</v>
      </c>
      <c r="B3564">
        <v>9.8242835998535192</v>
      </c>
      <c r="C3564">
        <v>21.101802825927699</v>
      </c>
    </row>
    <row r="3565" spans="1:3">
      <c r="A3565">
        <v>26.873844146728501</v>
      </c>
      <c r="B3565">
        <v>16.625026702880898</v>
      </c>
      <c r="C3565">
        <v>23.286758422851602</v>
      </c>
    </row>
    <row r="3566" spans="1:3">
      <c r="A3566">
        <v>36.583225250244098</v>
      </c>
      <c r="B3566">
        <v>21.9117546081543</v>
      </c>
      <c r="C3566">
        <v>31.4482097625732</v>
      </c>
    </row>
    <row r="3567" spans="1:3">
      <c r="A3567">
        <v>21.787988662719702</v>
      </c>
      <c r="B3567">
        <v>9.5419378280639595</v>
      </c>
      <c r="C3567">
        <v>17.5018711090088</v>
      </c>
    </row>
    <row r="3568" spans="1:3">
      <c r="A3568">
        <v>17.749902725219702</v>
      </c>
      <c r="B3568">
        <v>29.6544513702393</v>
      </c>
      <c r="C3568">
        <v>21.9164943695068</v>
      </c>
    </row>
    <row r="3569" spans="1:3">
      <c r="A3569">
        <v>40.178459167480497</v>
      </c>
      <c r="B3569">
        <v>43.7911376953125</v>
      </c>
      <c r="C3569">
        <v>41.442897796630902</v>
      </c>
    </row>
    <row r="3570" spans="1:3">
      <c r="A3570">
        <v>46.8783988952637</v>
      </c>
      <c r="B3570">
        <v>11.5788459777832</v>
      </c>
      <c r="C3570">
        <v>34.523555755615199</v>
      </c>
    </row>
    <row r="3571" spans="1:3">
      <c r="A3571">
        <v>22.237258911132798</v>
      </c>
      <c r="B3571">
        <v>1.03618204593658</v>
      </c>
      <c r="C3571">
        <v>14.816882133483899</v>
      </c>
    </row>
    <row r="3572" spans="1:3">
      <c r="A3572">
        <v>31.126880645751999</v>
      </c>
      <c r="B3572">
        <v>1.4643923044204701</v>
      </c>
      <c r="C3572">
        <v>20.745010375976602</v>
      </c>
    </row>
    <row r="3573" spans="1:3">
      <c r="A3573">
        <v>17.095680236816399</v>
      </c>
      <c r="B3573">
        <v>10.671750068664601</v>
      </c>
      <c r="C3573">
        <v>14.8473043441772</v>
      </c>
    </row>
    <row r="3574" spans="1:3">
      <c r="A3574">
        <v>11.3725891113281</v>
      </c>
      <c r="B3574">
        <v>19.944629669189499</v>
      </c>
      <c r="C3574">
        <v>14.3728036880493</v>
      </c>
    </row>
    <row r="3575" spans="1:3">
      <c r="A3575">
        <v>34.667030334472699</v>
      </c>
      <c r="B3575">
        <v>24.778715133666999</v>
      </c>
      <c r="C3575">
        <v>31.206119537353501</v>
      </c>
    </row>
    <row r="3576" spans="1:3">
      <c r="A3576">
        <v>11.844011306762701</v>
      </c>
      <c r="B3576">
        <v>12.023921966552701</v>
      </c>
      <c r="C3576">
        <v>11.906980514526399</v>
      </c>
    </row>
    <row r="3577" spans="1:3">
      <c r="A3577">
        <v>31.5218315124512</v>
      </c>
      <c r="B3577">
        <v>57.374683380127003</v>
      </c>
      <c r="C3577">
        <v>40.570327758789098</v>
      </c>
    </row>
    <row r="3578" spans="1:3">
      <c r="A3578">
        <v>23.740716934204102</v>
      </c>
      <c r="B3578">
        <v>1.0019284486770601</v>
      </c>
      <c r="C3578">
        <v>15.7821407318115</v>
      </c>
    </row>
    <row r="3579" spans="1:3">
      <c r="A3579">
        <v>14.120374679565399</v>
      </c>
      <c r="B3579">
        <v>22.16916847229</v>
      </c>
      <c r="C3579">
        <v>16.937452316284201</v>
      </c>
    </row>
    <row r="3580" spans="1:3">
      <c r="A3580">
        <v>12.5262546539307</v>
      </c>
      <c r="B3580">
        <v>19.515935897827099</v>
      </c>
      <c r="C3580">
        <v>14.972642898559601</v>
      </c>
    </row>
    <row r="3581" spans="1:3">
      <c r="A3581">
        <v>20.010850906372099</v>
      </c>
      <c r="B3581">
        <v>17.378099441528299</v>
      </c>
      <c r="C3581">
        <v>19.0893878936768</v>
      </c>
    </row>
    <row r="3582" spans="1:3">
      <c r="A3582">
        <v>20.4108695983887</v>
      </c>
      <c r="B3582">
        <v>31.322402954101602</v>
      </c>
      <c r="C3582">
        <v>24.229906082153299</v>
      </c>
    </row>
    <row r="3583" spans="1:3">
      <c r="A3583">
        <v>12.268217086791999</v>
      </c>
      <c r="B3583">
        <v>1.59090256690979</v>
      </c>
      <c r="C3583">
        <v>8.5311565399169904</v>
      </c>
    </row>
    <row r="3584" spans="1:3">
      <c r="A3584">
        <v>9.4856319427490199</v>
      </c>
      <c r="B3584">
        <v>39.005649566650398</v>
      </c>
      <c r="C3584">
        <v>19.8176383972168</v>
      </c>
    </row>
    <row r="3585" spans="1:3">
      <c r="A3585">
        <v>21.9642333984375</v>
      </c>
      <c r="B3585">
        <v>57.044971466064503</v>
      </c>
      <c r="C3585">
        <v>34.2424926757813</v>
      </c>
    </row>
    <row r="3586" spans="1:3">
      <c r="A3586">
        <v>25.5996494293213</v>
      </c>
      <c r="B3586">
        <v>-3.6409773826599099</v>
      </c>
      <c r="C3586">
        <v>15.365429878234901</v>
      </c>
    </row>
    <row r="3587" spans="1:3">
      <c r="A3587">
        <v>20.894945144653299</v>
      </c>
      <c r="B3587">
        <v>37.933750152587898</v>
      </c>
      <c r="C3587">
        <v>26.858526229858398</v>
      </c>
    </row>
    <row r="3588" spans="1:3">
      <c r="A3588">
        <v>33.851966857910199</v>
      </c>
      <c r="B3588">
        <v>52.950435638427699</v>
      </c>
      <c r="C3588">
        <v>40.536430358886697</v>
      </c>
    </row>
    <row r="3589" spans="1:3">
      <c r="A3589">
        <v>27.3848781585693</v>
      </c>
      <c r="B3589">
        <v>39.220046997070298</v>
      </c>
      <c r="C3589">
        <v>31.527187347412099</v>
      </c>
    </row>
    <row r="3590" spans="1:3">
      <c r="A3590">
        <v>28.155418395996101</v>
      </c>
      <c r="B3590">
        <v>46.3538627624512</v>
      </c>
      <c r="C3590">
        <v>34.524875640869098</v>
      </c>
    </row>
    <row r="3591" spans="1:3">
      <c r="A3591">
        <v>20.491895675659201</v>
      </c>
      <c r="B3591">
        <v>7.5785021781921396</v>
      </c>
      <c r="C3591">
        <v>15.9722080230713</v>
      </c>
    </row>
    <row r="3592" spans="1:3">
      <c r="A3592">
        <v>37.173313140869098</v>
      </c>
      <c r="B3592">
        <v>7.2359895706176802</v>
      </c>
      <c r="C3592">
        <v>26.695249557495099</v>
      </c>
    </row>
    <row r="3593" spans="1:3">
      <c r="A3593">
        <v>28.8239650726318</v>
      </c>
      <c r="B3593">
        <v>40.730743408203097</v>
      </c>
      <c r="C3593">
        <v>32.991336822509801</v>
      </c>
    </row>
    <row r="3594" spans="1:3">
      <c r="A3594">
        <v>22.497774124145501</v>
      </c>
      <c r="B3594">
        <v>99.190704345703097</v>
      </c>
      <c r="C3594">
        <v>49.340301513671903</v>
      </c>
    </row>
    <row r="3595" spans="1:3">
      <c r="A3595">
        <v>18.398521423339801</v>
      </c>
      <c r="B3595">
        <v>-15.276400566101101</v>
      </c>
      <c r="C3595">
        <v>6.6122989654540998</v>
      </c>
    </row>
    <row r="3596" spans="1:3">
      <c r="A3596">
        <v>13.4668989181519</v>
      </c>
      <c r="B3596">
        <v>15.6223697662354</v>
      </c>
      <c r="C3596">
        <v>14.2213134765625</v>
      </c>
    </row>
    <row r="3597" spans="1:3">
      <c r="A3597">
        <v>23.597925186157202</v>
      </c>
      <c r="B3597">
        <v>70.2645263671875</v>
      </c>
      <c r="C3597">
        <v>39.931236267089801</v>
      </c>
    </row>
    <row r="3598" spans="1:3">
      <c r="A3598">
        <v>23.484300613403299</v>
      </c>
      <c r="B3598">
        <v>8.5949974060058594</v>
      </c>
      <c r="C3598">
        <v>18.273044586181602</v>
      </c>
    </row>
    <row r="3599" spans="1:3">
      <c r="A3599">
        <v>36.685253143310497</v>
      </c>
      <c r="B3599">
        <v>11.7396392822266</v>
      </c>
      <c r="C3599">
        <v>27.954288482666001</v>
      </c>
    </row>
    <row r="3600" spans="1:3">
      <c r="A3600">
        <v>14.1044921875</v>
      </c>
      <c r="B3600">
        <v>106.66381072998</v>
      </c>
      <c r="C3600">
        <v>46.500251770019503</v>
      </c>
    </row>
    <row r="3601" spans="1:3">
      <c r="A3601">
        <v>26.4603366851807</v>
      </c>
      <c r="B3601">
        <v>7.4706740379333496</v>
      </c>
      <c r="C3601">
        <v>19.8139553070068</v>
      </c>
    </row>
    <row r="3602" spans="1:3">
      <c r="A3602">
        <v>20.449144363403299</v>
      </c>
      <c r="B3602">
        <v>33.799446105957003</v>
      </c>
      <c r="C3602">
        <v>25.121749877929702</v>
      </c>
    </row>
    <row r="3603" spans="1:3">
      <c r="A3603">
        <v>38.233310699462898</v>
      </c>
      <c r="B3603">
        <v>30.442144393920898</v>
      </c>
      <c r="C3603">
        <v>35.506401062011697</v>
      </c>
    </row>
    <row r="3604" spans="1:3">
      <c r="A3604">
        <v>13.662437438964799</v>
      </c>
      <c r="B3604">
        <v>57.945266723632798</v>
      </c>
      <c r="C3604">
        <v>29.1614284515381</v>
      </c>
    </row>
    <row r="3605" spans="1:3">
      <c r="A3605">
        <v>18.5102443695068</v>
      </c>
      <c r="B3605">
        <v>24.608289718627901</v>
      </c>
      <c r="C3605">
        <v>20.644559860229499</v>
      </c>
    </row>
    <row r="3606" spans="1:3">
      <c r="A3606">
        <v>29.847661972045898</v>
      </c>
      <c r="B3606">
        <v>25.786239624023398</v>
      </c>
      <c r="C3606">
        <v>28.426164627075199</v>
      </c>
    </row>
    <row r="3607" spans="1:3">
      <c r="A3607">
        <v>35.530441284179702</v>
      </c>
      <c r="B3607">
        <v>5.48364162445068</v>
      </c>
      <c r="C3607">
        <v>25.014060974121101</v>
      </c>
    </row>
    <row r="3608" spans="1:3">
      <c r="A3608">
        <v>28.934303283691399</v>
      </c>
      <c r="B3608">
        <v>35.268722534179702</v>
      </c>
      <c r="C3608">
        <v>31.151350021362301</v>
      </c>
    </row>
    <row r="3609" spans="1:3">
      <c r="A3609">
        <v>51.370681762695298</v>
      </c>
      <c r="B3609">
        <v>-2.3283536434173602</v>
      </c>
      <c r="C3609">
        <v>32.576019287109403</v>
      </c>
    </row>
    <row r="3610" spans="1:3">
      <c r="A3610">
        <v>20.854534149169901</v>
      </c>
      <c r="B3610">
        <v>-4.07458591461182</v>
      </c>
      <c r="C3610">
        <v>12.129342079162599</v>
      </c>
    </row>
    <row r="3611" spans="1:3">
      <c r="A3611">
        <v>13.8262939453125</v>
      </c>
      <c r="B3611">
        <v>12.820137977600099</v>
      </c>
      <c r="C3611">
        <v>13.474139213561999</v>
      </c>
    </row>
    <row r="3612" spans="1:3">
      <c r="A3612">
        <v>30.680974960327099</v>
      </c>
      <c r="B3612">
        <v>6.0250525474548304</v>
      </c>
      <c r="C3612">
        <v>22.0514030456543</v>
      </c>
    </row>
    <row r="3613" spans="1:3">
      <c r="A3613">
        <v>40.453720092773402</v>
      </c>
      <c r="B3613">
        <v>16.357326507568398</v>
      </c>
      <c r="C3613">
        <v>32.019981384277301</v>
      </c>
    </row>
    <row r="3614" spans="1:3">
      <c r="A3614">
        <v>27.175804138183601</v>
      </c>
      <c r="B3614">
        <v>14.235670089721699</v>
      </c>
      <c r="C3614">
        <v>22.646757125854499</v>
      </c>
    </row>
    <row r="3615" spans="1:3">
      <c r="A3615">
        <v>27.3995265960693</v>
      </c>
      <c r="B3615">
        <v>82.1243896484375</v>
      </c>
      <c r="C3615">
        <v>46.553230285644503</v>
      </c>
    </row>
    <row r="3616" spans="1:3">
      <c r="A3616">
        <v>38.671661376953097</v>
      </c>
      <c r="B3616">
        <v>80.876266479492202</v>
      </c>
      <c r="C3616">
        <v>53.443271636962898</v>
      </c>
    </row>
    <row r="3617" spans="1:3">
      <c r="A3617">
        <v>35.441226959228501</v>
      </c>
      <c r="B3617">
        <v>30.476457595825199</v>
      </c>
      <c r="C3617">
        <v>33.703556060791001</v>
      </c>
    </row>
    <row r="3618" spans="1:3">
      <c r="A3618">
        <v>26.692663192748999</v>
      </c>
      <c r="B3618">
        <v>63.687522888183601</v>
      </c>
      <c r="C3618">
        <v>39.640865325927699</v>
      </c>
    </row>
    <row r="3619" spans="1:3">
      <c r="A3619">
        <v>10.2142581939697</v>
      </c>
      <c r="B3619">
        <v>65.256568908691406</v>
      </c>
      <c r="C3619">
        <v>29.479066848754901</v>
      </c>
    </row>
    <row r="3620" spans="1:3">
      <c r="A3620">
        <v>23.3072910308838</v>
      </c>
      <c r="B3620">
        <v>25.402267456054702</v>
      </c>
      <c r="C3620">
        <v>24.040533065795898</v>
      </c>
    </row>
    <row r="3621" spans="1:3">
      <c r="A3621">
        <v>47.177345275878899</v>
      </c>
      <c r="B3621">
        <v>8.2856216430664098</v>
      </c>
      <c r="C3621">
        <v>33.565242767333999</v>
      </c>
    </row>
    <row r="3622" spans="1:3">
      <c r="A3622">
        <v>8.0913887023925799</v>
      </c>
      <c r="B3622">
        <v>42.200332641601598</v>
      </c>
      <c r="C3622">
        <v>20.029518127441399</v>
      </c>
    </row>
    <row r="3623" spans="1:3">
      <c r="A3623">
        <v>31.984596252441399</v>
      </c>
      <c r="B3623">
        <v>28.1864109039307</v>
      </c>
      <c r="C3623">
        <v>30.655231475830099</v>
      </c>
    </row>
    <row r="3624" spans="1:3">
      <c r="A3624">
        <v>24.768281936645501</v>
      </c>
      <c r="B3624">
        <v>18.228765487670898</v>
      </c>
      <c r="C3624">
        <v>22.479450225830099</v>
      </c>
    </row>
    <row r="3625" spans="1:3">
      <c r="A3625">
        <v>31.655784606933601</v>
      </c>
      <c r="B3625">
        <v>6.8163876533508301</v>
      </c>
      <c r="C3625">
        <v>22.9619960784912</v>
      </c>
    </row>
    <row r="3626" spans="1:3">
      <c r="A3626">
        <v>19.9613037109375</v>
      </c>
      <c r="B3626">
        <v>-17.024337768554702</v>
      </c>
      <c r="C3626">
        <v>7.0163292884826696</v>
      </c>
    </row>
    <row r="3627" spans="1:3">
      <c r="A3627">
        <v>22.0109348297119</v>
      </c>
      <c r="B3627">
        <v>14.4618730545044</v>
      </c>
      <c r="C3627">
        <v>19.3687629699707</v>
      </c>
    </row>
    <row r="3628" spans="1:3">
      <c r="A3628">
        <v>29.2605094909668</v>
      </c>
      <c r="B3628">
        <v>5.0555672645568803</v>
      </c>
      <c r="C3628">
        <v>20.788780212402301</v>
      </c>
    </row>
    <row r="3629" spans="1:3">
      <c r="A3629">
        <v>15.684912681579601</v>
      </c>
      <c r="B3629">
        <v>40.538368225097699</v>
      </c>
      <c r="C3629">
        <v>24.383621215820298</v>
      </c>
    </row>
    <row r="3630" spans="1:3">
      <c r="A3630">
        <v>13.609249114990201</v>
      </c>
      <c r="B3630">
        <v>0.41189810633659402</v>
      </c>
      <c r="C3630">
        <v>8.9901762008666992</v>
      </c>
    </row>
    <row r="3631" spans="1:3">
      <c r="A3631">
        <v>26.364946365356399</v>
      </c>
      <c r="B3631">
        <v>18.9973545074463</v>
      </c>
      <c r="C3631">
        <v>23.786289215087901</v>
      </c>
    </row>
    <row r="3632" spans="1:3">
      <c r="A3632">
        <v>26.190017700195298</v>
      </c>
      <c r="B3632">
        <v>21.620180130004901</v>
      </c>
      <c r="C3632">
        <v>24.590574264526399</v>
      </c>
    </row>
    <row r="3633" spans="1:3">
      <c r="A3633">
        <v>15.7101182937622</v>
      </c>
      <c r="B3633">
        <v>14.9450063705444</v>
      </c>
      <c r="C3633">
        <v>15.442329406738301</v>
      </c>
    </row>
    <row r="3634" spans="1:3">
      <c r="A3634">
        <v>21.4277458190918</v>
      </c>
      <c r="B3634">
        <v>-0.42114856839179998</v>
      </c>
      <c r="C3634">
        <v>13.780632972717299</v>
      </c>
    </row>
    <row r="3635" spans="1:3">
      <c r="A3635">
        <v>17.304458618164102</v>
      </c>
      <c r="B3635">
        <v>49.091140747070298</v>
      </c>
      <c r="C3635">
        <v>28.4297981262207</v>
      </c>
    </row>
    <row r="3636" spans="1:3">
      <c r="A3636">
        <v>6.9699430465698198</v>
      </c>
      <c r="B3636">
        <v>23.529914855956999</v>
      </c>
      <c r="C3636">
        <v>12.765933036804199</v>
      </c>
    </row>
    <row r="3637" spans="1:3">
      <c r="A3637">
        <v>38.478401184082003</v>
      </c>
      <c r="B3637">
        <v>56.950969696044901</v>
      </c>
      <c r="C3637">
        <v>44.943801879882798</v>
      </c>
    </row>
    <row r="3638" spans="1:3">
      <c r="A3638">
        <v>29.516441345214801</v>
      </c>
      <c r="B3638">
        <v>31.850606918335</v>
      </c>
      <c r="C3638">
        <v>30.333398818969702</v>
      </c>
    </row>
    <row r="3639" spans="1:3">
      <c r="A3639">
        <v>25.265510559081999</v>
      </c>
      <c r="B3639">
        <v>24.562873840331999</v>
      </c>
      <c r="C3639">
        <v>25.019588470458999</v>
      </c>
    </row>
    <row r="3640" spans="1:3">
      <c r="A3640">
        <v>20.8239936828613</v>
      </c>
      <c r="B3640">
        <v>46.0228080749512</v>
      </c>
      <c r="C3640">
        <v>29.643579483032202</v>
      </c>
    </row>
    <row r="3641" spans="1:3">
      <c r="A3641">
        <v>34.678768157958999</v>
      </c>
      <c r="B3641">
        <v>28.5145778656006</v>
      </c>
      <c r="C3641">
        <v>32.5213012695313</v>
      </c>
    </row>
    <row r="3642" spans="1:3">
      <c r="A3642">
        <v>28.837020874023398</v>
      </c>
      <c r="B3642">
        <v>24.639532089233398</v>
      </c>
      <c r="C3642">
        <v>27.36789894104</v>
      </c>
    </row>
    <row r="3643" spans="1:3">
      <c r="A3643">
        <v>15.7459726333618</v>
      </c>
      <c r="B3643">
        <v>-0.32364007830619801</v>
      </c>
      <c r="C3643">
        <v>10.1216077804565</v>
      </c>
    </row>
    <row r="3644" spans="1:3">
      <c r="A3644">
        <v>22.757396697998001</v>
      </c>
      <c r="B3644">
        <v>27.720506668090799</v>
      </c>
      <c r="C3644">
        <v>24.4944858551025</v>
      </c>
    </row>
    <row r="3645" spans="1:3">
      <c r="A3645">
        <v>30.423311233520501</v>
      </c>
      <c r="B3645">
        <v>88.729110717773395</v>
      </c>
      <c r="C3645">
        <v>50.8303413391113</v>
      </c>
    </row>
    <row r="3646" spans="1:3">
      <c r="A3646">
        <v>22.6394443511963</v>
      </c>
      <c r="B3646">
        <v>27.980594635009801</v>
      </c>
      <c r="C3646">
        <v>24.508846282958999</v>
      </c>
    </row>
    <row r="3647" spans="1:3">
      <c r="A3647">
        <v>32.507614135742202</v>
      </c>
      <c r="B3647">
        <v>50.604766845703097</v>
      </c>
      <c r="C3647">
        <v>38.841617584228501</v>
      </c>
    </row>
    <row r="3648" spans="1:3">
      <c r="A3648">
        <v>21.382574081420898</v>
      </c>
      <c r="B3648">
        <v>14.7177333831787</v>
      </c>
      <c r="C3648">
        <v>19.049879074096701</v>
      </c>
    </row>
    <row r="3649" spans="1:3">
      <c r="A3649">
        <v>24.6445922851563</v>
      </c>
      <c r="B3649">
        <v>16.5448608398438</v>
      </c>
      <c r="C3649">
        <v>21.809686660766602</v>
      </c>
    </row>
    <row r="3650" spans="1:3">
      <c r="A3650">
        <v>35.798748016357401</v>
      </c>
      <c r="B3650">
        <v>14.1892309188843</v>
      </c>
      <c r="C3650">
        <v>28.235416412353501</v>
      </c>
    </row>
    <row r="3651" spans="1:3">
      <c r="A3651">
        <v>30.173374176025401</v>
      </c>
      <c r="B3651">
        <v>31.177326202392599</v>
      </c>
      <c r="C3651">
        <v>30.524757385253899</v>
      </c>
    </row>
    <row r="3652" spans="1:3">
      <c r="A3652">
        <v>26.273319244384801</v>
      </c>
      <c r="B3652">
        <v>38.4700736999512</v>
      </c>
      <c r="C3652">
        <v>30.542182922363299</v>
      </c>
    </row>
    <row r="3653" spans="1:3">
      <c r="A3653">
        <v>30.689069747924801</v>
      </c>
      <c r="B3653">
        <v>-6.9095206260681197</v>
      </c>
      <c r="C3653">
        <v>17.529563903808601</v>
      </c>
    </row>
    <row r="3654" spans="1:3">
      <c r="A3654">
        <v>20.329380035400401</v>
      </c>
      <c r="B3654">
        <v>6.5957412123680101E-2</v>
      </c>
      <c r="C3654">
        <v>13.2371816635132</v>
      </c>
    </row>
    <row r="3655" spans="1:3">
      <c r="A3655">
        <v>15.845048904418899</v>
      </c>
      <c r="B3655">
        <v>38.187911987304702</v>
      </c>
      <c r="C3655">
        <v>23.6650505065918</v>
      </c>
    </row>
    <row r="3656" spans="1:3">
      <c r="A3656">
        <v>14.493823051452599</v>
      </c>
      <c r="B3656">
        <v>6.6496424674987802</v>
      </c>
      <c r="C3656">
        <v>11.748359680175801</v>
      </c>
    </row>
    <row r="3657" spans="1:3">
      <c r="A3657">
        <v>29.348426818847699</v>
      </c>
      <c r="B3657">
        <v>43.761032104492202</v>
      </c>
      <c r="C3657">
        <v>34.392837524414098</v>
      </c>
    </row>
    <row r="3658" spans="1:3">
      <c r="A3658">
        <v>36.193496704101598</v>
      </c>
      <c r="B3658">
        <v>9.5375270843505895</v>
      </c>
      <c r="C3658">
        <v>26.863906860351602</v>
      </c>
    </row>
    <row r="3659" spans="1:3">
      <c r="A3659">
        <v>31.292617797851602</v>
      </c>
      <c r="B3659">
        <v>16.320732116699201</v>
      </c>
      <c r="C3659">
        <v>26.0524578094482</v>
      </c>
    </row>
    <row r="3660" spans="1:3">
      <c r="A3660">
        <v>10.686648368835399</v>
      </c>
      <c r="B3660">
        <v>40.860355377197301</v>
      </c>
      <c r="C3660">
        <v>21.2474460601807</v>
      </c>
    </row>
    <row r="3661" spans="1:3">
      <c r="A3661">
        <v>15.747032165527299</v>
      </c>
      <c r="B3661">
        <v>45.875213623046903</v>
      </c>
      <c r="C3661">
        <v>26.291894912719702</v>
      </c>
    </row>
    <row r="3662" spans="1:3">
      <c r="A3662">
        <v>28.443374633789102</v>
      </c>
      <c r="B3662">
        <v>43.700843811035199</v>
      </c>
      <c r="C3662">
        <v>33.783489227294901</v>
      </c>
    </row>
    <row r="3663" spans="1:3">
      <c r="A3663">
        <v>28.8630065917969</v>
      </c>
      <c r="B3663">
        <v>44.0784721374512</v>
      </c>
      <c r="C3663">
        <v>34.188419342041001</v>
      </c>
    </row>
    <row r="3664" spans="1:3">
      <c r="A3664">
        <v>29.761537551879901</v>
      </c>
      <c r="B3664">
        <v>23.7517604827881</v>
      </c>
      <c r="C3664">
        <v>27.658115386962901</v>
      </c>
    </row>
    <row r="3665" spans="1:3">
      <c r="A3665">
        <v>15.5418901443481</v>
      </c>
      <c r="B3665">
        <v>26.719133377075199</v>
      </c>
      <c r="C3665">
        <v>19.453926086425799</v>
      </c>
    </row>
    <row r="3666" spans="1:3">
      <c r="A3666">
        <v>16.574857711791999</v>
      </c>
      <c r="B3666">
        <v>34.247432708740199</v>
      </c>
      <c r="C3666">
        <v>22.760259628295898</v>
      </c>
    </row>
    <row r="3667" spans="1:3">
      <c r="A3667">
        <v>18.801153182983398</v>
      </c>
      <c r="B3667">
        <v>-1.7932872772216799</v>
      </c>
      <c r="C3667">
        <v>11.5930986404419</v>
      </c>
    </row>
    <row r="3668" spans="1:3">
      <c r="A3668">
        <v>28.688053131103501</v>
      </c>
      <c r="B3668">
        <v>57.1030464172363</v>
      </c>
      <c r="C3668">
        <v>38.63330078125</v>
      </c>
    </row>
    <row r="3669" spans="1:3">
      <c r="A3669">
        <v>17.1379299163818</v>
      </c>
      <c r="B3669">
        <v>43.1305961608887</v>
      </c>
      <c r="C3669">
        <v>26.2353630065918</v>
      </c>
    </row>
    <row r="3670" spans="1:3">
      <c r="A3670">
        <v>34.761920928955099</v>
      </c>
      <c r="B3670">
        <v>70.8568115234375</v>
      </c>
      <c r="C3670">
        <v>47.395133972167997</v>
      </c>
    </row>
    <row r="3671" spans="1:3">
      <c r="A3671">
        <v>19.181526184081999</v>
      </c>
      <c r="B3671">
        <v>42.2937622070313</v>
      </c>
      <c r="C3671">
        <v>27.270809173583999</v>
      </c>
    </row>
    <row r="3672" spans="1:3">
      <c r="A3672">
        <v>18.828109741210898</v>
      </c>
      <c r="B3672">
        <v>0.931230068206787</v>
      </c>
      <c r="C3672">
        <v>12.564202308654799</v>
      </c>
    </row>
    <row r="3673" spans="1:3">
      <c r="A3673">
        <v>16.807052612304702</v>
      </c>
      <c r="B3673">
        <v>114.948860168457</v>
      </c>
      <c r="C3673">
        <v>51.156684875488303</v>
      </c>
    </row>
    <row r="3674" spans="1:3">
      <c r="A3674">
        <v>15.0963144302368</v>
      </c>
      <c r="B3674">
        <v>3.7400352954864502</v>
      </c>
      <c r="C3674">
        <v>11.1216163635254</v>
      </c>
    </row>
    <row r="3675" spans="1:3">
      <c r="A3675">
        <v>29.900102615356399</v>
      </c>
      <c r="B3675">
        <v>-7.6807494163513201</v>
      </c>
      <c r="C3675">
        <v>16.74680519104</v>
      </c>
    </row>
    <row r="3676" spans="1:3">
      <c r="A3676">
        <v>24.722681045532202</v>
      </c>
      <c r="B3676">
        <v>14.9796352386475</v>
      </c>
      <c r="C3676">
        <v>21.312614440918001</v>
      </c>
    </row>
    <row r="3677" spans="1:3">
      <c r="A3677">
        <v>33.134513854980497</v>
      </c>
      <c r="B3677">
        <v>36.482486724853501</v>
      </c>
      <c r="C3677">
        <v>34.306304931640597</v>
      </c>
    </row>
    <row r="3678" spans="1:3">
      <c r="A3678">
        <v>57.300991058349602</v>
      </c>
      <c r="B3678">
        <v>21.1026096343994</v>
      </c>
      <c r="C3678">
        <v>44.631557464599602</v>
      </c>
    </row>
    <row r="3679" spans="1:3">
      <c r="A3679">
        <v>35.279178619384801</v>
      </c>
      <c r="B3679">
        <v>-1.14532387256622</v>
      </c>
      <c r="C3679">
        <v>22.530603408813501</v>
      </c>
    </row>
    <row r="3680" spans="1:3">
      <c r="A3680">
        <v>25.701539993286101</v>
      </c>
      <c r="B3680">
        <v>-2.7558870315551798</v>
      </c>
      <c r="C3680">
        <v>15.7414407730103</v>
      </c>
    </row>
    <row r="3681" spans="1:3">
      <c r="A3681">
        <v>21.9025688171387</v>
      </c>
      <c r="B3681">
        <v>16.0454921722412</v>
      </c>
      <c r="C3681">
        <v>19.852592468261701</v>
      </c>
    </row>
    <row r="3682" spans="1:3">
      <c r="A3682">
        <v>26.557308197021499</v>
      </c>
      <c r="B3682">
        <v>4.8855838775634801</v>
      </c>
      <c r="C3682">
        <v>18.972204208373999</v>
      </c>
    </row>
    <row r="3683" spans="1:3">
      <c r="A3683">
        <v>19.316734313964801</v>
      </c>
      <c r="B3683">
        <v>91.370735168457003</v>
      </c>
      <c r="C3683">
        <v>44.535633087158203</v>
      </c>
    </row>
    <row r="3684" spans="1:3">
      <c r="A3684">
        <v>40.908699035644503</v>
      </c>
      <c r="B3684">
        <v>-2.6404552161693601E-2</v>
      </c>
      <c r="C3684">
        <v>26.581413269043001</v>
      </c>
    </row>
    <row r="3685" spans="1:3">
      <c r="A3685">
        <v>30.0691814422607</v>
      </c>
      <c r="B3685">
        <v>23.796049118041999</v>
      </c>
      <c r="C3685">
        <v>27.873584747314499</v>
      </c>
    </row>
    <row r="3686" spans="1:3">
      <c r="A3686">
        <v>25.357131958007798</v>
      </c>
      <c r="B3686">
        <v>12.911991119384799</v>
      </c>
      <c r="C3686">
        <v>21.0013332366943</v>
      </c>
    </row>
    <row r="3687" spans="1:3">
      <c r="A3687">
        <v>32.764404296875</v>
      </c>
      <c r="B3687">
        <v>-7.4781541824340803</v>
      </c>
      <c r="C3687">
        <v>18.679508209228501</v>
      </c>
    </row>
    <row r="3688" spans="1:3">
      <c r="A3688">
        <v>22.006166458129901</v>
      </c>
      <c r="B3688">
        <v>75.103744506835895</v>
      </c>
      <c r="C3688">
        <v>40.590320587158203</v>
      </c>
    </row>
    <row r="3689" spans="1:3">
      <c r="A3689">
        <v>21.140806198120099</v>
      </c>
      <c r="B3689">
        <v>17.057857513427699</v>
      </c>
      <c r="C3689">
        <v>19.711774826049801</v>
      </c>
    </row>
    <row r="3690" spans="1:3">
      <c r="A3690">
        <v>27.2491645812988</v>
      </c>
      <c r="B3690">
        <v>8.0490322113037092</v>
      </c>
      <c r="C3690">
        <v>20.529117584228501</v>
      </c>
    </row>
    <row r="3691" spans="1:3">
      <c r="A3691">
        <v>29.939640045166001</v>
      </c>
      <c r="B3691">
        <v>80.896759033203097</v>
      </c>
      <c r="C3691">
        <v>47.774631500244098</v>
      </c>
    </row>
    <row r="3692" spans="1:3">
      <c r="A3692">
        <v>20.422967910766602</v>
      </c>
      <c r="B3692">
        <v>18.3574924468994</v>
      </c>
      <c r="C3692">
        <v>19.7000522613525</v>
      </c>
    </row>
    <row r="3693" spans="1:3">
      <c r="A3693">
        <v>12.6088161468506</v>
      </c>
      <c r="B3693">
        <v>60.386402130127003</v>
      </c>
      <c r="C3693">
        <v>29.330970764160199</v>
      </c>
    </row>
    <row r="3694" spans="1:3">
      <c r="A3694">
        <v>22.512771606445298</v>
      </c>
      <c r="B3694">
        <v>8.8541908264160192</v>
      </c>
      <c r="C3694">
        <v>17.7322692871094</v>
      </c>
    </row>
    <row r="3695" spans="1:3">
      <c r="A3695">
        <v>14.1897382736206</v>
      </c>
      <c r="B3695">
        <v>17.566566467285199</v>
      </c>
      <c r="C3695">
        <v>15.3716278076172</v>
      </c>
    </row>
    <row r="3696" spans="1:3">
      <c r="A3696">
        <v>15.3965740203857</v>
      </c>
      <c r="B3696">
        <v>34.266304016113303</v>
      </c>
      <c r="C3696">
        <v>22.000980377197301</v>
      </c>
    </row>
    <row r="3697" spans="1:3">
      <c r="A3697">
        <v>24.012863159179702</v>
      </c>
      <c r="B3697">
        <v>10.676074981689499</v>
      </c>
      <c r="C3697">
        <v>19.344987869262699</v>
      </c>
    </row>
    <row r="3698" spans="1:3">
      <c r="A3698">
        <v>26.2600498199463</v>
      </c>
      <c r="B3698">
        <v>23.861953735351602</v>
      </c>
      <c r="C3698">
        <v>25.4207153320313</v>
      </c>
    </row>
    <row r="3699" spans="1:3">
      <c r="A3699">
        <v>17.0923042297363</v>
      </c>
      <c r="B3699">
        <v>17.947547912597699</v>
      </c>
      <c r="C3699">
        <v>17.391639709472699</v>
      </c>
    </row>
    <row r="3700" spans="1:3">
      <c r="A3700">
        <v>28.869817733764599</v>
      </c>
      <c r="B3700">
        <v>39.856765747070298</v>
      </c>
      <c r="C3700">
        <v>32.715248107910199</v>
      </c>
    </row>
    <row r="3701" spans="1:3">
      <c r="A3701">
        <v>28.267148971557599</v>
      </c>
      <c r="B3701">
        <v>24.978096008300799</v>
      </c>
      <c r="C3701">
        <v>27.115980148315401</v>
      </c>
    </row>
    <row r="3702" spans="1:3">
      <c r="A3702">
        <v>29.669883728027301</v>
      </c>
      <c r="B3702">
        <v>2.7669095993042001</v>
      </c>
      <c r="C3702">
        <v>20.253843307495099</v>
      </c>
    </row>
    <row r="3703" spans="1:3">
      <c r="A3703">
        <v>22.814735412597699</v>
      </c>
      <c r="B3703">
        <v>-39.574657440185497</v>
      </c>
      <c r="C3703">
        <v>0.97844791412353505</v>
      </c>
    </row>
    <row r="3704" spans="1:3">
      <c r="A3704">
        <v>11.985669136047401</v>
      </c>
      <c r="B3704">
        <v>14.943200111389199</v>
      </c>
      <c r="C3704">
        <v>13.020805358886699</v>
      </c>
    </row>
    <row r="3705" spans="1:3">
      <c r="A3705">
        <v>28.521854400634801</v>
      </c>
      <c r="B3705">
        <v>-0.304580628871918</v>
      </c>
      <c r="C3705">
        <v>18.432601928710898</v>
      </c>
    </row>
    <row r="3706" spans="1:3">
      <c r="A3706">
        <v>23.849775314331101</v>
      </c>
      <c r="B3706">
        <v>8.9987134933471697</v>
      </c>
      <c r="C3706">
        <v>18.651903152465799</v>
      </c>
    </row>
    <row r="3707" spans="1:3">
      <c r="A3707">
        <v>42.174285888671903</v>
      </c>
      <c r="B3707">
        <v>19.689262390136701</v>
      </c>
      <c r="C3707">
        <v>34.304527282714801</v>
      </c>
    </row>
    <row r="3708" spans="1:3">
      <c r="A3708">
        <v>23.819837570190401</v>
      </c>
      <c r="B3708">
        <v>-5.5120306015014604</v>
      </c>
      <c r="C3708">
        <v>13.553683280944799</v>
      </c>
    </row>
    <row r="3709" spans="1:3">
      <c r="A3709">
        <v>12.341361045837401</v>
      </c>
      <c r="B3709">
        <v>28.008979797363299</v>
      </c>
      <c r="C3709">
        <v>17.825027465820298</v>
      </c>
    </row>
    <row r="3710" spans="1:3">
      <c r="A3710">
        <v>31.2975063323975</v>
      </c>
      <c r="B3710">
        <v>22.982446670532202</v>
      </c>
      <c r="C3710">
        <v>28.387235641479499</v>
      </c>
    </row>
    <row r="3711" spans="1:3">
      <c r="A3711">
        <v>25.604274749755898</v>
      </c>
      <c r="B3711">
        <v>70.483489990234403</v>
      </c>
      <c r="C3711">
        <v>41.312000274658203</v>
      </c>
    </row>
    <row r="3712" spans="1:3">
      <c r="A3712">
        <v>31.733768463134801</v>
      </c>
      <c r="B3712">
        <v>39.545059204101598</v>
      </c>
      <c r="C3712">
        <v>34.467720031738303</v>
      </c>
    </row>
    <row r="3713" spans="1:3">
      <c r="A3713">
        <v>35.982135772705099</v>
      </c>
      <c r="B3713">
        <v>17.7245388031006</v>
      </c>
      <c r="C3713">
        <v>29.591976165771499</v>
      </c>
    </row>
    <row r="3714" spans="1:3">
      <c r="A3714">
        <v>26.458194732666001</v>
      </c>
      <c r="B3714">
        <v>-22.1983642578125</v>
      </c>
      <c r="C3714">
        <v>9.4283990859985405</v>
      </c>
    </row>
    <row r="3715" spans="1:3">
      <c r="A3715">
        <v>31.7548522949219</v>
      </c>
      <c r="B3715">
        <v>17.395954132080099</v>
      </c>
      <c r="C3715">
        <v>26.7292385101318</v>
      </c>
    </row>
    <row r="3716" spans="1:3">
      <c r="A3716">
        <v>33.210304260253899</v>
      </c>
      <c r="B3716">
        <v>18.754951477050799</v>
      </c>
      <c r="C3716">
        <v>28.1509304046631</v>
      </c>
    </row>
    <row r="3717" spans="1:3">
      <c r="A3717">
        <v>24.203443527221701</v>
      </c>
      <c r="B3717">
        <v>15.883726119995099</v>
      </c>
      <c r="C3717">
        <v>21.291542053222699</v>
      </c>
    </row>
    <row r="3718" spans="1:3">
      <c r="A3718">
        <v>14.109417915344199</v>
      </c>
      <c r="B3718">
        <v>14.291389465331999</v>
      </c>
      <c r="C3718">
        <v>14.173108100891101</v>
      </c>
    </row>
    <row r="3719" spans="1:3">
      <c r="A3719">
        <v>25.3835544586182</v>
      </c>
      <c r="B3719">
        <v>10.501782417297401</v>
      </c>
      <c r="C3719">
        <v>20.174934387206999</v>
      </c>
    </row>
    <row r="3720" spans="1:3">
      <c r="A3720">
        <v>15.955497741699199</v>
      </c>
      <c r="B3720">
        <v>22.021623611450199</v>
      </c>
      <c r="C3720">
        <v>18.078641891479499</v>
      </c>
    </row>
    <row r="3721" spans="1:3">
      <c r="A3721">
        <v>14.5667104721069</v>
      </c>
      <c r="B3721">
        <v>2.4116733074188201</v>
      </c>
      <c r="C3721">
        <v>10.312447547912599</v>
      </c>
    </row>
    <row r="3722" spans="1:3">
      <c r="A3722">
        <v>34.9708442687988</v>
      </c>
      <c r="B3722">
        <v>68.001182556152301</v>
      </c>
      <c r="C3722">
        <v>46.531463623046903</v>
      </c>
    </row>
    <row r="3723" spans="1:3">
      <c r="A3723">
        <v>28.9718418121338</v>
      </c>
      <c r="B3723">
        <v>34.137947082519503</v>
      </c>
      <c r="C3723">
        <v>30.7799777984619</v>
      </c>
    </row>
    <row r="3724" spans="1:3">
      <c r="A3724">
        <v>34.121490478515597</v>
      </c>
      <c r="B3724">
        <v>-0.556069135665894</v>
      </c>
      <c r="C3724">
        <v>21.9843444824219</v>
      </c>
    </row>
    <row r="3725" spans="1:3">
      <c r="A3725">
        <v>25.9104404449463</v>
      </c>
      <c r="B3725">
        <v>0.49168795347213701</v>
      </c>
      <c r="C3725">
        <v>17.013877868652301</v>
      </c>
    </row>
    <row r="3726" spans="1:3">
      <c r="A3726">
        <v>15.9214334487915</v>
      </c>
      <c r="B3726">
        <v>0.43585216999053999</v>
      </c>
      <c r="C3726">
        <v>10.5014801025391</v>
      </c>
    </row>
    <row r="3727" spans="1:3">
      <c r="A3727">
        <v>37.083366394042997</v>
      </c>
      <c r="B3727">
        <v>51.001075744628899</v>
      </c>
      <c r="C3727">
        <v>41.954563140869098</v>
      </c>
    </row>
    <row r="3728" spans="1:3">
      <c r="A3728">
        <v>21.862625122070298</v>
      </c>
      <c r="B3728">
        <v>18.420396804809599</v>
      </c>
      <c r="C3728">
        <v>20.657844543456999</v>
      </c>
    </row>
    <row r="3729" spans="1:3">
      <c r="A3729">
        <v>20.383028030395501</v>
      </c>
      <c r="B3729">
        <v>77.746650695800795</v>
      </c>
      <c r="C3729">
        <v>40.460296630859403</v>
      </c>
    </row>
    <row r="3730" spans="1:3">
      <c r="A3730">
        <v>23.087774276733398</v>
      </c>
      <c r="B3730">
        <v>13.426398277282701</v>
      </c>
      <c r="C3730">
        <v>19.706293106079102</v>
      </c>
    </row>
    <row r="3731" spans="1:3">
      <c r="A3731">
        <v>17.3709907531738</v>
      </c>
      <c r="B3731">
        <v>22.69140625</v>
      </c>
      <c r="C3731">
        <v>19.2331352233887</v>
      </c>
    </row>
    <row r="3732" spans="1:3">
      <c r="A3732">
        <v>22.530387878418001</v>
      </c>
      <c r="B3732">
        <v>22.042385101318398</v>
      </c>
      <c r="C3732">
        <v>22.3595867156982</v>
      </c>
    </row>
    <row r="3733" spans="1:3">
      <c r="A3733">
        <v>22.627643585205099</v>
      </c>
      <c r="B3733">
        <v>50.437049865722699</v>
      </c>
      <c r="C3733">
        <v>32.360935211181598</v>
      </c>
    </row>
    <row r="3734" spans="1:3">
      <c r="A3734">
        <v>23.8126010894775</v>
      </c>
      <c r="B3734">
        <v>8.4937429428100604</v>
      </c>
      <c r="C3734">
        <v>18.451000213623001</v>
      </c>
    </row>
    <row r="3735" spans="1:3">
      <c r="A3735">
        <v>16.218355178833001</v>
      </c>
      <c r="B3735">
        <v>15.116528511047401</v>
      </c>
      <c r="C3735">
        <v>15.832715988159199</v>
      </c>
    </row>
    <row r="3736" spans="1:3">
      <c r="A3736">
        <v>31.502037048339801</v>
      </c>
      <c r="B3736">
        <v>37.329345703125</v>
      </c>
      <c r="C3736">
        <v>33.541595458984403</v>
      </c>
    </row>
    <row r="3737" spans="1:3">
      <c r="A3737">
        <v>22.128684997558601</v>
      </c>
      <c r="B3737">
        <v>-2.7665503025054901</v>
      </c>
      <c r="C3737">
        <v>13.415352821350099</v>
      </c>
    </row>
    <row r="3738" spans="1:3">
      <c r="A3738">
        <v>8.6716451644897496</v>
      </c>
      <c r="B3738">
        <v>1.5281572341918901</v>
      </c>
      <c r="C3738">
        <v>6.1714243888854998</v>
      </c>
    </row>
    <row r="3739" spans="1:3">
      <c r="A3739">
        <v>35.703449249267599</v>
      </c>
      <c r="B3739">
        <v>23.5177402496338</v>
      </c>
      <c r="C3739">
        <v>31.438451766967798</v>
      </c>
    </row>
    <row r="3740" spans="1:3">
      <c r="A3740">
        <v>35.461193084716797</v>
      </c>
      <c r="B3740">
        <v>83.311386108398395</v>
      </c>
      <c r="C3740">
        <v>52.2087593078613</v>
      </c>
    </row>
    <row r="3741" spans="1:3">
      <c r="A3741">
        <v>24.192888259887699</v>
      </c>
      <c r="B3741">
        <v>23.805852890014599</v>
      </c>
      <c r="C3741">
        <v>24.057426452636701</v>
      </c>
    </row>
    <row r="3742" spans="1:3">
      <c r="A3742">
        <v>36.114963531494098</v>
      </c>
      <c r="B3742">
        <v>16.0059299468994</v>
      </c>
      <c r="C3742">
        <v>29.0768013000488</v>
      </c>
    </row>
    <row r="3743" spans="1:3">
      <c r="A3743">
        <v>35.882095336914098</v>
      </c>
      <c r="B3743">
        <v>67.972976684570298</v>
      </c>
      <c r="C3743">
        <v>47.113903045654297</v>
      </c>
    </row>
    <row r="3744" spans="1:3">
      <c r="A3744">
        <v>28.169496536254901</v>
      </c>
      <c r="B3744">
        <v>6.9801974296569798</v>
      </c>
      <c r="C3744">
        <v>20.753242492675799</v>
      </c>
    </row>
    <row r="3745" spans="1:3">
      <c r="A3745">
        <v>21.570787429809599</v>
      </c>
      <c r="B3745">
        <v>13.087866783142101</v>
      </c>
      <c r="C3745">
        <v>18.601764678955099</v>
      </c>
    </row>
    <row r="3746" spans="1:3">
      <c r="A3746">
        <v>28.522377014160199</v>
      </c>
      <c r="B3746">
        <v>-55.143596649169901</v>
      </c>
      <c r="C3746">
        <v>-0.76071375608444203</v>
      </c>
    </row>
    <row r="3747" spans="1:3">
      <c r="A3747">
        <v>26.263126373291001</v>
      </c>
      <c r="B3747">
        <v>45.944076538085902</v>
      </c>
      <c r="C3747">
        <v>33.151458740234403</v>
      </c>
    </row>
    <row r="3748" spans="1:3">
      <c r="A3748">
        <v>39.852687835693402</v>
      </c>
      <c r="B3748">
        <v>29.203662872314499</v>
      </c>
      <c r="C3748">
        <v>36.125530242919901</v>
      </c>
    </row>
    <row r="3749" spans="1:3">
      <c r="A3749">
        <v>31.852718353271499</v>
      </c>
      <c r="B3749">
        <v>49.046024322509801</v>
      </c>
      <c r="C3749">
        <v>37.870376586914098</v>
      </c>
    </row>
    <row r="3750" spans="1:3">
      <c r="A3750">
        <v>23.291286468505898</v>
      </c>
      <c r="B3750">
        <v>29.155109405517599</v>
      </c>
      <c r="C3750">
        <v>25.343624114990199</v>
      </c>
    </row>
    <row r="3751" spans="1:3">
      <c r="A3751">
        <v>13.9494380950928</v>
      </c>
      <c r="B3751">
        <v>14.1383218765259</v>
      </c>
      <c r="C3751">
        <v>14.0155477523804</v>
      </c>
    </row>
    <row r="3752" spans="1:3">
      <c r="A3752">
        <v>26.079610824585</v>
      </c>
      <c r="B3752">
        <v>23.574335098266602</v>
      </c>
      <c r="C3752">
        <v>25.202764511108398</v>
      </c>
    </row>
    <row r="3753" spans="1:3">
      <c r="A3753">
        <v>36.842117309570298</v>
      </c>
      <c r="B3753">
        <v>2.8439490795135498</v>
      </c>
      <c r="C3753">
        <v>24.9427585601807</v>
      </c>
    </row>
    <row r="3754" spans="1:3">
      <c r="A3754">
        <v>19.372917175293001</v>
      </c>
      <c r="B3754">
        <v>32.398399353027301</v>
      </c>
      <c r="C3754">
        <v>23.931835174560501</v>
      </c>
    </row>
    <row r="3755" spans="1:3">
      <c r="A3755">
        <v>14.862790107727101</v>
      </c>
      <c r="B3755">
        <v>30.179115295410199</v>
      </c>
      <c r="C3755">
        <v>20.223503112793001</v>
      </c>
    </row>
    <row r="3756" spans="1:3">
      <c r="A3756">
        <v>19.113338470458999</v>
      </c>
      <c r="B3756">
        <v>96.095291137695298</v>
      </c>
      <c r="C3756">
        <v>46.057022094726598</v>
      </c>
    </row>
    <row r="3757" spans="1:3">
      <c r="A3757">
        <v>17.1426792144775</v>
      </c>
      <c r="B3757">
        <v>62.614933013916001</v>
      </c>
      <c r="C3757">
        <v>33.057968139648402</v>
      </c>
    </row>
    <row r="3758" spans="1:3">
      <c r="A3758">
        <v>25.826755523681602</v>
      </c>
      <c r="B3758">
        <v>9.6612367630004901</v>
      </c>
      <c r="C3758">
        <v>20.1688232421875</v>
      </c>
    </row>
    <row r="3759" spans="1:3">
      <c r="A3759">
        <v>28.3338832855225</v>
      </c>
      <c r="B3759">
        <v>69.2034912109375</v>
      </c>
      <c r="C3759">
        <v>42.6382446289063</v>
      </c>
    </row>
    <row r="3760" spans="1:3">
      <c r="A3760">
        <v>30.351314544677699</v>
      </c>
      <c r="B3760">
        <v>17.359611511230501</v>
      </c>
      <c r="C3760">
        <v>25.8042182922363</v>
      </c>
    </row>
    <row r="3761" spans="1:3">
      <c r="A3761">
        <v>39.4438667297363</v>
      </c>
      <c r="B3761">
        <v>43.166908264160199</v>
      </c>
      <c r="C3761">
        <v>40.746932983398402</v>
      </c>
    </row>
    <row r="3762" spans="1:3">
      <c r="A3762">
        <v>15.4092311859131</v>
      </c>
      <c r="B3762">
        <v>-1.67949223518372</v>
      </c>
      <c r="C3762">
        <v>9.4281778335571307</v>
      </c>
    </row>
    <row r="3763" spans="1:3">
      <c r="A3763">
        <v>43.8989067077637</v>
      </c>
      <c r="B3763">
        <v>8.2745752334594709</v>
      </c>
      <c r="C3763">
        <v>31.430391311645501</v>
      </c>
    </row>
    <row r="3764" spans="1:3">
      <c r="A3764">
        <v>38.645576477050803</v>
      </c>
      <c r="B3764">
        <v>34.946640014648402</v>
      </c>
      <c r="C3764">
        <v>37.350948333740199</v>
      </c>
    </row>
    <row r="3765" spans="1:3">
      <c r="A3765">
        <v>16.265157699585</v>
      </c>
      <c r="B3765">
        <v>0.87636649608612105</v>
      </c>
      <c r="C3765">
        <v>10.879080772399901</v>
      </c>
    </row>
    <row r="3766" spans="1:3">
      <c r="A3766">
        <v>21.978818893432599</v>
      </c>
      <c r="B3766">
        <v>13.016134262085</v>
      </c>
      <c r="C3766">
        <v>18.8418788909912</v>
      </c>
    </row>
    <row r="3767" spans="1:3">
      <c r="A3767">
        <v>21.514635086059599</v>
      </c>
      <c r="B3767">
        <v>33.973621368408203</v>
      </c>
      <c r="C3767">
        <v>25.875280380248999</v>
      </c>
    </row>
    <row r="3768" spans="1:3">
      <c r="A3768">
        <v>26.193931579589801</v>
      </c>
      <c r="B3768">
        <v>71.309432983398395</v>
      </c>
      <c r="C3768">
        <v>41.9843559265137</v>
      </c>
    </row>
    <row r="3769" spans="1:3">
      <c r="A3769">
        <v>22.771520614623999</v>
      </c>
      <c r="B3769">
        <v>22.820980072021499</v>
      </c>
      <c r="C3769">
        <v>22.788831710815401</v>
      </c>
    </row>
    <row r="3770" spans="1:3">
      <c r="A3770">
        <v>43.114883422851598</v>
      </c>
      <c r="B3770">
        <v>41.050094604492202</v>
      </c>
      <c r="C3770">
        <v>42.392208099365199</v>
      </c>
    </row>
    <row r="3771" spans="1:3">
      <c r="A3771">
        <v>48.6858100891113</v>
      </c>
      <c r="B3771">
        <v>29.5075359344482</v>
      </c>
      <c r="C3771">
        <v>41.973415374755902</v>
      </c>
    </row>
    <row r="3772" spans="1:3">
      <c r="A3772">
        <v>16.7205905914307</v>
      </c>
      <c r="B3772">
        <v>14.623067855835</v>
      </c>
      <c r="C3772">
        <v>15.986457824706999</v>
      </c>
    </row>
    <row r="3773" spans="1:3">
      <c r="A3773">
        <v>38.250850677490199</v>
      </c>
      <c r="B3773">
        <v>20.183526992797901</v>
      </c>
      <c r="C3773">
        <v>31.927288055419901</v>
      </c>
    </row>
    <row r="3774" spans="1:3">
      <c r="A3774">
        <v>11.779188156127899</v>
      </c>
      <c r="B3774">
        <v>6.3670916557312003</v>
      </c>
      <c r="C3774">
        <v>9.8849544525146502</v>
      </c>
    </row>
    <row r="3775" spans="1:3">
      <c r="A3775">
        <v>33.825687408447301</v>
      </c>
      <c r="B3775">
        <v>25.173521041870099</v>
      </c>
      <c r="C3775">
        <v>30.797430038452099</v>
      </c>
    </row>
    <row r="3776" spans="1:3">
      <c r="A3776">
        <v>25.066461563110401</v>
      </c>
      <c r="B3776">
        <v>6.7821536064147896</v>
      </c>
      <c r="C3776">
        <v>18.666954040527301</v>
      </c>
    </row>
    <row r="3777" spans="1:3">
      <c r="A3777">
        <v>15.065849304199199</v>
      </c>
      <c r="B3777">
        <v>17.257184982299801</v>
      </c>
      <c r="C3777">
        <v>15.832817077636699</v>
      </c>
    </row>
    <row r="3778" spans="1:3">
      <c r="A3778">
        <v>30.3306980133057</v>
      </c>
      <c r="B3778">
        <v>17.836318969726602</v>
      </c>
      <c r="C3778">
        <v>25.957664489746101</v>
      </c>
    </row>
    <row r="3779" spans="1:3">
      <c r="A3779">
        <v>10.4510612487793</v>
      </c>
      <c r="B3779">
        <v>64.726554870605497</v>
      </c>
      <c r="C3779">
        <v>29.447483062744102</v>
      </c>
    </row>
    <row r="3780" spans="1:3">
      <c r="A3780">
        <v>19.432666778564499</v>
      </c>
      <c r="B3780">
        <v>23.428606033325199</v>
      </c>
      <c r="C3780">
        <v>20.831245422363299</v>
      </c>
    </row>
    <row r="3781" spans="1:3">
      <c r="A3781">
        <v>28.410758972168001</v>
      </c>
      <c r="B3781">
        <v>18.466550827026399</v>
      </c>
      <c r="C3781">
        <v>24.9302864074707</v>
      </c>
    </row>
    <row r="3782" spans="1:3">
      <c r="A3782">
        <v>10.8933610916138</v>
      </c>
      <c r="B3782">
        <v>18.120185852050799</v>
      </c>
      <c r="C3782">
        <v>13.4227495193481</v>
      </c>
    </row>
    <row r="3783" spans="1:3">
      <c r="A3783">
        <v>15.2813711166382</v>
      </c>
      <c r="B3783">
        <v>50.190311431884801</v>
      </c>
      <c r="C3783">
        <v>27.4995002746582</v>
      </c>
    </row>
    <row r="3784" spans="1:3">
      <c r="A3784">
        <v>53.127059936523402</v>
      </c>
      <c r="B3784">
        <v>25.605442047119102</v>
      </c>
      <c r="C3784">
        <v>43.494495391845703</v>
      </c>
    </row>
    <row r="3785" spans="1:3">
      <c r="A3785">
        <v>30.839494705200199</v>
      </c>
      <c r="B3785">
        <v>5.9995384216308603</v>
      </c>
      <c r="C3785">
        <v>22.145509719848601</v>
      </c>
    </row>
    <row r="3786" spans="1:3">
      <c r="A3786">
        <v>36.408649444580099</v>
      </c>
      <c r="B3786">
        <v>17.5086574554443</v>
      </c>
      <c r="C3786">
        <v>29.793651580810501</v>
      </c>
    </row>
    <row r="3787" spans="1:3">
      <c r="A3787">
        <v>16.530239105224599</v>
      </c>
      <c r="B3787">
        <v>21.6017246246338</v>
      </c>
      <c r="C3787">
        <v>18.305259704589801</v>
      </c>
    </row>
    <row r="3788" spans="1:3">
      <c r="A3788">
        <v>23.427553176879901</v>
      </c>
      <c r="B3788">
        <v>57.303993225097699</v>
      </c>
      <c r="C3788">
        <v>35.284305572509801</v>
      </c>
    </row>
    <row r="3789" spans="1:3">
      <c r="A3789">
        <v>25.103246688842798</v>
      </c>
      <c r="B3789">
        <v>28.102220535278299</v>
      </c>
      <c r="C3789">
        <v>26.152887344360401</v>
      </c>
    </row>
    <row r="3790" spans="1:3">
      <c r="A3790">
        <v>47.453048706054702</v>
      </c>
      <c r="B3790">
        <v>18.3991394042969</v>
      </c>
      <c r="C3790">
        <v>37.2841796875</v>
      </c>
    </row>
    <row r="3791" spans="1:3">
      <c r="A3791">
        <v>27.650342941284201</v>
      </c>
      <c r="B3791">
        <v>34.037471771240199</v>
      </c>
      <c r="C3791">
        <v>29.885837554931602</v>
      </c>
    </row>
    <row r="3792" spans="1:3">
      <c r="A3792">
        <v>15.326759338378899</v>
      </c>
      <c r="B3792">
        <v>38.252059936523402</v>
      </c>
      <c r="C3792">
        <v>23.350614547729499</v>
      </c>
    </row>
    <row r="3793" spans="1:3">
      <c r="A3793">
        <v>28.5181484222412</v>
      </c>
      <c r="B3793">
        <v>2.1907293796539302</v>
      </c>
      <c r="C3793">
        <v>19.303552627563501</v>
      </c>
    </row>
    <row r="3794" spans="1:3">
      <c r="A3794">
        <v>25.165489196777301</v>
      </c>
      <c r="B3794">
        <v>34.171932220458999</v>
      </c>
      <c r="C3794">
        <v>28.317745208740199</v>
      </c>
    </row>
    <row r="3795" spans="1:3">
      <c r="A3795">
        <v>20.3739719390869</v>
      </c>
      <c r="B3795">
        <v>19.400917053222699</v>
      </c>
      <c r="C3795">
        <v>20.033403396606399</v>
      </c>
    </row>
    <row r="3796" spans="1:3">
      <c r="A3796">
        <v>44.572105407714801</v>
      </c>
      <c r="B3796">
        <v>12.2001705169678</v>
      </c>
      <c r="C3796">
        <v>33.241928100585902</v>
      </c>
    </row>
    <row r="3797" spans="1:3">
      <c r="A3797">
        <v>36.514862060546903</v>
      </c>
      <c r="B3797">
        <v>59.950271606445298</v>
      </c>
      <c r="C3797">
        <v>44.717254638671903</v>
      </c>
    </row>
    <row r="3798" spans="1:3">
      <c r="A3798">
        <v>42.861637115478501</v>
      </c>
      <c r="B3798">
        <v>-7.5908393859863299</v>
      </c>
      <c r="C3798">
        <v>25.203269958496101</v>
      </c>
    </row>
    <row r="3799" spans="1:3">
      <c r="A3799">
        <v>19.0132026672363</v>
      </c>
      <c r="B3799">
        <v>-7.2540102005004901</v>
      </c>
      <c r="C3799">
        <v>9.8196783065795898</v>
      </c>
    </row>
    <row r="3800" spans="1:3">
      <c r="A3800">
        <v>24.0906791687012</v>
      </c>
      <c r="B3800">
        <v>38.3362007141113</v>
      </c>
      <c r="C3800">
        <v>29.076612472534201</v>
      </c>
    </row>
    <row r="3801" spans="1:3">
      <c r="A3801">
        <v>31.930519104003899</v>
      </c>
      <c r="B3801">
        <v>33.691162109375</v>
      </c>
      <c r="C3801">
        <v>32.546745300292997</v>
      </c>
    </row>
    <row r="3802" spans="1:3">
      <c r="A3802">
        <v>41.122459411621101</v>
      </c>
      <c r="B3802">
        <v>8.6164798736572301</v>
      </c>
      <c r="C3802">
        <v>29.745367050170898</v>
      </c>
    </row>
    <row r="3803" spans="1:3">
      <c r="A3803">
        <v>27.657793045043899</v>
      </c>
      <c r="B3803">
        <v>24.123508453369102</v>
      </c>
      <c r="C3803">
        <v>26.420793533325199</v>
      </c>
    </row>
    <row r="3804" spans="1:3">
      <c r="A3804">
        <v>27.312324523925799</v>
      </c>
      <c r="B3804">
        <v>19.422714233398398</v>
      </c>
      <c r="C3804">
        <v>24.550960540771499</v>
      </c>
    </row>
    <row r="3805" spans="1:3">
      <c r="A3805">
        <v>33.074302673339801</v>
      </c>
      <c r="B3805">
        <v>21.5940971374512</v>
      </c>
      <c r="C3805">
        <v>29.056230545043899</v>
      </c>
    </row>
    <row r="3806" spans="1:3">
      <c r="A3806">
        <v>49.082195281982401</v>
      </c>
      <c r="B3806">
        <v>47.766731262207003</v>
      </c>
      <c r="C3806">
        <v>48.621784210205099</v>
      </c>
    </row>
    <row r="3807" spans="1:3">
      <c r="A3807">
        <v>19.196865081787099</v>
      </c>
      <c r="B3807">
        <v>6.4617276191711399</v>
      </c>
      <c r="C3807">
        <v>14.7395668029785</v>
      </c>
    </row>
    <row r="3808" spans="1:3">
      <c r="A3808">
        <v>40.541236877441399</v>
      </c>
      <c r="B3808">
        <v>46.027667999267599</v>
      </c>
      <c r="C3808">
        <v>42.4614868164063</v>
      </c>
    </row>
    <row r="3809" spans="1:3">
      <c r="A3809">
        <v>20.582839965820298</v>
      </c>
      <c r="B3809">
        <v>4.7258000373840297</v>
      </c>
      <c r="C3809">
        <v>15.032876014709499</v>
      </c>
    </row>
    <row r="3810" spans="1:3">
      <c r="A3810">
        <v>27.159133911132798</v>
      </c>
      <c r="B3810">
        <v>42.794467926025398</v>
      </c>
      <c r="C3810">
        <v>32.631500244140597</v>
      </c>
    </row>
    <row r="3811" spans="1:3">
      <c r="A3811">
        <v>17.473770141601602</v>
      </c>
      <c r="B3811">
        <v>17.346347808837901</v>
      </c>
      <c r="C3811">
        <v>17.429172515869102</v>
      </c>
    </row>
    <row r="3812" spans="1:3">
      <c r="A3812">
        <v>15.9218587875366</v>
      </c>
      <c r="B3812">
        <v>5.9576964378356898</v>
      </c>
      <c r="C3812">
        <v>12.434401512146</v>
      </c>
    </row>
    <row r="3813" spans="1:3">
      <c r="A3813">
        <v>23.112224578857401</v>
      </c>
      <c r="B3813">
        <v>16.020227432251001</v>
      </c>
      <c r="C3813">
        <v>20.6300258636475</v>
      </c>
    </row>
    <row r="3814" spans="1:3">
      <c r="A3814">
        <v>20.350185394287099</v>
      </c>
      <c r="B3814">
        <v>4.9098033905029297</v>
      </c>
      <c r="C3814">
        <v>14.946051597595201</v>
      </c>
    </row>
    <row r="3815" spans="1:3">
      <c r="A3815">
        <v>23.654972076416001</v>
      </c>
      <c r="B3815">
        <v>53.310043334960902</v>
      </c>
      <c r="C3815">
        <v>34.034248352050803</v>
      </c>
    </row>
    <row r="3816" spans="1:3">
      <c r="A3816">
        <v>54.695053100585902</v>
      </c>
      <c r="B3816">
        <v>7.4586238861084002</v>
      </c>
      <c r="C3816">
        <v>38.162303924560497</v>
      </c>
    </row>
    <row r="3817" spans="1:3">
      <c r="A3817">
        <v>23.1515083312988</v>
      </c>
      <c r="B3817">
        <v>2.4316606521606401</v>
      </c>
      <c r="C3817">
        <v>15.899561882019</v>
      </c>
    </row>
    <row r="3818" spans="1:3">
      <c r="A3818">
        <v>31.267259597778299</v>
      </c>
      <c r="B3818">
        <v>51.070281982421903</v>
      </c>
      <c r="C3818">
        <v>38.198318481445298</v>
      </c>
    </row>
    <row r="3819" spans="1:3">
      <c r="A3819">
        <v>21.4469089508057</v>
      </c>
      <c r="B3819">
        <v>16.4425258636475</v>
      </c>
      <c r="C3819">
        <v>19.695375442504901</v>
      </c>
    </row>
    <row r="3820" spans="1:3">
      <c r="A3820">
        <v>30.141330718994102</v>
      </c>
      <c r="B3820">
        <v>46.652565002441399</v>
      </c>
      <c r="C3820">
        <v>35.920261383056598</v>
      </c>
    </row>
    <row r="3821" spans="1:3">
      <c r="A3821">
        <v>23.457933425903299</v>
      </c>
      <c r="B3821">
        <v>11.0629587173462</v>
      </c>
      <c r="C3821">
        <v>19.119691848754901</v>
      </c>
    </row>
    <row r="3822" spans="1:3">
      <c r="A3822">
        <v>29.3057651519775</v>
      </c>
      <c r="B3822">
        <v>-14.990185737609901</v>
      </c>
      <c r="C3822">
        <v>13.802182197570801</v>
      </c>
    </row>
    <row r="3823" spans="1:3">
      <c r="A3823">
        <v>22.893730163574201</v>
      </c>
      <c r="B3823">
        <v>15.211327552795399</v>
      </c>
      <c r="C3823">
        <v>20.204889297485401</v>
      </c>
    </row>
    <row r="3824" spans="1:3">
      <c r="A3824">
        <v>26.554895401001001</v>
      </c>
      <c r="B3824">
        <v>-4.2276463508606001</v>
      </c>
      <c r="C3824">
        <v>15.781005859375</v>
      </c>
    </row>
    <row r="3825" spans="1:3">
      <c r="A3825">
        <v>38.5599174499512</v>
      </c>
      <c r="B3825">
        <v>5.7652993202209499</v>
      </c>
      <c r="C3825">
        <v>27.081800460815401</v>
      </c>
    </row>
    <row r="3826" spans="1:3">
      <c r="A3826">
        <v>20.385015487670898</v>
      </c>
      <c r="B3826">
        <v>60.270839691162102</v>
      </c>
      <c r="C3826">
        <v>34.345054626464801</v>
      </c>
    </row>
    <row r="3827" spans="1:3">
      <c r="A3827">
        <v>14.4814310073853</v>
      </c>
      <c r="B3827">
        <v>61.008464813232401</v>
      </c>
      <c r="C3827">
        <v>30.765892028808601</v>
      </c>
    </row>
    <row r="3828" spans="1:3">
      <c r="A3828">
        <v>21.991580963134801</v>
      </c>
      <c r="B3828">
        <v>-5.2805300801992403E-2</v>
      </c>
      <c r="C3828">
        <v>14.2760457992554</v>
      </c>
    </row>
    <row r="3829" spans="1:3">
      <c r="A3829">
        <v>22.760618209838899</v>
      </c>
      <c r="B3829">
        <v>63.585414886474602</v>
      </c>
      <c r="C3829">
        <v>37.0492973327637</v>
      </c>
    </row>
    <row r="3830" spans="1:3">
      <c r="A3830">
        <v>20.822383880615199</v>
      </c>
      <c r="B3830">
        <v>61.135940551757798</v>
      </c>
      <c r="C3830">
        <v>34.93212890625</v>
      </c>
    </row>
    <row r="3831" spans="1:3">
      <c r="A3831">
        <v>29.8472595214844</v>
      </c>
      <c r="B3831">
        <v>8.4938755035400408</v>
      </c>
      <c r="C3831">
        <v>22.3735752105713</v>
      </c>
    </row>
    <row r="3832" spans="1:3">
      <c r="A3832">
        <v>23.812864303588899</v>
      </c>
      <c r="B3832">
        <v>98.392677307128906</v>
      </c>
      <c r="C3832">
        <v>49.915798187255902</v>
      </c>
    </row>
    <row r="3833" spans="1:3">
      <c r="A3833">
        <v>20.8031711578369</v>
      </c>
      <c r="B3833">
        <v>61.047168731689503</v>
      </c>
      <c r="C3833">
        <v>34.8885688781738</v>
      </c>
    </row>
    <row r="3834" spans="1:3">
      <c r="A3834">
        <v>32.978126525878899</v>
      </c>
      <c r="B3834">
        <v>17.809736251831101</v>
      </c>
      <c r="C3834">
        <v>27.669189453125</v>
      </c>
    </row>
    <row r="3835" spans="1:3">
      <c r="A3835">
        <v>27.8982963562012</v>
      </c>
      <c r="B3835">
        <v>25.7008247375488</v>
      </c>
      <c r="C3835">
        <v>27.1291809082031</v>
      </c>
    </row>
    <row r="3836" spans="1:3">
      <c r="A3836">
        <v>22.448970794677699</v>
      </c>
      <c r="B3836">
        <v>12.221738815307599</v>
      </c>
      <c r="C3836">
        <v>18.869440078735401</v>
      </c>
    </row>
    <row r="3837" spans="1:3">
      <c r="A3837">
        <v>23.680261611938501</v>
      </c>
      <c r="B3837">
        <v>38.792758941650398</v>
      </c>
      <c r="C3837">
        <v>28.9696350097656</v>
      </c>
    </row>
    <row r="3838" spans="1:3">
      <c r="A3838">
        <v>23.1342887878418</v>
      </c>
      <c r="B3838">
        <v>22.4726238250732</v>
      </c>
      <c r="C3838">
        <v>22.902706146240199</v>
      </c>
    </row>
    <row r="3839" spans="1:3">
      <c r="A3839">
        <v>12.8220472335815</v>
      </c>
      <c r="B3839">
        <v>2.5512959957122798</v>
      </c>
      <c r="C3839">
        <v>9.2272844314575195</v>
      </c>
    </row>
    <row r="3840" spans="1:3">
      <c r="A3840">
        <v>29.191923141479499</v>
      </c>
      <c r="B3840">
        <v>20.361858367919901</v>
      </c>
      <c r="C3840">
        <v>26.1014003753662</v>
      </c>
    </row>
    <row r="3841" spans="1:3">
      <c r="A3841">
        <v>11.257938385009799</v>
      </c>
      <c r="B3841">
        <v>13.945125579834</v>
      </c>
      <c r="C3841">
        <v>12.1984539031982</v>
      </c>
    </row>
    <row r="3842" spans="1:3">
      <c r="A3842">
        <v>5.7296624183654803</v>
      </c>
      <c r="B3842">
        <v>19.243043899536101</v>
      </c>
      <c r="C3842">
        <v>10.4593458175659</v>
      </c>
    </row>
    <row r="3843" spans="1:3">
      <c r="A3843">
        <v>25.2633380889893</v>
      </c>
      <c r="B3843">
        <v>-17.372865676879901</v>
      </c>
      <c r="C3843">
        <v>10.340666770935099</v>
      </c>
    </row>
    <row r="3844" spans="1:3">
      <c r="A3844">
        <v>28.537805557251001</v>
      </c>
      <c r="B3844">
        <v>26.4698810577393</v>
      </c>
      <c r="C3844">
        <v>27.814031600952099</v>
      </c>
    </row>
    <row r="3845" spans="1:3">
      <c r="A3845">
        <v>31.257322311401399</v>
      </c>
      <c r="B3845">
        <v>19.797641754150401</v>
      </c>
      <c r="C3845">
        <v>27.246433258056602</v>
      </c>
    </row>
    <row r="3846" spans="1:3">
      <c r="A3846">
        <v>42.962890625</v>
      </c>
      <c r="B3846">
        <v>6.8912415504455602</v>
      </c>
      <c r="C3846">
        <v>30.337814331054702</v>
      </c>
    </row>
    <row r="3847" spans="1:3">
      <c r="A3847">
        <v>10.897366523742701</v>
      </c>
      <c r="B3847">
        <v>52.752906799316399</v>
      </c>
      <c r="C3847">
        <v>25.546806335449201</v>
      </c>
    </row>
    <row r="3848" spans="1:3">
      <c r="A3848">
        <v>19.0241584777832</v>
      </c>
      <c r="B3848">
        <v>44.204849243164098</v>
      </c>
      <c r="C3848">
        <v>27.837400436401399</v>
      </c>
    </row>
    <row r="3849" spans="1:3">
      <c r="A3849">
        <v>15.804243087768601</v>
      </c>
      <c r="B3849">
        <v>21.5139675140381</v>
      </c>
      <c r="C3849">
        <v>17.802646636962901</v>
      </c>
    </row>
    <row r="3850" spans="1:3">
      <c r="A3850">
        <v>12.2408857345581</v>
      </c>
      <c r="B3850">
        <v>30.974058151245099</v>
      </c>
      <c r="C3850">
        <v>18.7974967956543</v>
      </c>
    </row>
    <row r="3851" spans="1:3">
      <c r="A3851">
        <v>22.820350646972699</v>
      </c>
      <c r="B3851">
        <v>62.200080871582003</v>
      </c>
      <c r="C3851">
        <v>36.603256225585902</v>
      </c>
    </row>
    <row r="3852" spans="1:3">
      <c r="A3852">
        <v>21.003498077392599</v>
      </c>
      <c r="B3852">
        <v>35.270774841308601</v>
      </c>
      <c r="C3852">
        <v>25.997045516967798</v>
      </c>
    </row>
    <row r="3853" spans="1:3">
      <c r="A3853">
        <v>23.414312362670898</v>
      </c>
      <c r="B3853">
        <v>7.5307722091674796</v>
      </c>
      <c r="C3853">
        <v>17.855073928833001</v>
      </c>
    </row>
    <row r="3854" spans="1:3">
      <c r="A3854">
        <v>48.871726989746101</v>
      </c>
      <c r="B3854">
        <v>45.944869995117202</v>
      </c>
      <c r="C3854">
        <v>47.847328186035199</v>
      </c>
    </row>
    <row r="3855" spans="1:3">
      <c r="A3855">
        <v>31.709140777587901</v>
      </c>
      <c r="B3855">
        <v>130.69131469726599</v>
      </c>
      <c r="C3855">
        <v>66.3529052734375</v>
      </c>
    </row>
    <row r="3856" spans="1:3">
      <c r="A3856">
        <v>18.759687423706101</v>
      </c>
      <c r="B3856">
        <v>35.5294189453125</v>
      </c>
      <c r="C3856">
        <v>24.629093170166001</v>
      </c>
    </row>
    <row r="3857" spans="1:3">
      <c r="A3857">
        <v>19.0027980804443</v>
      </c>
      <c r="B3857">
        <v>45.664779663085902</v>
      </c>
      <c r="C3857">
        <v>28.3344917297363</v>
      </c>
    </row>
    <row r="3858" spans="1:3">
      <c r="A3858">
        <v>43.791172027587898</v>
      </c>
      <c r="B3858">
        <v>23.359870910644499</v>
      </c>
      <c r="C3858">
        <v>36.640216827392599</v>
      </c>
    </row>
    <row r="3859" spans="1:3">
      <c r="A3859">
        <v>32.453086853027301</v>
      </c>
      <c r="B3859">
        <v>29.848423004150401</v>
      </c>
      <c r="C3859">
        <v>31.541454315185501</v>
      </c>
    </row>
    <row r="3860" spans="1:3">
      <c r="A3860">
        <v>39.531272888183601</v>
      </c>
      <c r="B3860">
        <v>30.4528999328613</v>
      </c>
      <c r="C3860">
        <v>36.353843688964801</v>
      </c>
    </row>
    <row r="3861" spans="1:3">
      <c r="A3861">
        <v>30.785438537597699</v>
      </c>
      <c r="B3861">
        <v>6.5610446929931596</v>
      </c>
      <c r="C3861">
        <v>22.306900024414102</v>
      </c>
    </row>
    <row r="3862" spans="1:3">
      <c r="A3862">
        <v>30.2127475738525</v>
      </c>
      <c r="B3862">
        <v>35.30078125</v>
      </c>
      <c r="C3862">
        <v>31.993558883666999</v>
      </c>
    </row>
    <row r="3863" spans="1:3">
      <c r="A3863">
        <v>26.727830886840799</v>
      </c>
      <c r="B3863">
        <v>19.974287033081101</v>
      </c>
      <c r="C3863">
        <v>24.364089965820298</v>
      </c>
    </row>
    <row r="3864" spans="1:3">
      <c r="A3864">
        <v>23.720127105712901</v>
      </c>
      <c r="B3864">
        <v>8.2054300308227504</v>
      </c>
      <c r="C3864">
        <v>18.289983749389599</v>
      </c>
    </row>
    <row r="3865" spans="1:3">
      <c r="A3865">
        <v>11.9922437667847</v>
      </c>
      <c r="B3865">
        <v>36.510265350341797</v>
      </c>
      <c r="C3865">
        <v>20.573551177978501</v>
      </c>
    </row>
    <row r="3866" spans="1:3">
      <c r="A3866">
        <v>10.929211616516101</v>
      </c>
      <c r="B3866">
        <v>21.882347106933601</v>
      </c>
      <c r="C3866">
        <v>14.7628087997437</v>
      </c>
    </row>
    <row r="3867" spans="1:3">
      <c r="A3867">
        <v>35.699638366699197</v>
      </c>
      <c r="B3867">
        <v>14.2594137191772</v>
      </c>
      <c r="C3867">
        <v>28.195560455322301</v>
      </c>
    </row>
    <row r="3868" spans="1:3">
      <c r="A3868">
        <v>40.674770355224602</v>
      </c>
      <c r="B3868">
        <v>4.6286864280700701</v>
      </c>
      <c r="C3868">
        <v>28.058641433715799</v>
      </c>
    </row>
    <row r="3869" spans="1:3">
      <c r="A3869">
        <v>21.404499053955099</v>
      </c>
      <c r="B3869">
        <v>-31.176048278808601</v>
      </c>
      <c r="C3869">
        <v>3.0013074874877899</v>
      </c>
    </row>
    <row r="3870" spans="1:3">
      <c r="A3870">
        <v>22.645664215087901</v>
      </c>
      <c r="B3870">
        <v>39.372047424316399</v>
      </c>
      <c r="C3870">
        <v>28.4998989105225</v>
      </c>
    </row>
    <row r="3871" spans="1:3">
      <c r="A3871">
        <v>44.298069000244098</v>
      </c>
      <c r="B3871">
        <v>42.07666015625</v>
      </c>
      <c r="C3871">
        <v>43.520576477050803</v>
      </c>
    </row>
    <row r="3872" spans="1:3">
      <c r="A3872">
        <v>33.713645935058601</v>
      </c>
      <c r="B3872">
        <v>52.333736419677699</v>
      </c>
      <c r="C3872">
        <v>40.230678558349602</v>
      </c>
    </row>
    <row r="3873" spans="1:3">
      <c r="A3873">
        <v>26.600801467895501</v>
      </c>
      <c r="B3873">
        <v>5.60571384429932</v>
      </c>
      <c r="C3873">
        <v>19.252521514892599</v>
      </c>
    </row>
    <row r="3874" spans="1:3">
      <c r="A3874">
        <v>26.3831481933594</v>
      </c>
      <c r="B3874">
        <v>24.1894931793213</v>
      </c>
      <c r="C3874">
        <v>25.615369796752901</v>
      </c>
    </row>
    <row r="3875" spans="1:3">
      <c r="A3875">
        <v>22.252386093139599</v>
      </c>
      <c r="B3875">
        <v>28.973302841186499</v>
      </c>
      <c r="C3875">
        <v>24.604707717895501</v>
      </c>
    </row>
    <row r="3876" spans="1:3">
      <c r="A3876">
        <v>33.945121765136697</v>
      </c>
      <c r="B3876">
        <v>-4.5632524490356401</v>
      </c>
      <c r="C3876">
        <v>20.467191696166999</v>
      </c>
    </row>
    <row r="3877" spans="1:3">
      <c r="A3877">
        <v>29.231103897094702</v>
      </c>
      <c r="B3877">
        <v>27.959550857543899</v>
      </c>
      <c r="C3877">
        <v>28.786060333251999</v>
      </c>
    </row>
    <row r="3878" spans="1:3">
      <c r="A3878">
        <v>43.769771575927699</v>
      </c>
      <c r="B3878">
        <v>40.535270690917997</v>
      </c>
      <c r="C3878">
        <v>42.6376953125</v>
      </c>
    </row>
    <row r="3879" spans="1:3">
      <c r="A3879">
        <v>25.284864425659201</v>
      </c>
      <c r="B3879">
        <v>36.178276062011697</v>
      </c>
      <c r="C3879">
        <v>29.097558975219702</v>
      </c>
    </row>
    <row r="3880" spans="1:3">
      <c r="A3880">
        <v>24.185571670532202</v>
      </c>
      <c r="B3880">
        <v>8.4607686996459996</v>
      </c>
      <c r="C3880">
        <v>18.681890487670898</v>
      </c>
    </row>
    <row r="3881" spans="1:3">
      <c r="A3881">
        <v>22.469551086425799</v>
      </c>
      <c r="B3881">
        <v>34.463260650634801</v>
      </c>
      <c r="C3881">
        <v>26.6673488616943</v>
      </c>
    </row>
    <row r="3882" spans="1:3">
      <c r="A3882">
        <v>35.565345764160199</v>
      </c>
      <c r="B3882">
        <v>7.0400562286376998</v>
      </c>
      <c r="C3882">
        <v>25.581495285034201</v>
      </c>
    </row>
    <row r="3883" spans="1:3">
      <c r="A3883">
        <v>23.846450805664102</v>
      </c>
      <c r="B3883">
        <v>-9.2329969406127894</v>
      </c>
      <c r="C3883">
        <v>12.2686443328857</v>
      </c>
    </row>
    <row r="3884" spans="1:3">
      <c r="A3884">
        <v>22.253282546997099</v>
      </c>
      <c r="B3884">
        <v>-8.8256578445434606</v>
      </c>
      <c r="C3884">
        <v>11.375653266906699</v>
      </c>
    </row>
    <row r="3885" spans="1:3">
      <c r="A3885">
        <v>26.5569744110107</v>
      </c>
      <c r="B3885">
        <v>42.968803405761697</v>
      </c>
      <c r="C3885">
        <v>32.301113128662102</v>
      </c>
    </row>
    <row r="3886" spans="1:3">
      <c r="A3886">
        <v>43.985023498535199</v>
      </c>
      <c r="B3886">
        <v>25.155309677123999</v>
      </c>
      <c r="C3886">
        <v>37.394622802734403</v>
      </c>
    </row>
    <row r="3887" spans="1:3">
      <c r="A3887">
        <v>12.4753713607788</v>
      </c>
      <c r="B3887">
        <v>-5.1505494862794897E-2</v>
      </c>
      <c r="C3887">
        <v>8.0909643173217791</v>
      </c>
    </row>
    <row r="3888" spans="1:3">
      <c r="A3888">
        <v>43.3046684265137</v>
      </c>
      <c r="B3888">
        <v>47.236709594726598</v>
      </c>
      <c r="C3888">
        <v>44.680881500244098</v>
      </c>
    </row>
    <row r="3889" spans="1:3">
      <c r="A3889">
        <v>38.793418884277301</v>
      </c>
      <c r="B3889">
        <v>7.3598151206970197</v>
      </c>
      <c r="C3889">
        <v>27.7916584014893</v>
      </c>
    </row>
    <row r="3890" spans="1:3">
      <c r="A3890">
        <v>33.911186218261697</v>
      </c>
      <c r="B3890">
        <v>23.428413391113299</v>
      </c>
      <c r="C3890">
        <v>30.242216110229499</v>
      </c>
    </row>
    <row r="3891" spans="1:3">
      <c r="A3891">
        <v>25.8428344726563</v>
      </c>
      <c r="B3891">
        <v>25.383365631103501</v>
      </c>
      <c r="C3891">
        <v>25.682020187377901</v>
      </c>
    </row>
    <row r="3892" spans="1:3">
      <c r="A3892">
        <v>17.9952182769775</v>
      </c>
      <c r="B3892">
        <v>20.726087570190401</v>
      </c>
      <c r="C3892">
        <v>18.951023101806602</v>
      </c>
    </row>
    <row r="3893" spans="1:3">
      <c r="A3893">
        <v>23.375364303588899</v>
      </c>
      <c r="B3893">
        <v>26.904331207275401</v>
      </c>
      <c r="C3893">
        <v>24.610502243041999</v>
      </c>
    </row>
    <row r="3894" spans="1:3">
      <c r="A3894">
        <v>13.993043899536101</v>
      </c>
      <c r="B3894">
        <v>29.968772888183601</v>
      </c>
      <c r="C3894">
        <v>19.584548950195298</v>
      </c>
    </row>
    <row r="3895" spans="1:3">
      <c r="A3895">
        <v>30.7534294128418</v>
      </c>
      <c r="B3895">
        <v>-21.885232925415</v>
      </c>
      <c r="C3895">
        <v>12.329897880554199</v>
      </c>
    </row>
    <row r="3896" spans="1:3">
      <c r="A3896">
        <v>35.879589080810497</v>
      </c>
      <c r="B3896">
        <v>18.320549011230501</v>
      </c>
      <c r="C3896">
        <v>29.733924865722699</v>
      </c>
    </row>
    <row r="3897" spans="1:3">
      <c r="A3897">
        <v>39.958690643310497</v>
      </c>
      <c r="B3897">
        <v>62.503532409667997</v>
      </c>
      <c r="C3897">
        <v>47.8493843078613</v>
      </c>
    </row>
    <row r="3898" spans="1:3">
      <c r="A3898">
        <v>31.976066589355501</v>
      </c>
      <c r="B3898">
        <v>40.171806335449197</v>
      </c>
      <c r="C3898">
        <v>34.844573974609403</v>
      </c>
    </row>
    <row r="3899" spans="1:3">
      <c r="A3899">
        <v>37.342380523681598</v>
      </c>
      <c r="B3899">
        <v>19.7662029266357</v>
      </c>
      <c r="C3899">
        <v>31.190717697143601</v>
      </c>
    </row>
    <row r="3900" spans="1:3">
      <c r="A3900">
        <v>14.162742614746101</v>
      </c>
      <c r="B3900">
        <v>13.0063524246216</v>
      </c>
      <c r="C3900">
        <v>13.7580060958862</v>
      </c>
    </row>
    <row r="3901" spans="1:3">
      <c r="A3901">
        <v>32.155647277832003</v>
      </c>
      <c r="B3901">
        <v>9.4311857223510707</v>
      </c>
      <c r="C3901">
        <v>24.202085494995099</v>
      </c>
    </row>
    <row r="3902" spans="1:3">
      <c r="A3902">
        <v>24.2249050140381</v>
      </c>
      <c r="B3902">
        <v>26.662488937377901</v>
      </c>
      <c r="C3902">
        <v>25.078060150146499</v>
      </c>
    </row>
    <row r="3903" spans="1:3">
      <c r="A3903">
        <v>35.307907104492202</v>
      </c>
      <c r="B3903">
        <v>52.881881713867202</v>
      </c>
      <c r="C3903">
        <v>41.458797454833999</v>
      </c>
    </row>
    <row r="3904" spans="1:3">
      <c r="A3904">
        <v>17.991655349731399</v>
      </c>
      <c r="B3904">
        <v>6.2273740768432599</v>
      </c>
      <c r="C3904">
        <v>13.8741569519043</v>
      </c>
    </row>
    <row r="3905" spans="1:3">
      <c r="A3905">
        <v>24.173219680786101</v>
      </c>
      <c r="B3905">
        <v>66.579910278320298</v>
      </c>
      <c r="C3905">
        <v>39.015560150146499</v>
      </c>
    </row>
    <row r="3906" spans="1:3">
      <c r="A3906">
        <v>39.585681915283203</v>
      </c>
      <c r="B3906">
        <v>5.7656569480895996</v>
      </c>
      <c r="C3906">
        <v>27.748672485351602</v>
      </c>
    </row>
    <row r="3907" spans="1:3">
      <c r="A3907">
        <v>28.2548007965088</v>
      </c>
      <c r="B3907">
        <v>8.5556831359863299</v>
      </c>
      <c r="C3907">
        <v>21.360109329223601</v>
      </c>
    </row>
    <row r="3908" spans="1:3">
      <c r="A3908">
        <v>40.254745483398402</v>
      </c>
      <c r="B3908">
        <v>23.8942356109619</v>
      </c>
      <c r="C3908">
        <v>34.528568267822301</v>
      </c>
    </row>
    <row r="3909" spans="1:3">
      <c r="A3909">
        <v>27.81422996521</v>
      </c>
      <c r="B3909">
        <v>63.440620422363303</v>
      </c>
      <c r="C3909">
        <v>40.2834663391113</v>
      </c>
    </row>
    <row r="3910" spans="1:3">
      <c r="A3910">
        <v>37.163352966308601</v>
      </c>
      <c r="B3910">
        <v>38.894222259521499</v>
      </c>
      <c r="C3910">
        <v>37.769157409667997</v>
      </c>
    </row>
    <row r="3911" spans="1:3">
      <c r="A3911">
        <v>41.291557312011697</v>
      </c>
      <c r="B3911">
        <v>23.8597202301025</v>
      </c>
      <c r="C3911">
        <v>35.190414428710902</v>
      </c>
    </row>
    <row r="3912" spans="1:3">
      <c r="A3912">
        <v>23.091600418090799</v>
      </c>
      <c r="B3912">
        <v>61.2869262695313</v>
      </c>
      <c r="C3912">
        <v>36.459964752197301</v>
      </c>
    </row>
    <row r="3913" spans="1:3">
      <c r="A3913">
        <v>35.200057983398402</v>
      </c>
      <c r="B3913">
        <v>-22.154125213623001</v>
      </c>
      <c r="C3913">
        <v>15.1260938644409</v>
      </c>
    </row>
    <row r="3914" spans="1:3">
      <c r="A3914">
        <v>25.7751350402832</v>
      </c>
      <c r="B3914">
        <v>45.6530952453613</v>
      </c>
      <c r="C3914">
        <v>32.732421875</v>
      </c>
    </row>
    <row r="3915" spans="1:3">
      <c r="A3915">
        <v>14.8115320205688</v>
      </c>
      <c r="B3915">
        <v>39.585704803466797</v>
      </c>
      <c r="C3915">
        <v>23.4824924468994</v>
      </c>
    </row>
    <row r="3916" spans="1:3">
      <c r="A3916">
        <v>24.6772136688232</v>
      </c>
      <c r="B3916">
        <v>19.670890808105501</v>
      </c>
      <c r="C3916">
        <v>22.925001144409201</v>
      </c>
    </row>
    <row r="3917" spans="1:3">
      <c r="A3917">
        <v>26.808628082275401</v>
      </c>
      <c r="B3917">
        <v>11.6404523849487</v>
      </c>
      <c r="C3917">
        <v>21.4997673034668</v>
      </c>
    </row>
    <row r="3918" spans="1:3">
      <c r="A3918">
        <v>29.328018188476602</v>
      </c>
      <c r="B3918">
        <v>28.550949096679702</v>
      </c>
      <c r="C3918">
        <v>29.056043624877901</v>
      </c>
    </row>
    <row r="3919" spans="1:3">
      <c r="A3919">
        <v>32.122005462646499</v>
      </c>
      <c r="B3919">
        <v>-9.2751398086547905</v>
      </c>
      <c r="C3919">
        <v>17.6330051422119</v>
      </c>
    </row>
    <row r="3920" spans="1:3">
      <c r="A3920">
        <v>30.081029891967798</v>
      </c>
      <c r="B3920">
        <v>58.1178588867188</v>
      </c>
      <c r="C3920">
        <v>39.8939208984375</v>
      </c>
    </row>
    <row r="3921" spans="1:3">
      <c r="A3921">
        <v>37.148242950439503</v>
      </c>
      <c r="B3921">
        <v>13.769217491149901</v>
      </c>
      <c r="C3921">
        <v>28.965583801269499</v>
      </c>
    </row>
    <row r="3922" spans="1:3">
      <c r="A3922">
        <v>31.877738952636701</v>
      </c>
      <c r="B3922">
        <v>45.545078277587898</v>
      </c>
      <c r="C3922">
        <v>36.661308288574197</v>
      </c>
    </row>
    <row r="3923" spans="1:3">
      <c r="A3923">
        <v>32.491062164306598</v>
      </c>
      <c r="B3923">
        <v>-3.1589562892913801</v>
      </c>
      <c r="C3923">
        <v>20.013555526733398</v>
      </c>
    </row>
    <row r="3924" spans="1:3">
      <c r="A3924">
        <v>24.2721157073975</v>
      </c>
      <c r="B3924">
        <v>32.273242950439503</v>
      </c>
      <c r="C3924">
        <v>27.072509765625</v>
      </c>
    </row>
    <row r="3925" spans="1:3">
      <c r="A3925">
        <v>28.405200958251999</v>
      </c>
      <c r="B3925">
        <v>-1.05849301815033</v>
      </c>
      <c r="C3925">
        <v>18.092908859252901</v>
      </c>
    </row>
    <row r="3926" spans="1:3">
      <c r="A3926">
        <v>17.301988601684599</v>
      </c>
      <c r="B3926">
        <v>29.547359466552699</v>
      </c>
      <c r="C3926">
        <v>21.587867736816399</v>
      </c>
    </row>
    <row r="3927" spans="1:3">
      <c r="A3927">
        <v>41.4567680358887</v>
      </c>
      <c r="B3927">
        <v>-3.82002902030945</v>
      </c>
      <c r="C3927">
        <v>25.609889984130898</v>
      </c>
    </row>
    <row r="3928" spans="1:3">
      <c r="A3928">
        <v>21.6287727355957</v>
      </c>
      <c r="B3928">
        <v>8.2133197784423793</v>
      </c>
      <c r="C3928">
        <v>16.933364868164102</v>
      </c>
    </row>
    <row r="3929" spans="1:3">
      <c r="A3929">
        <v>16.856595993041999</v>
      </c>
      <c r="B3929">
        <v>46.518009185791001</v>
      </c>
      <c r="C3929">
        <v>27.238090515136701</v>
      </c>
    </row>
    <row r="3930" spans="1:3">
      <c r="A3930">
        <v>25.511466979980501</v>
      </c>
      <c r="B3930">
        <v>-7.4235820770263699</v>
      </c>
      <c r="C3930">
        <v>13.984199523925801</v>
      </c>
    </row>
    <row r="3931" spans="1:3">
      <c r="A3931">
        <v>36.422809600830099</v>
      </c>
      <c r="B3931">
        <v>59.932746887207003</v>
      </c>
      <c r="C3931">
        <v>44.651287078857401</v>
      </c>
    </row>
    <row r="3932" spans="1:3">
      <c r="A3932">
        <v>19.799818038940401</v>
      </c>
      <c r="B3932">
        <v>31.961103439331101</v>
      </c>
      <c r="C3932">
        <v>24.056268692016602</v>
      </c>
    </row>
    <row r="3933" spans="1:3">
      <c r="A3933">
        <v>27.4616889953613</v>
      </c>
      <c r="B3933">
        <v>107.61374664306599</v>
      </c>
      <c r="C3933">
        <v>55.514907836914098</v>
      </c>
    </row>
    <row r="3934" spans="1:3">
      <c r="A3934">
        <v>12.810905456543001</v>
      </c>
      <c r="B3934">
        <v>14.2959985733032</v>
      </c>
      <c r="C3934">
        <v>13.3306884765625</v>
      </c>
    </row>
    <row r="3935" spans="1:3">
      <c r="A3935">
        <v>17.95703125</v>
      </c>
      <c r="B3935">
        <v>76.233306884765597</v>
      </c>
      <c r="C3935">
        <v>38.353729248046903</v>
      </c>
    </row>
    <row r="3936" spans="1:3">
      <c r="A3936">
        <v>31.8220100402832</v>
      </c>
      <c r="B3936">
        <v>0.68488478660583496</v>
      </c>
      <c r="C3936">
        <v>20.924016952514599</v>
      </c>
    </row>
    <row r="3937" spans="1:3">
      <c r="A3937">
        <v>39.486881256103501</v>
      </c>
      <c r="B3937">
        <v>32.157508850097699</v>
      </c>
      <c r="C3937">
        <v>36.921600341796903</v>
      </c>
    </row>
    <row r="3938" spans="1:3">
      <c r="A3938">
        <v>20.761304855346701</v>
      </c>
      <c r="B3938">
        <v>28.5188999176025</v>
      </c>
      <c r="C3938">
        <v>23.476463317871101</v>
      </c>
    </row>
    <row r="3939" spans="1:3">
      <c r="A3939">
        <v>20.8634033203125</v>
      </c>
      <c r="B3939">
        <v>0.29775899648666398</v>
      </c>
      <c r="C3939">
        <v>13.665428161621101</v>
      </c>
    </row>
    <row r="3940" spans="1:3">
      <c r="A3940">
        <v>11.6946306228638</v>
      </c>
      <c r="B3940">
        <v>87.177207946777301</v>
      </c>
      <c r="C3940">
        <v>38.113533020019503</v>
      </c>
    </row>
    <row r="3941" spans="1:3">
      <c r="A3941">
        <v>24.047742843627901</v>
      </c>
      <c r="B3941">
        <v>65.331008911132798</v>
      </c>
      <c r="C3941">
        <v>38.4968872070313</v>
      </c>
    </row>
    <row r="3942" spans="1:3">
      <c r="A3942">
        <v>37.091644287109403</v>
      </c>
      <c r="B3942">
        <v>14.047977447509799</v>
      </c>
      <c r="C3942">
        <v>29.026361465454102</v>
      </c>
    </row>
    <row r="3943" spans="1:3">
      <c r="A3943">
        <v>20.228481292724599</v>
      </c>
      <c r="B3943">
        <v>34.366050720214801</v>
      </c>
      <c r="C3943">
        <v>25.176630020141602</v>
      </c>
    </row>
    <row r="3944" spans="1:3">
      <c r="A3944">
        <v>31.3193473815918</v>
      </c>
      <c r="B3944">
        <v>6.8546805381774902</v>
      </c>
      <c r="C3944">
        <v>22.7567138671875</v>
      </c>
    </row>
    <row r="3945" spans="1:3">
      <c r="A3945">
        <v>17.706815719604499</v>
      </c>
      <c r="B3945">
        <v>85.774963378906307</v>
      </c>
      <c r="C3945">
        <v>41.530666351318402</v>
      </c>
    </row>
    <row r="3946" spans="1:3">
      <c r="A3946">
        <v>21.6478977203369</v>
      </c>
      <c r="B3946">
        <v>20.8440971374512</v>
      </c>
      <c r="C3946">
        <v>21.3665676116943</v>
      </c>
    </row>
    <row r="3947" spans="1:3">
      <c r="A3947">
        <v>27.613397598266602</v>
      </c>
      <c r="B3947">
        <v>17.224685668945298</v>
      </c>
      <c r="C3947">
        <v>23.977348327636701</v>
      </c>
    </row>
    <row r="3948" spans="1:3">
      <c r="A3948">
        <v>40.159744262695298</v>
      </c>
      <c r="B3948">
        <v>41.387542724609403</v>
      </c>
      <c r="C3948">
        <v>40.589473724365199</v>
      </c>
    </row>
    <row r="3949" spans="1:3">
      <c r="A3949">
        <v>40.724399566650398</v>
      </c>
      <c r="B3949">
        <v>12.8495693206787</v>
      </c>
      <c r="C3949">
        <v>30.968208312988299</v>
      </c>
    </row>
    <row r="3950" spans="1:3">
      <c r="A3950">
        <v>11.105141639709499</v>
      </c>
      <c r="B3950">
        <v>51.143989562988303</v>
      </c>
      <c r="C3950">
        <v>25.118738174438501</v>
      </c>
    </row>
    <row r="3951" spans="1:3">
      <c r="A3951">
        <v>13.7634830474854</v>
      </c>
      <c r="B3951">
        <v>38.623126983642599</v>
      </c>
      <c r="C3951">
        <v>22.464359283447301</v>
      </c>
    </row>
    <row r="3952" spans="1:3">
      <c r="A3952">
        <v>22.774173736572301</v>
      </c>
      <c r="B3952">
        <v>19.347061157226602</v>
      </c>
      <c r="C3952">
        <v>21.574684143066399</v>
      </c>
    </row>
    <row r="3953" spans="1:3">
      <c r="A3953">
        <v>36.023414611816399</v>
      </c>
      <c r="B3953">
        <v>2.9852213859558101</v>
      </c>
      <c r="C3953">
        <v>24.460046768188501</v>
      </c>
    </row>
    <row r="3954" spans="1:3">
      <c r="A3954">
        <v>22.8562927246094</v>
      </c>
      <c r="B3954">
        <v>20.675714492797901</v>
      </c>
      <c r="C3954">
        <v>22.093090057373001</v>
      </c>
    </row>
    <row r="3955" spans="1:3">
      <c r="A3955">
        <v>27.365615844726602</v>
      </c>
      <c r="B3955">
        <v>13.1921377182007</v>
      </c>
      <c r="C3955">
        <v>22.4048976898193</v>
      </c>
    </row>
    <row r="3956" spans="1:3">
      <c r="A3956">
        <v>20.972900390625</v>
      </c>
      <c r="B3956">
        <v>-0.40896001458168002</v>
      </c>
      <c r="C3956">
        <v>13.4892492294312</v>
      </c>
    </row>
    <row r="3957" spans="1:3">
      <c r="A3957">
        <v>23.6680297851563</v>
      </c>
      <c r="B3957">
        <v>2.66480660438538</v>
      </c>
      <c r="C3957">
        <v>16.316902160644499</v>
      </c>
    </row>
    <row r="3958" spans="1:3">
      <c r="A3958">
        <v>28.6599006652832</v>
      </c>
      <c r="B3958">
        <v>35.809547424316399</v>
      </c>
      <c r="C3958">
        <v>31.162277221679702</v>
      </c>
    </row>
    <row r="3959" spans="1:3">
      <c r="A3959">
        <v>26.043140411376999</v>
      </c>
      <c r="B3959">
        <v>51.233715057372997</v>
      </c>
      <c r="C3959">
        <v>34.859840393066399</v>
      </c>
    </row>
    <row r="3960" spans="1:3">
      <c r="A3960">
        <v>31.661096572876001</v>
      </c>
      <c r="B3960">
        <v>2.66470074653625</v>
      </c>
      <c r="C3960">
        <v>21.512357711791999</v>
      </c>
    </row>
    <row r="3961" spans="1:3">
      <c r="A3961">
        <v>22.141193389892599</v>
      </c>
      <c r="B3961">
        <v>22.9003200531006</v>
      </c>
      <c r="C3961">
        <v>22.406887054443398</v>
      </c>
    </row>
    <row r="3962" spans="1:3">
      <c r="A3962">
        <v>27.8791618347168</v>
      </c>
      <c r="B3962">
        <v>6.3204054832458496</v>
      </c>
      <c r="C3962">
        <v>20.3335971832275</v>
      </c>
    </row>
    <row r="3963" spans="1:3">
      <c r="A3963">
        <v>30.345849990844702</v>
      </c>
      <c r="B3963">
        <v>43.283748626708999</v>
      </c>
      <c r="C3963">
        <v>34.874114990234403</v>
      </c>
    </row>
    <row r="3964" spans="1:3">
      <c r="A3964">
        <v>17.336755752563501</v>
      </c>
      <c r="B3964">
        <v>47.247764587402301</v>
      </c>
      <c r="C3964">
        <v>27.805608749389599</v>
      </c>
    </row>
    <row r="3965" spans="1:3">
      <c r="A3965">
        <v>30.405075073242202</v>
      </c>
      <c r="B3965">
        <v>16.47975730896</v>
      </c>
      <c r="C3965">
        <v>25.531213760376001</v>
      </c>
    </row>
    <row r="3966" spans="1:3">
      <c r="A3966">
        <v>28.205133438110401</v>
      </c>
      <c r="B3966">
        <v>42.243370056152301</v>
      </c>
      <c r="C3966">
        <v>33.118515014648402</v>
      </c>
    </row>
    <row r="3967" spans="1:3">
      <c r="A3967">
        <v>11.0485229492188</v>
      </c>
      <c r="B3967">
        <v>60.5728149414063</v>
      </c>
      <c r="C3967">
        <v>28.382024765014599</v>
      </c>
    </row>
    <row r="3968" spans="1:3">
      <c r="A3968">
        <v>37.275959014892599</v>
      </c>
      <c r="B3968">
        <v>74.173439025878906</v>
      </c>
      <c r="C3968">
        <v>50.190078735351598</v>
      </c>
    </row>
    <row r="3969" spans="1:3">
      <c r="A3969">
        <v>14.165498733520501</v>
      </c>
      <c r="B3969">
        <v>22.0553798675537</v>
      </c>
      <c r="C3969">
        <v>16.926956176757798</v>
      </c>
    </row>
    <row r="3970" spans="1:3">
      <c r="A3970">
        <v>56.781150817871101</v>
      </c>
      <c r="B3970">
        <v>49.586265563964801</v>
      </c>
      <c r="C3970">
        <v>54.262939453125</v>
      </c>
    </row>
    <row r="3971" spans="1:3">
      <c r="A3971">
        <v>20.083143234252901</v>
      </c>
      <c r="B3971">
        <v>8.9207601547241193</v>
      </c>
      <c r="C3971">
        <v>16.1763095855713</v>
      </c>
    </row>
    <row r="3972" spans="1:3">
      <c r="A3972">
        <v>20.612451553344702</v>
      </c>
      <c r="B3972">
        <v>4.2946329116821298</v>
      </c>
      <c r="C3972">
        <v>14.9012145996094</v>
      </c>
    </row>
    <row r="3973" spans="1:3">
      <c r="A3973">
        <v>22.135536193847699</v>
      </c>
      <c r="B3973">
        <v>5.80320072174072</v>
      </c>
      <c r="C3973">
        <v>16.419218063354499</v>
      </c>
    </row>
    <row r="3974" spans="1:3">
      <c r="A3974">
        <v>27.4967041015625</v>
      </c>
      <c r="B3974">
        <v>30.9246635437012</v>
      </c>
      <c r="C3974">
        <v>28.696489334106399</v>
      </c>
    </row>
    <row r="3975" spans="1:3">
      <c r="A3975">
        <v>27.488288879394499</v>
      </c>
      <c r="B3975">
        <v>-25.416435241699201</v>
      </c>
      <c r="C3975">
        <v>8.9716358184814506</v>
      </c>
    </row>
    <row r="3976" spans="1:3">
      <c r="A3976">
        <v>13.904543876647899</v>
      </c>
      <c r="B3976">
        <v>96.378181457519503</v>
      </c>
      <c r="C3976">
        <v>42.770317077636697</v>
      </c>
    </row>
    <row r="3977" spans="1:3">
      <c r="A3977">
        <v>36.7880668640137</v>
      </c>
      <c r="B3977">
        <v>95.552696228027301</v>
      </c>
      <c r="C3977">
        <v>57.355686187744098</v>
      </c>
    </row>
    <row r="3978" spans="1:3">
      <c r="A3978">
        <v>13.9660482406616</v>
      </c>
      <c r="B3978">
        <v>27.606395721435501</v>
      </c>
      <c r="C3978">
        <v>18.740169525146499</v>
      </c>
    </row>
    <row r="3979" spans="1:3">
      <c r="A3979">
        <v>23.132080078125</v>
      </c>
      <c r="B3979">
        <v>2.7295722961425799</v>
      </c>
      <c r="C3979">
        <v>15.9912023544312</v>
      </c>
    </row>
    <row r="3980" spans="1:3">
      <c r="A3980">
        <v>20.109642028808601</v>
      </c>
      <c r="B3980">
        <v>5.1424903869628897</v>
      </c>
      <c r="C3980">
        <v>14.8711385726929</v>
      </c>
    </row>
    <row r="3981" spans="1:3">
      <c r="A3981">
        <v>32.812294006347699</v>
      </c>
      <c r="B3981">
        <v>39.422256469726598</v>
      </c>
      <c r="C3981">
        <v>35.125782012939503</v>
      </c>
    </row>
    <row r="3982" spans="1:3">
      <c r="A3982">
        <v>21.807991027831999</v>
      </c>
      <c r="B3982">
        <v>31.1722812652588</v>
      </c>
      <c r="C3982">
        <v>25.085493087768601</v>
      </c>
    </row>
    <row r="3983" spans="1:3">
      <c r="A3983">
        <v>21.237327575683601</v>
      </c>
      <c r="B3983">
        <v>21.924261093139599</v>
      </c>
      <c r="C3983">
        <v>21.477754592895501</v>
      </c>
    </row>
    <row r="3984" spans="1:3">
      <c r="A3984">
        <v>43.4137573242188</v>
      </c>
      <c r="B3984">
        <v>23.3012294769287</v>
      </c>
      <c r="C3984">
        <v>36.374374389648402</v>
      </c>
    </row>
    <row r="3985" spans="1:3">
      <c r="A3985">
        <v>17.57666015625</v>
      </c>
      <c r="B3985">
        <v>4.6753373146057102</v>
      </c>
      <c r="C3985">
        <v>13.0611972808838</v>
      </c>
    </row>
    <row r="3986" spans="1:3">
      <c r="A3986">
        <v>50.281604766845703</v>
      </c>
      <c r="B3986">
        <v>55.168899536132798</v>
      </c>
      <c r="C3986">
        <v>51.992156982421903</v>
      </c>
    </row>
    <row r="3987" spans="1:3">
      <c r="A3987">
        <v>22.202714920043899</v>
      </c>
      <c r="B3987">
        <v>47.257472991943402</v>
      </c>
      <c r="C3987">
        <v>30.971879959106399</v>
      </c>
    </row>
    <row r="3988" spans="1:3">
      <c r="A3988">
        <v>23.7306098937988</v>
      </c>
      <c r="B3988">
        <v>15.5958757400513</v>
      </c>
      <c r="C3988">
        <v>20.8834533691406</v>
      </c>
    </row>
    <row r="3989" spans="1:3">
      <c r="A3989">
        <v>19.771430969238299</v>
      </c>
      <c r="B3989">
        <v>32.500244140625</v>
      </c>
      <c r="C3989">
        <v>24.226514816284201</v>
      </c>
    </row>
    <row r="3990" spans="1:3">
      <c r="A3990">
        <v>20.6643161773682</v>
      </c>
      <c r="B3990">
        <v>28.639673233032202</v>
      </c>
      <c r="C3990">
        <v>23.455690383911101</v>
      </c>
    </row>
    <row r="3991" spans="1:3">
      <c r="A3991">
        <v>19.1810417175293</v>
      </c>
      <c r="B3991">
        <v>236.97250366210901</v>
      </c>
      <c r="C3991">
        <v>95.408050537109403</v>
      </c>
    </row>
    <row r="3992" spans="1:3">
      <c r="A3992">
        <v>37.045310974121101</v>
      </c>
      <c r="B3992">
        <v>36.827392578125</v>
      </c>
      <c r="C3992">
        <v>36.969039916992202</v>
      </c>
    </row>
    <row r="3993" spans="1:3">
      <c r="A3993">
        <v>12.981804847717299</v>
      </c>
      <c r="B3993">
        <v>30.023014068603501</v>
      </c>
      <c r="C3993">
        <v>18.9462280273438</v>
      </c>
    </row>
    <row r="3994" spans="1:3">
      <c r="A3994">
        <v>35.818843841552699</v>
      </c>
      <c r="B3994">
        <v>18.994144439697301</v>
      </c>
      <c r="C3994">
        <v>29.930198669433601</v>
      </c>
    </row>
    <row r="3995" spans="1:3">
      <c r="A3995">
        <v>14.0388507843018</v>
      </c>
      <c r="B3995">
        <v>37.687164306640597</v>
      </c>
      <c r="C3995">
        <v>22.315759658813501</v>
      </c>
    </row>
    <row r="3996" spans="1:3">
      <c r="A3996">
        <v>41.181144714355497</v>
      </c>
      <c r="B3996">
        <v>21.979099273681602</v>
      </c>
      <c r="C3996">
        <v>34.4604301452637</v>
      </c>
    </row>
    <row r="3997" spans="1:3">
      <c r="A3997">
        <v>19.7331638336182</v>
      </c>
      <c r="B3997">
        <v>7.7550678253173801</v>
      </c>
      <c r="C3997">
        <v>15.540830612182599</v>
      </c>
    </row>
    <row r="3998" spans="1:3">
      <c r="A3998">
        <v>29.571372985839801</v>
      </c>
      <c r="B3998">
        <v>35.7094116210938</v>
      </c>
      <c r="C3998">
        <v>31.7196865081787</v>
      </c>
    </row>
    <row r="3999" spans="1:3">
      <c r="A3999">
        <v>19.388141632080099</v>
      </c>
      <c r="B3999">
        <v>19.731134414672901</v>
      </c>
      <c r="C3999">
        <v>19.5081882476807</v>
      </c>
    </row>
    <row r="4000" spans="1:3">
      <c r="A4000">
        <v>41.369140625</v>
      </c>
      <c r="B4000">
        <v>31.287714004516602</v>
      </c>
      <c r="C4000">
        <v>37.840641021728501</v>
      </c>
    </row>
    <row r="4001" spans="1:3">
      <c r="A4001">
        <v>73.498107910156307</v>
      </c>
      <c r="B4001">
        <v>33.571292877197301</v>
      </c>
      <c r="C4001">
        <v>59.523723602294901</v>
      </c>
    </row>
    <row r="4002" spans="1:3">
      <c r="A4002">
        <v>29.355024337768601</v>
      </c>
      <c r="B4002">
        <v>36.824668884277301</v>
      </c>
      <c r="C4002">
        <v>31.9694004058838</v>
      </c>
    </row>
    <row r="4003" spans="1:3">
      <c r="A4003">
        <v>13.1446437835693</v>
      </c>
      <c r="B4003">
        <v>20.081800460815401</v>
      </c>
      <c r="C4003">
        <v>15.572649002075201</v>
      </c>
    </row>
    <row r="4004" spans="1:3">
      <c r="A4004">
        <v>31.393386840820298</v>
      </c>
      <c r="B4004">
        <v>10.4385423660278</v>
      </c>
      <c r="C4004">
        <v>24.059190750122099</v>
      </c>
    </row>
    <row r="4005" spans="1:3">
      <c r="A4005">
        <v>32.633876800537102</v>
      </c>
      <c r="B4005">
        <v>48.3846435546875</v>
      </c>
      <c r="C4005">
        <v>38.146644592285199</v>
      </c>
    </row>
    <row r="4006" spans="1:3">
      <c r="A4006">
        <v>18.880903244018601</v>
      </c>
      <c r="B4006">
        <v>32.857559204101598</v>
      </c>
      <c r="C4006">
        <v>23.772733688354499</v>
      </c>
    </row>
    <row r="4007" spans="1:3">
      <c r="A4007">
        <v>9.5358638763427699</v>
      </c>
      <c r="B4007">
        <v>31.037858963012699</v>
      </c>
      <c r="C4007">
        <v>17.061561584472699</v>
      </c>
    </row>
    <row r="4008" spans="1:3">
      <c r="A4008">
        <v>23.745500564575199</v>
      </c>
      <c r="B4008">
        <v>41.563636779785199</v>
      </c>
      <c r="C4008">
        <v>29.981847763061499</v>
      </c>
    </row>
    <row r="4009" spans="1:3">
      <c r="A4009">
        <v>39.956504821777301</v>
      </c>
      <c r="B4009">
        <v>-17.3034782409668</v>
      </c>
      <c r="C4009">
        <v>19.915510177612301</v>
      </c>
    </row>
    <row r="4010" spans="1:3">
      <c r="A4010">
        <v>20.8670978546143</v>
      </c>
      <c r="B4010">
        <v>30.487510681152301</v>
      </c>
      <c r="C4010">
        <v>24.2342414855957</v>
      </c>
    </row>
    <row r="4011" spans="1:3">
      <c r="A4011">
        <v>17.6390285491943</v>
      </c>
      <c r="B4011">
        <v>0.40009298920631398</v>
      </c>
      <c r="C4011">
        <v>11.6054010391235</v>
      </c>
    </row>
    <row r="4012" spans="1:3">
      <c r="A4012">
        <v>29.7926921844482</v>
      </c>
      <c r="B4012">
        <v>41.7075004577637</v>
      </c>
      <c r="C4012">
        <v>33.962875366210902</v>
      </c>
    </row>
    <row r="4013" spans="1:3">
      <c r="A4013">
        <v>25.8997898101807</v>
      </c>
      <c r="B4013">
        <v>63.655220031738303</v>
      </c>
      <c r="C4013">
        <v>39.114189147949197</v>
      </c>
    </row>
    <row r="4014" spans="1:3">
      <c r="A4014">
        <v>34.2199897766113</v>
      </c>
      <c r="B4014">
        <v>-2.4827754497528098</v>
      </c>
      <c r="C4014">
        <v>21.374021530151399</v>
      </c>
    </row>
    <row r="4015" spans="1:3">
      <c r="A4015">
        <v>59.139373779296903</v>
      </c>
      <c r="B4015">
        <v>34.299861907958999</v>
      </c>
      <c r="C4015">
        <v>50.445545196533203</v>
      </c>
    </row>
    <row r="4016" spans="1:3">
      <c r="A4016">
        <v>26.772016525268601</v>
      </c>
      <c r="B4016">
        <v>20.132280349731399</v>
      </c>
      <c r="C4016">
        <v>24.4481086730957</v>
      </c>
    </row>
    <row r="4017" spans="1:3">
      <c r="A4017">
        <v>29.678228378295898</v>
      </c>
      <c r="B4017">
        <v>22.6236057281494</v>
      </c>
      <c r="C4017">
        <v>27.209110260009801</v>
      </c>
    </row>
    <row r="4018" spans="1:3">
      <c r="A4018">
        <v>24.121049880981399</v>
      </c>
      <c r="B4018">
        <v>20.515842437744102</v>
      </c>
      <c r="C4018">
        <v>22.859228134155298</v>
      </c>
    </row>
    <row r="4019" spans="1:3">
      <c r="A4019">
        <v>17.456056594848601</v>
      </c>
      <c r="B4019">
        <v>20.024168014526399</v>
      </c>
      <c r="C4019">
        <v>18.354896545410199</v>
      </c>
    </row>
    <row r="4020" spans="1:3">
      <c r="A4020">
        <v>14.977475166320801</v>
      </c>
      <c r="B4020">
        <v>17.439647674560501</v>
      </c>
      <c r="C4020">
        <v>15.839235305786101</v>
      </c>
    </row>
    <row r="4021" spans="1:3">
      <c r="A4021">
        <v>19.380176544189499</v>
      </c>
      <c r="B4021">
        <v>38.400028228759801</v>
      </c>
      <c r="C4021">
        <v>26.037124633789102</v>
      </c>
    </row>
    <row r="4022" spans="1:3">
      <c r="A4022">
        <v>27.595335006713899</v>
      </c>
      <c r="B4022">
        <v>32.754276275634801</v>
      </c>
      <c r="C4022">
        <v>29.400964736938501</v>
      </c>
    </row>
    <row r="4023" spans="1:3">
      <c r="A4023">
        <v>25.405214309692401</v>
      </c>
      <c r="B4023">
        <v>61.861183166503899</v>
      </c>
      <c r="C4023">
        <v>38.164802551269503</v>
      </c>
    </row>
    <row r="4024" spans="1:3">
      <c r="A4024">
        <v>26.0728149414063</v>
      </c>
      <c r="B4024">
        <v>69.433067321777301</v>
      </c>
      <c r="C4024">
        <v>41.2489013671875</v>
      </c>
    </row>
    <row r="4025" spans="1:3">
      <c r="A4025">
        <v>29.3560180664063</v>
      </c>
      <c r="B4025">
        <v>11.615908622741699</v>
      </c>
      <c r="C4025">
        <v>23.146980285644499</v>
      </c>
    </row>
    <row r="4026" spans="1:3">
      <c r="A4026">
        <v>37.514484405517599</v>
      </c>
      <c r="B4026">
        <v>64.306106567382798</v>
      </c>
      <c r="C4026">
        <v>46.891551971435497</v>
      </c>
    </row>
    <row r="4027" spans="1:3">
      <c r="A4027">
        <v>15.7340593338013</v>
      </c>
      <c r="B4027">
        <v>68.303047180175795</v>
      </c>
      <c r="C4027">
        <v>34.133205413818402</v>
      </c>
    </row>
    <row r="4028" spans="1:3">
      <c r="A4028">
        <v>43.831584930419901</v>
      </c>
      <c r="B4028">
        <v>37.858184814453097</v>
      </c>
      <c r="C4028">
        <v>41.740894317627003</v>
      </c>
    </row>
    <row r="4029" spans="1:3">
      <c r="A4029">
        <v>21.749900817871101</v>
      </c>
      <c r="B4029">
        <v>13.7283163070679</v>
      </c>
      <c r="C4029">
        <v>18.942346572876001</v>
      </c>
    </row>
    <row r="4030" spans="1:3">
      <c r="A4030">
        <v>14.5949096679688</v>
      </c>
      <c r="B4030">
        <v>-3.0544497966766402</v>
      </c>
      <c r="C4030">
        <v>8.4176340103149396</v>
      </c>
    </row>
    <row r="4031" spans="1:3">
      <c r="A4031">
        <v>16.366867065429702</v>
      </c>
      <c r="B4031">
        <v>16.381330490112301</v>
      </c>
      <c r="C4031">
        <v>16.3719291687012</v>
      </c>
    </row>
    <row r="4032" spans="1:3">
      <c r="A4032">
        <v>27.678909301757798</v>
      </c>
      <c r="B4032">
        <v>24.136541366577099</v>
      </c>
      <c r="C4032">
        <v>26.439081192016602</v>
      </c>
    </row>
    <row r="4033" spans="1:3">
      <c r="A4033">
        <v>25.802568435668899</v>
      </c>
      <c r="B4033">
        <v>35.744869232177699</v>
      </c>
      <c r="C4033">
        <v>29.282373428344702</v>
      </c>
    </row>
    <row r="4034" spans="1:3">
      <c r="A4034">
        <v>23.179018020629901</v>
      </c>
      <c r="B4034">
        <v>7.9400525093078604</v>
      </c>
      <c r="C4034">
        <v>17.845380783081101</v>
      </c>
    </row>
    <row r="4035" spans="1:3">
      <c r="A4035">
        <v>23.8082370758057</v>
      </c>
      <c r="B4035">
        <v>52.093513488769503</v>
      </c>
      <c r="C4035">
        <v>33.708084106445298</v>
      </c>
    </row>
    <row r="4036" spans="1:3">
      <c r="A4036">
        <v>43.423786163330099</v>
      </c>
      <c r="B4036">
        <v>4.99401903152466</v>
      </c>
      <c r="C4036">
        <v>29.97336769104</v>
      </c>
    </row>
    <row r="4037" spans="1:3">
      <c r="A4037">
        <v>27.2279148101807</v>
      </c>
      <c r="B4037">
        <v>15.0375356674194</v>
      </c>
      <c r="C4037">
        <v>22.9612827301025</v>
      </c>
    </row>
    <row r="4038" spans="1:3">
      <c r="A4038">
        <v>29.786716461181602</v>
      </c>
      <c r="B4038">
        <v>7.0044670104980504</v>
      </c>
      <c r="C4038">
        <v>21.812929153442401</v>
      </c>
    </row>
    <row r="4039" spans="1:3">
      <c r="A4039">
        <v>14.640092849731399</v>
      </c>
      <c r="B4039">
        <v>78.681846618652301</v>
      </c>
      <c r="C4039">
        <v>37.0547065734863</v>
      </c>
    </row>
    <row r="4040" spans="1:3">
      <c r="A4040">
        <v>22.327028274536101</v>
      </c>
      <c r="B4040">
        <v>12.3751926422119</v>
      </c>
      <c r="C4040">
        <v>18.843885421752901</v>
      </c>
    </row>
    <row r="4041" spans="1:3">
      <c r="A4041">
        <v>20.568691253662099</v>
      </c>
      <c r="B4041">
        <v>10.271892547607401</v>
      </c>
      <c r="C4041">
        <v>16.9648113250732</v>
      </c>
    </row>
    <row r="4042" spans="1:3">
      <c r="A4042">
        <v>22.284032821655298</v>
      </c>
      <c r="B4042">
        <v>8.5846576690673793</v>
      </c>
      <c r="C4042">
        <v>17.489252090454102</v>
      </c>
    </row>
    <row r="4043" spans="1:3">
      <c r="A4043">
        <v>19.005954742431602</v>
      </c>
      <c r="B4043">
        <v>-1.4667614698410001</v>
      </c>
      <c r="C4043">
        <v>11.840503692626999</v>
      </c>
    </row>
    <row r="4044" spans="1:3">
      <c r="A4044">
        <v>30.4680690765381</v>
      </c>
      <c r="B4044">
        <v>22.949663162231399</v>
      </c>
      <c r="C4044">
        <v>27.836627960205099</v>
      </c>
    </row>
    <row r="4045" spans="1:3">
      <c r="A4045">
        <v>39.139068603515597</v>
      </c>
      <c r="B4045">
        <v>-3.9502308368682901</v>
      </c>
      <c r="C4045">
        <v>24.057813644409201</v>
      </c>
    </row>
    <row r="4046" spans="1:3">
      <c r="A4046">
        <v>22.155961990356399</v>
      </c>
      <c r="B4046">
        <v>-1.5108667612075799</v>
      </c>
      <c r="C4046">
        <v>13.872571945190399</v>
      </c>
    </row>
    <row r="4047" spans="1:3">
      <c r="A4047">
        <v>36.097396850585902</v>
      </c>
      <c r="B4047">
        <v>17.791303634643601</v>
      </c>
      <c r="C4047">
        <v>29.690263748168899</v>
      </c>
    </row>
    <row r="4048" spans="1:3">
      <c r="A4048">
        <v>19.2577209472656</v>
      </c>
      <c r="B4048">
        <v>3.5660374164581299</v>
      </c>
      <c r="C4048">
        <v>13.765631675720201</v>
      </c>
    </row>
    <row r="4049" spans="1:3">
      <c r="A4049">
        <v>39.411231994628899</v>
      </c>
      <c r="B4049">
        <v>16.34912109375</v>
      </c>
      <c r="C4049">
        <v>31.339492797851602</v>
      </c>
    </row>
    <row r="4050" spans="1:3">
      <c r="A4050">
        <v>29.896776199340799</v>
      </c>
      <c r="B4050">
        <v>58.873451232910199</v>
      </c>
      <c r="C4050">
        <v>40.038612365722699</v>
      </c>
    </row>
    <row r="4051" spans="1:3">
      <c r="A4051">
        <v>29.4653930664063</v>
      </c>
      <c r="B4051">
        <v>32.830375671386697</v>
      </c>
      <c r="C4051">
        <v>30.6431369781494</v>
      </c>
    </row>
    <row r="4052" spans="1:3">
      <c r="A4052">
        <v>14.939796447753899</v>
      </c>
      <c r="B4052">
        <v>-7.05277442932129</v>
      </c>
      <c r="C4052">
        <v>7.2423968315124503</v>
      </c>
    </row>
    <row r="4053" spans="1:3">
      <c r="A4053">
        <v>23.6707057952881</v>
      </c>
      <c r="B4053">
        <v>44.456733703613303</v>
      </c>
      <c r="C4053">
        <v>30.945816040039102</v>
      </c>
    </row>
    <row r="4054" spans="1:3">
      <c r="A4054">
        <v>44.636775970458999</v>
      </c>
      <c r="B4054">
        <v>63.964344024658203</v>
      </c>
      <c r="C4054">
        <v>51.401424407958999</v>
      </c>
    </row>
    <row r="4055" spans="1:3">
      <c r="A4055">
        <v>22.219518661498999</v>
      </c>
      <c r="B4055">
        <v>14.7757863998413</v>
      </c>
      <c r="C4055">
        <v>19.614212036132798</v>
      </c>
    </row>
    <row r="4056" spans="1:3">
      <c r="A4056">
        <v>31.798652648925799</v>
      </c>
      <c r="B4056">
        <v>65.338615417480497</v>
      </c>
      <c r="C4056">
        <v>43.537639617919901</v>
      </c>
    </row>
    <row r="4057" spans="1:3">
      <c r="A4057">
        <v>20.488475799560501</v>
      </c>
      <c r="B4057">
        <v>48.448783874511697</v>
      </c>
      <c r="C4057">
        <v>30.274583816528299</v>
      </c>
    </row>
    <row r="4058" spans="1:3">
      <c r="A4058">
        <v>28.136043548583999</v>
      </c>
      <c r="B4058">
        <v>20.274055480956999</v>
      </c>
      <c r="C4058">
        <v>25.3843479156494</v>
      </c>
    </row>
    <row r="4059" spans="1:3">
      <c r="A4059">
        <v>15.863705635070801</v>
      </c>
      <c r="B4059">
        <v>67.157020568847699</v>
      </c>
      <c r="C4059">
        <v>33.816364288330099</v>
      </c>
    </row>
    <row r="4060" spans="1:3">
      <c r="A4060">
        <v>16.480033874511701</v>
      </c>
      <c r="B4060">
        <v>18.278682708740199</v>
      </c>
      <c r="C4060">
        <v>17.109561920166001</v>
      </c>
    </row>
    <row r="4061" spans="1:3">
      <c r="A4061">
        <v>29.6302185058594</v>
      </c>
      <c r="B4061">
        <v>62.057170867919901</v>
      </c>
      <c r="C4061">
        <v>40.979652404785199</v>
      </c>
    </row>
    <row r="4062" spans="1:3">
      <c r="A4062">
        <v>22.3318061828613</v>
      </c>
      <c r="B4062">
        <v>58.762805938720703</v>
      </c>
      <c r="C4062">
        <v>35.082656860351598</v>
      </c>
    </row>
    <row r="4063" spans="1:3">
      <c r="A4063">
        <v>63.468467712402301</v>
      </c>
      <c r="B4063">
        <v>25.9111518859863</v>
      </c>
      <c r="C4063">
        <v>50.323406219482401</v>
      </c>
    </row>
    <row r="4064" spans="1:3">
      <c r="A4064">
        <v>24.1228542327881</v>
      </c>
      <c r="B4064">
        <v>35.960540771484403</v>
      </c>
      <c r="C4064">
        <v>28.266044616699201</v>
      </c>
    </row>
    <row r="4065" spans="1:3">
      <c r="A4065">
        <v>16.855934143066399</v>
      </c>
      <c r="B4065">
        <v>-1.06527996063232</v>
      </c>
      <c r="C4065">
        <v>10.583509445190399</v>
      </c>
    </row>
    <row r="4066" spans="1:3">
      <c r="A4066">
        <v>13.826372146606399</v>
      </c>
      <c r="B4066">
        <v>38.185977935791001</v>
      </c>
      <c r="C4066">
        <v>22.3522338867188</v>
      </c>
    </row>
    <row r="4067" spans="1:3">
      <c r="A4067">
        <v>49.024154663085902</v>
      </c>
      <c r="B4067">
        <v>0.85067546367645297</v>
      </c>
      <c r="C4067">
        <v>32.163436889648402</v>
      </c>
    </row>
    <row r="4068" spans="1:3">
      <c r="A4068">
        <v>35.533859252929702</v>
      </c>
      <c r="B4068">
        <v>-1.35515868663788</v>
      </c>
      <c r="C4068">
        <v>22.622703552246101</v>
      </c>
    </row>
    <row r="4069" spans="1:3">
      <c r="A4069">
        <v>22.8939113616943</v>
      </c>
      <c r="B4069">
        <v>15.7417907714844</v>
      </c>
      <c r="C4069">
        <v>20.390668869018601</v>
      </c>
    </row>
    <row r="4070" spans="1:3">
      <c r="A4070">
        <v>32.921676635742202</v>
      </c>
      <c r="B4070">
        <v>19.4882621765137</v>
      </c>
      <c r="C4070">
        <v>28.2199821472168</v>
      </c>
    </row>
    <row r="4071" spans="1:3">
      <c r="A4071">
        <v>30.064937591552699</v>
      </c>
      <c r="B4071">
        <v>21.943122863769499</v>
      </c>
      <c r="C4071">
        <v>27.2223014831543</v>
      </c>
    </row>
    <row r="4072" spans="1:3">
      <c r="A4072">
        <v>35.492576599121101</v>
      </c>
      <c r="B4072">
        <v>31.710260391235401</v>
      </c>
      <c r="C4072">
        <v>34.168766021728501</v>
      </c>
    </row>
    <row r="4073" spans="1:3">
      <c r="A4073">
        <v>13.4378051757813</v>
      </c>
      <c r="B4073">
        <v>21.374425888061499</v>
      </c>
      <c r="C4073">
        <v>16.215621948242202</v>
      </c>
    </row>
    <row r="4074" spans="1:3">
      <c r="A4074">
        <v>25.8939399719238</v>
      </c>
      <c r="B4074">
        <v>76.906661987304702</v>
      </c>
      <c r="C4074">
        <v>43.7483940124512</v>
      </c>
    </row>
    <row r="4075" spans="1:3">
      <c r="A4075">
        <v>38.004692077636697</v>
      </c>
      <c r="B4075">
        <v>14.8948020935059</v>
      </c>
      <c r="C4075">
        <v>29.916231155395501</v>
      </c>
    </row>
    <row r="4076" spans="1:3">
      <c r="A4076">
        <v>21.4259433746338</v>
      </c>
      <c r="B4076">
        <v>4.4658269882202104</v>
      </c>
      <c r="C4076">
        <v>15.4899024963379</v>
      </c>
    </row>
    <row r="4077" spans="1:3">
      <c r="A4077">
        <v>18.285951614379901</v>
      </c>
      <c r="B4077">
        <v>45.400691986083999</v>
      </c>
      <c r="C4077">
        <v>27.7761116027832</v>
      </c>
    </row>
    <row r="4078" spans="1:3">
      <c r="A4078">
        <v>15.441500663757299</v>
      </c>
      <c r="B4078">
        <v>8.9849996566772496</v>
      </c>
      <c r="C4078">
        <v>13.181725502014199</v>
      </c>
    </row>
    <row r="4079" spans="1:3">
      <c r="A4079">
        <v>12.9799346923828</v>
      </c>
      <c r="B4079">
        <v>50.398601531982401</v>
      </c>
      <c r="C4079">
        <v>26.0764675140381</v>
      </c>
    </row>
    <row r="4080" spans="1:3">
      <c r="A4080">
        <v>34.894401550292997</v>
      </c>
      <c r="B4080">
        <v>32.842975616455099</v>
      </c>
      <c r="C4080">
        <v>34.176403045654297</v>
      </c>
    </row>
    <row r="4081" spans="1:3">
      <c r="A4081">
        <v>37.085212707519503</v>
      </c>
      <c r="B4081">
        <v>3.9719197750091602</v>
      </c>
      <c r="C4081">
        <v>25.495559692382798</v>
      </c>
    </row>
    <row r="4082" spans="1:3">
      <c r="A4082">
        <v>37.1896781921387</v>
      </c>
      <c r="B4082">
        <v>22.463960647583001</v>
      </c>
      <c r="C4082">
        <v>32.035678863525398</v>
      </c>
    </row>
    <row r="4083" spans="1:3">
      <c r="A4083">
        <v>31.9092826843262</v>
      </c>
      <c r="B4083">
        <v>-13.0094814300537</v>
      </c>
      <c r="C4083">
        <v>16.187715530395501</v>
      </c>
    </row>
    <row r="4084" spans="1:3">
      <c r="A4084">
        <v>12.981092453002899</v>
      </c>
      <c r="B4084">
        <v>36.706642150878899</v>
      </c>
      <c r="C4084">
        <v>21.2850341796875</v>
      </c>
    </row>
    <row r="4085" spans="1:3">
      <c r="A4085">
        <v>23.260059356689499</v>
      </c>
      <c r="B4085">
        <v>46.051078796386697</v>
      </c>
      <c r="C4085">
        <v>31.236915588378899</v>
      </c>
    </row>
    <row r="4086" spans="1:3">
      <c r="A4086">
        <v>19.358858108520501</v>
      </c>
      <c r="B4086">
        <v>13.8757581710815</v>
      </c>
      <c r="C4086">
        <v>17.439773559570298</v>
      </c>
    </row>
    <row r="4087" spans="1:3">
      <c r="A4087">
        <v>32.401050567627003</v>
      </c>
      <c r="B4087">
        <v>42.304946899414098</v>
      </c>
      <c r="C4087">
        <v>35.8674125671387</v>
      </c>
    </row>
    <row r="4088" spans="1:3">
      <c r="A4088">
        <v>43.065715789794901</v>
      </c>
      <c r="B4088">
        <v>5.6311988830566397</v>
      </c>
      <c r="C4088">
        <v>29.9636344909668</v>
      </c>
    </row>
    <row r="4089" spans="1:3">
      <c r="A4089">
        <v>26.6630458831787</v>
      </c>
      <c r="B4089">
        <v>59.164585113525398</v>
      </c>
      <c r="C4089">
        <v>38.038585662841797</v>
      </c>
    </row>
    <row r="4090" spans="1:3">
      <c r="A4090">
        <v>47.624317169189503</v>
      </c>
      <c r="B4090">
        <v>5.4705719947814897</v>
      </c>
      <c r="C4090">
        <v>32.870506286621101</v>
      </c>
    </row>
    <row r="4091" spans="1:3">
      <c r="A4091">
        <v>33.939159393310497</v>
      </c>
      <c r="B4091">
        <v>0.68782234191894498</v>
      </c>
      <c r="C4091">
        <v>22.301191329956101</v>
      </c>
    </row>
    <row r="4092" spans="1:3">
      <c r="A4092">
        <v>19.317756652831999</v>
      </c>
      <c r="B4092">
        <v>28.683061599731399</v>
      </c>
      <c r="C4092">
        <v>22.5956134796143</v>
      </c>
    </row>
    <row r="4093" spans="1:3">
      <c r="A4093">
        <v>19.734951019287099</v>
      </c>
      <c r="B4093">
        <v>76.672409057617202</v>
      </c>
      <c r="C4093">
        <v>39.663063049316399</v>
      </c>
    </row>
    <row r="4094" spans="1:3">
      <c r="A4094">
        <v>25.229658126831101</v>
      </c>
      <c r="B4094">
        <v>5.0551562309265101</v>
      </c>
      <c r="C4094">
        <v>18.168582916259801</v>
      </c>
    </row>
    <row r="4095" spans="1:3">
      <c r="A4095">
        <v>15.076994895935099</v>
      </c>
      <c r="B4095">
        <v>-27.316062927246101</v>
      </c>
      <c r="C4095">
        <v>0.23942466080188801</v>
      </c>
    </row>
    <row r="4096" spans="1:3">
      <c r="A4096">
        <v>34.834484100341797</v>
      </c>
      <c r="B4096">
        <v>45.7381401062012</v>
      </c>
      <c r="C4096">
        <v>38.650764465332003</v>
      </c>
    </row>
    <row r="4097" spans="1:3">
      <c r="A4097">
        <v>17.369318008422901</v>
      </c>
      <c r="B4097">
        <v>51.032310485839801</v>
      </c>
      <c r="C4097">
        <v>29.151365280151399</v>
      </c>
    </row>
    <row r="4098" spans="1:3">
      <c r="A4098">
        <v>19.8119812011719</v>
      </c>
      <c r="B4098">
        <v>62.6349487304688</v>
      </c>
      <c r="C4098">
        <v>34.800018310546903</v>
      </c>
    </row>
    <row r="4099" spans="1:3">
      <c r="A4099">
        <v>20.4736843109131</v>
      </c>
      <c r="B4099">
        <v>14.538426399231</v>
      </c>
      <c r="C4099">
        <v>18.3963432312012</v>
      </c>
    </row>
    <row r="4100" spans="1:3">
      <c r="A4100">
        <v>20.873857498168899</v>
      </c>
      <c r="B4100">
        <v>42.267154693603501</v>
      </c>
      <c r="C4100">
        <v>28.3615112304688</v>
      </c>
    </row>
    <row r="4101" spans="1:3">
      <c r="A4101">
        <v>53.739147186279297</v>
      </c>
      <c r="B4101">
        <v>66.204109191894503</v>
      </c>
      <c r="C4101">
        <v>58.101882934570298</v>
      </c>
    </row>
    <row r="4102" spans="1:3">
      <c r="A4102">
        <v>29.5525417327881</v>
      </c>
      <c r="B4102">
        <v>-1.38543689250946</v>
      </c>
      <c r="C4102">
        <v>18.724248886108398</v>
      </c>
    </row>
    <row r="4103" spans="1:3">
      <c r="A4103">
        <v>24.089326858520501</v>
      </c>
      <c r="B4103">
        <v>31.257570266723601</v>
      </c>
      <c r="C4103">
        <v>26.598211288452099</v>
      </c>
    </row>
    <row r="4104" spans="1:3">
      <c r="A4104">
        <v>14.5463247299194</v>
      </c>
      <c r="B4104">
        <v>43.018440246582003</v>
      </c>
      <c r="C4104">
        <v>24.5115642547607</v>
      </c>
    </row>
    <row r="4105" spans="1:3">
      <c r="A4105">
        <v>20.005210876464801</v>
      </c>
      <c r="B4105">
        <v>30.837926864623999</v>
      </c>
      <c r="C4105">
        <v>23.7966613769531</v>
      </c>
    </row>
    <row r="4106" spans="1:3">
      <c r="A4106">
        <v>23.337181091308601</v>
      </c>
      <c r="B4106">
        <v>26.251663208007798</v>
      </c>
      <c r="C4106">
        <v>24.357250213623001</v>
      </c>
    </row>
    <row r="4107" spans="1:3">
      <c r="A4107">
        <v>18.960647583007798</v>
      </c>
      <c r="B4107">
        <v>50.919612884521499</v>
      </c>
      <c r="C4107">
        <v>30.146286010742202</v>
      </c>
    </row>
    <row r="4108" spans="1:3">
      <c r="A4108">
        <v>57.450626373291001</v>
      </c>
      <c r="B4108">
        <v>41.597648620605497</v>
      </c>
      <c r="C4108">
        <v>51.902084350585902</v>
      </c>
    </row>
    <row r="4109" spans="1:3">
      <c r="A4109">
        <v>32.887119293212898</v>
      </c>
      <c r="B4109">
        <v>30.001115798950199</v>
      </c>
      <c r="C4109">
        <v>31.877017974853501</v>
      </c>
    </row>
    <row r="4110" spans="1:3">
      <c r="A4110">
        <v>28.7773342132568</v>
      </c>
      <c r="B4110">
        <v>51.078758239746101</v>
      </c>
      <c r="C4110">
        <v>36.582832336425803</v>
      </c>
    </row>
    <row r="4111" spans="1:3">
      <c r="A4111">
        <v>24.516628265380898</v>
      </c>
      <c r="B4111">
        <v>88.980720520019503</v>
      </c>
      <c r="C4111">
        <v>47.079059600830099</v>
      </c>
    </row>
    <row r="4112" spans="1:3">
      <c r="A4112">
        <v>24.442071914672901</v>
      </c>
      <c r="B4112">
        <v>15.449312210083001</v>
      </c>
      <c r="C4112">
        <v>21.294605255126999</v>
      </c>
    </row>
    <row r="4113" spans="1:3">
      <c r="A4113">
        <v>23.605699539184599</v>
      </c>
      <c r="B4113">
        <v>36.666587829589801</v>
      </c>
      <c r="C4113">
        <v>28.177009582519499</v>
      </c>
    </row>
    <row r="4114" spans="1:3">
      <c r="A4114">
        <v>34.084262847900398</v>
      </c>
      <c r="B4114">
        <v>23.264966964721701</v>
      </c>
      <c r="C4114">
        <v>30.297510147094702</v>
      </c>
    </row>
    <row r="4115" spans="1:3">
      <c r="A4115">
        <v>50.678829193115199</v>
      </c>
      <c r="B4115">
        <v>1.6323504447937001</v>
      </c>
      <c r="C4115">
        <v>33.512561798095703</v>
      </c>
    </row>
    <row r="4116" spans="1:3">
      <c r="A4116">
        <v>41.394737243652301</v>
      </c>
      <c r="B4116">
        <v>18.426572799682599</v>
      </c>
      <c r="C4116">
        <v>33.355880737304702</v>
      </c>
    </row>
    <row r="4117" spans="1:3">
      <c r="A4117">
        <v>14.327609062194799</v>
      </c>
      <c r="B4117">
        <v>18.1663703918457</v>
      </c>
      <c r="C4117">
        <v>15.671175956726101</v>
      </c>
    </row>
    <row r="4118" spans="1:3">
      <c r="A4118">
        <v>43.083587646484403</v>
      </c>
      <c r="B4118">
        <v>17.678991317748999</v>
      </c>
      <c r="C4118">
        <v>34.191978454589801</v>
      </c>
    </row>
    <row r="4119" spans="1:3">
      <c r="A4119">
        <v>12.623004913330099</v>
      </c>
      <c r="B4119">
        <v>14.2789554595947</v>
      </c>
      <c r="C4119">
        <v>13.202587127685501</v>
      </c>
    </row>
    <row r="4120" spans="1:3">
      <c r="A4120">
        <v>30.301713943481399</v>
      </c>
      <c r="B4120">
        <v>6.1548557281494096</v>
      </c>
      <c r="C4120">
        <v>21.850313186645501</v>
      </c>
    </row>
    <row r="4121" spans="1:3">
      <c r="A4121">
        <v>23.575281143188501</v>
      </c>
      <c r="B4121">
        <v>7.7981805801391602</v>
      </c>
      <c r="C4121">
        <v>18.053295135498001</v>
      </c>
    </row>
    <row r="4122" spans="1:3">
      <c r="A4122">
        <v>14.891716003418001</v>
      </c>
      <c r="B4122">
        <v>2.8681125640869101</v>
      </c>
      <c r="C4122">
        <v>10.683454513549799</v>
      </c>
    </row>
    <row r="4123" spans="1:3">
      <c r="A4123">
        <v>35.370487213134801</v>
      </c>
      <c r="B4123">
        <v>47.2337455749512</v>
      </c>
      <c r="C4123">
        <v>39.522628784179702</v>
      </c>
    </row>
    <row r="4124" spans="1:3">
      <c r="A4124">
        <v>13.738928794860801</v>
      </c>
      <c r="B4124">
        <v>56.102016448974602</v>
      </c>
      <c r="C4124">
        <v>28.5660095214844</v>
      </c>
    </row>
    <row r="4125" spans="1:3">
      <c r="A4125">
        <v>19.458490371704102</v>
      </c>
      <c r="B4125">
        <v>47.927894592285199</v>
      </c>
      <c r="C4125">
        <v>29.4227809906006</v>
      </c>
    </row>
    <row r="4126" spans="1:3">
      <c r="A4126">
        <v>35.986335754394503</v>
      </c>
      <c r="B4126">
        <v>12.4874057769775</v>
      </c>
      <c r="C4126">
        <v>27.761711120605501</v>
      </c>
    </row>
    <row r="4127" spans="1:3">
      <c r="A4127">
        <v>38.440422058105497</v>
      </c>
      <c r="B4127">
        <v>11.5686740875244</v>
      </c>
      <c r="C4127">
        <v>29.0353107452393</v>
      </c>
    </row>
    <row r="4128" spans="1:3">
      <c r="A4128">
        <v>15.610542297363301</v>
      </c>
      <c r="B4128">
        <v>56.328044891357401</v>
      </c>
      <c r="C4128">
        <v>29.861667633056602</v>
      </c>
    </row>
    <row r="4129" spans="1:3">
      <c r="A4129">
        <v>42.168430328369098</v>
      </c>
      <c r="B4129">
        <v>10.34850025177</v>
      </c>
      <c r="C4129">
        <v>31.0314540863037</v>
      </c>
    </row>
    <row r="4130" spans="1:3">
      <c r="A4130">
        <v>44.312355041503899</v>
      </c>
      <c r="B4130">
        <v>12.4721593856812</v>
      </c>
      <c r="C4130">
        <v>33.168285369872997</v>
      </c>
    </row>
    <row r="4131" spans="1:3">
      <c r="A4131">
        <v>29.537611007690401</v>
      </c>
      <c r="B4131">
        <v>18.596797943115199</v>
      </c>
      <c r="C4131">
        <v>25.708326339721701</v>
      </c>
    </row>
    <row r="4132" spans="1:3">
      <c r="A4132">
        <v>26.0207424163818</v>
      </c>
      <c r="B4132">
        <v>67.972061157226605</v>
      </c>
      <c r="C4132">
        <v>40.703704833984403</v>
      </c>
    </row>
    <row r="4133" spans="1:3">
      <c r="A4133">
        <v>46.1292533874512</v>
      </c>
      <c r="B4133">
        <v>78.365859985351605</v>
      </c>
      <c r="C4133">
        <v>57.412067413330099</v>
      </c>
    </row>
    <row r="4134" spans="1:3">
      <c r="A4134">
        <v>51.1280517578125</v>
      </c>
      <c r="B4134">
        <v>18.509096145629901</v>
      </c>
      <c r="C4134">
        <v>39.711418151855497</v>
      </c>
    </row>
    <row r="4135" spans="1:3">
      <c r="A4135">
        <v>32.031673431396499</v>
      </c>
      <c r="B4135">
        <v>42.221920013427699</v>
      </c>
      <c r="C4135">
        <v>35.598258972167997</v>
      </c>
    </row>
    <row r="4136" spans="1:3">
      <c r="A4136">
        <v>42.615089416503899</v>
      </c>
      <c r="B4136">
        <v>8.3547325134277308</v>
      </c>
      <c r="C4136">
        <v>30.623964309692401</v>
      </c>
    </row>
    <row r="4137" spans="1:3">
      <c r="A4137">
        <v>18.4632244110107</v>
      </c>
      <c r="B4137">
        <v>30.403276443481399</v>
      </c>
      <c r="C4137">
        <v>22.6422424316406</v>
      </c>
    </row>
    <row r="4138" spans="1:3">
      <c r="A4138">
        <v>17.134231567382798</v>
      </c>
      <c r="B4138">
        <v>24.5530796051025</v>
      </c>
      <c r="C4138">
        <v>19.730829238891602</v>
      </c>
    </row>
    <row r="4139" spans="1:3">
      <c r="A4139">
        <v>19.707818984985401</v>
      </c>
      <c r="B4139">
        <v>21.918634414672901</v>
      </c>
      <c r="C4139">
        <v>20.481603622436499</v>
      </c>
    </row>
    <row r="4140" spans="1:3">
      <c r="A4140">
        <v>18.629064559936499</v>
      </c>
      <c r="B4140">
        <v>20.623588562011701</v>
      </c>
      <c r="C4140">
        <v>19.3271484375</v>
      </c>
    </row>
    <row r="4141" spans="1:3">
      <c r="A4141">
        <v>25.548311233520501</v>
      </c>
      <c r="B4141">
        <v>13.1475286483765</v>
      </c>
      <c r="C4141">
        <v>21.208036422729499</v>
      </c>
    </row>
    <row r="4142" spans="1:3">
      <c r="A4142">
        <v>18.287103652954102</v>
      </c>
      <c r="B4142">
        <v>25.144182205200199</v>
      </c>
      <c r="C4142">
        <v>20.687080383300799</v>
      </c>
    </row>
    <row r="4143" spans="1:3">
      <c r="A4143">
        <v>19.603624343872099</v>
      </c>
      <c r="B4143">
        <v>31.032537460327099</v>
      </c>
      <c r="C4143">
        <v>23.603744506835898</v>
      </c>
    </row>
    <row r="4144" spans="1:3">
      <c r="A4144">
        <v>25.8529262542725</v>
      </c>
      <c r="B4144">
        <v>13.5693559646606</v>
      </c>
      <c r="C4144">
        <v>21.553676605224599</v>
      </c>
    </row>
    <row r="4145" spans="1:3">
      <c r="A4145">
        <v>38.974803924560497</v>
      </c>
      <c r="B4145">
        <v>70.224967956542997</v>
      </c>
      <c r="C4145">
        <v>49.912361145019503</v>
      </c>
    </row>
    <row r="4146" spans="1:3">
      <c r="A4146">
        <v>25.035058975219702</v>
      </c>
      <c r="B4146">
        <v>4.90358638763428</v>
      </c>
      <c r="C4146">
        <v>17.9890441894531</v>
      </c>
    </row>
    <row r="4147" spans="1:3">
      <c r="A4147">
        <v>16.485397338867202</v>
      </c>
      <c r="B4147">
        <v>30.104263305664102</v>
      </c>
      <c r="C4147">
        <v>21.252000808715799</v>
      </c>
    </row>
    <row r="4148" spans="1:3">
      <c r="A4148">
        <v>38.0279350280762</v>
      </c>
      <c r="B4148">
        <v>-0.96233797073364302</v>
      </c>
      <c r="C4148">
        <v>24.381340026855501</v>
      </c>
    </row>
    <row r="4149" spans="1:3">
      <c r="A4149">
        <v>45.458061218261697</v>
      </c>
      <c r="B4149">
        <v>38.429641723632798</v>
      </c>
      <c r="C4149">
        <v>42.998115539550803</v>
      </c>
    </row>
    <row r="4150" spans="1:3">
      <c r="A4150">
        <v>40.379489898681598</v>
      </c>
      <c r="B4150">
        <v>-28.370773315429702</v>
      </c>
      <c r="C4150">
        <v>16.316898345947301</v>
      </c>
    </row>
    <row r="4151" spans="1:3">
      <c r="A4151">
        <v>18.547203063964801</v>
      </c>
      <c r="B4151">
        <v>43.262668609619098</v>
      </c>
      <c r="C4151">
        <v>27.197616577148398</v>
      </c>
    </row>
    <row r="4152" spans="1:3">
      <c r="A4152">
        <v>42.800746917724602</v>
      </c>
      <c r="B4152">
        <v>98.629249572753906</v>
      </c>
      <c r="C4152">
        <v>62.340721130371101</v>
      </c>
    </row>
    <row r="4153" spans="1:3">
      <c r="A4153">
        <v>19.196714401245099</v>
      </c>
      <c r="B4153">
        <v>98.380722045898395</v>
      </c>
      <c r="C4153">
        <v>46.911117553710902</v>
      </c>
    </row>
    <row r="4154" spans="1:3">
      <c r="A4154">
        <v>26.911983489990199</v>
      </c>
      <c r="B4154">
        <v>34.108177185058601</v>
      </c>
      <c r="C4154">
        <v>29.430650711059599</v>
      </c>
    </row>
    <row r="4155" spans="1:3">
      <c r="A4155">
        <v>32.740852355957003</v>
      </c>
      <c r="B4155">
        <v>9.8022050857543892</v>
      </c>
      <c r="C4155">
        <v>24.712326049804702</v>
      </c>
    </row>
    <row r="4156" spans="1:3">
      <c r="A4156">
        <v>24.6778240203857</v>
      </c>
      <c r="B4156">
        <v>36.147903442382798</v>
      </c>
      <c r="C4156">
        <v>28.6923522949219</v>
      </c>
    </row>
    <row r="4157" spans="1:3">
      <c r="A4157">
        <v>12.995680809021</v>
      </c>
      <c r="B4157">
        <v>72.439544677734403</v>
      </c>
      <c r="C4157">
        <v>33.801033020019503</v>
      </c>
    </row>
    <row r="4158" spans="1:3">
      <c r="A4158">
        <v>20.296831130981399</v>
      </c>
      <c r="B4158">
        <v>24.952953338623001</v>
      </c>
      <c r="C4158">
        <v>21.9264736175537</v>
      </c>
    </row>
    <row r="4159" spans="1:3">
      <c r="A4159">
        <v>25.620674133300799</v>
      </c>
      <c r="B4159">
        <v>9.8581609725952095</v>
      </c>
      <c r="C4159">
        <v>20.103794097900401</v>
      </c>
    </row>
    <row r="4160" spans="1:3">
      <c r="A4160">
        <v>14.0811672210693</v>
      </c>
      <c r="B4160">
        <v>16.40380859375</v>
      </c>
      <c r="C4160">
        <v>14.894091606140099</v>
      </c>
    </row>
    <row r="4161" spans="1:3">
      <c r="A4161">
        <v>15.415510177612299</v>
      </c>
      <c r="B4161">
        <v>-8.0154294967651403</v>
      </c>
      <c r="C4161">
        <v>7.2146811485290501</v>
      </c>
    </row>
    <row r="4162" spans="1:3">
      <c r="A4162">
        <v>23.859193801879901</v>
      </c>
      <c r="B4162">
        <v>16.3304042816162</v>
      </c>
      <c r="C4162">
        <v>21.224117279052699</v>
      </c>
    </row>
    <row r="4163" spans="1:3">
      <c r="A4163">
        <v>24.785190582275401</v>
      </c>
      <c r="B4163">
        <v>31.975337982177699</v>
      </c>
      <c r="C4163">
        <v>27.301742553710898</v>
      </c>
    </row>
    <row r="4164" spans="1:3">
      <c r="A4164">
        <v>24.004179000854499</v>
      </c>
      <c r="B4164">
        <v>11.3295278549194</v>
      </c>
      <c r="C4164">
        <v>19.568050384521499</v>
      </c>
    </row>
    <row r="4165" spans="1:3">
      <c r="A4165">
        <v>9.2066078186035192</v>
      </c>
      <c r="B4165">
        <v>11.123050689697299</v>
      </c>
      <c r="C4165">
        <v>9.8773632049560494</v>
      </c>
    </row>
    <row r="4166" spans="1:3">
      <c r="A4166">
        <v>40.525779724121101</v>
      </c>
      <c r="B4166">
        <v>1.69227302074432</v>
      </c>
      <c r="C4166">
        <v>26.9340515136719</v>
      </c>
    </row>
    <row r="4167" spans="1:3">
      <c r="A4167">
        <v>44.142662048339801</v>
      </c>
      <c r="B4167">
        <v>64.217727661132798</v>
      </c>
      <c r="C4167">
        <v>51.168933868408203</v>
      </c>
    </row>
    <row r="4168" spans="1:3">
      <c r="A4168">
        <v>21.6322135925293</v>
      </c>
      <c r="B4168">
        <v>65.348571777343807</v>
      </c>
      <c r="C4168">
        <v>36.932937622070298</v>
      </c>
    </row>
    <row r="4169" spans="1:3">
      <c r="A4169">
        <v>18.704765319824201</v>
      </c>
      <c r="B4169">
        <v>51.2827339172363</v>
      </c>
      <c r="C4169">
        <v>30.107053756713899</v>
      </c>
    </row>
    <row r="4170" spans="1:3">
      <c r="A4170">
        <v>14.3263511657715</v>
      </c>
      <c r="B4170">
        <v>41.749454498291001</v>
      </c>
      <c r="C4170">
        <v>23.924436569213899</v>
      </c>
    </row>
    <row r="4171" spans="1:3">
      <c r="A4171">
        <v>25.712158203125</v>
      </c>
      <c r="B4171">
        <v>36.9799194335938</v>
      </c>
      <c r="C4171">
        <v>29.6558742523193</v>
      </c>
    </row>
    <row r="4172" spans="1:3">
      <c r="A4172">
        <v>15.5549659729004</v>
      </c>
      <c r="B4172">
        <v>64.630119323730497</v>
      </c>
      <c r="C4172">
        <v>32.731269836425803</v>
      </c>
    </row>
    <row r="4173" spans="1:3">
      <c r="A4173">
        <v>16.372472763061499</v>
      </c>
      <c r="B4173">
        <v>39.538932800292997</v>
      </c>
      <c r="C4173">
        <v>24.48073387146</v>
      </c>
    </row>
    <row r="4174" spans="1:3">
      <c r="A4174">
        <v>22.282018661498999</v>
      </c>
      <c r="B4174">
        <v>33.507255554199197</v>
      </c>
      <c r="C4174">
        <v>26.210851669311499</v>
      </c>
    </row>
    <row r="4175" spans="1:3">
      <c r="A4175">
        <v>24.6779689788818</v>
      </c>
      <c r="B4175">
        <v>-3.7615211009979199</v>
      </c>
      <c r="C4175">
        <v>14.7241477966309</v>
      </c>
    </row>
    <row r="4176" spans="1:3">
      <c r="A4176">
        <v>23.621879577636701</v>
      </c>
      <c r="B4176">
        <v>22.583980560302699</v>
      </c>
      <c r="C4176">
        <v>23.2586154937744</v>
      </c>
    </row>
    <row r="4177" spans="1:3">
      <c r="A4177">
        <v>9.6588249206543004</v>
      </c>
      <c r="B4177">
        <v>24.827867507934599</v>
      </c>
      <c r="C4177">
        <v>14.967989921569799</v>
      </c>
    </row>
    <row r="4178" spans="1:3">
      <c r="A4178">
        <v>14.1402034759521</v>
      </c>
      <c r="B4178">
        <v>42.091701507568402</v>
      </c>
      <c r="C4178">
        <v>23.9232273101807</v>
      </c>
    </row>
    <row r="4179" spans="1:3">
      <c r="A4179">
        <v>18.715314865112301</v>
      </c>
      <c r="B4179">
        <v>45.866020202636697</v>
      </c>
      <c r="C4179">
        <v>28.218061447143601</v>
      </c>
    </row>
    <row r="4180" spans="1:3">
      <c r="A4180">
        <v>15.4606742858887</v>
      </c>
      <c r="B4180">
        <v>43.812477111816399</v>
      </c>
      <c r="C4180">
        <v>25.383804321289102</v>
      </c>
    </row>
    <row r="4181" spans="1:3">
      <c r="A4181">
        <v>17.3749084472656</v>
      </c>
      <c r="B4181">
        <v>20.53737449646</v>
      </c>
      <c r="C4181">
        <v>18.4817714691162</v>
      </c>
    </row>
    <row r="4182" spans="1:3">
      <c r="A4182">
        <v>34.728515625</v>
      </c>
      <c r="B4182">
        <v>14.8959903717041</v>
      </c>
      <c r="C4182">
        <v>27.787132263183601</v>
      </c>
    </row>
    <row r="4183" spans="1:3">
      <c r="A4183">
        <v>19.830467224121101</v>
      </c>
      <c r="B4183">
        <v>40.9430122375488</v>
      </c>
      <c r="C4183">
        <v>27.2198581695557</v>
      </c>
    </row>
    <row r="4184" spans="1:3">
      <c r="A4184">
        <v>40.9233589172363</v>
      </c>
      <c r="B4184">
        <v>0.35056349635124201</v>
      </c>
      <c r="C4184">
        <v>26.7228813171387</v>
      </c>
    </row>
    <row r="4185" spans="1:3">
      <c r="A4185">
        <v>28.503757476806602</v>
      </c>
      <c r="B4185">
        <v>47.973060607910199</v>
      </c>
      <c r="C4185">
        <v>35.3180122375488</v>
      </c>
    </row>
    <row r="4186" spans="1:3">
      <c r="A4186">
        <v>26.677366256713899</v>
      </c>
      <c r="B4186">
        <v>19.584640502929702</v>
      </c>
      <c r="C4186">
        <v>24.194911956787099</v>
      </c>
    </row>
    <row r="4187" spans="1:3">
      <c r="A4187">
        <v>21.1516418457031</v>
      </c>
      <c r="B4187">
        <v>3.8209712505340598</v>
      </c>
      <c r="C4187">
        <v>15.0859069824219</v>
      </c>
    </row>
    <row r="4188" spans="1:3">
      <c r="A4188">
        <v>32.837039947509801</v>
      </c>
      <c r="B4188">
        <v>1.30045425891876</v>
      </c>
      <c r="C4188">
        <v>21.7992343902588</v>
      </c>
    </row>
    <row r="4189" spans="1:3">
      <c r="A4189">
        <v>24.540817260742202</v>
      </c>
      <c r="B4189">
        <v>17.650470733642599</v>
      </c>
      <c r="C4189">
        <v>22.129196166992202</v>
      </c>
    </row>
    <row r="4190" spans="1:3">
      <c r="A4190">
        <v>10.967638969421399</v>
      </c>
      <c r="B4190">
        <v>20.877195358276399</v>
      </c>
      <c r="C4190">
        <v>14.4359836578369</v>
      </c>
    </row>
    <row r="4191" spans="1:3">
      <c r="A4191">
        <v>20.562700271606399</v>
      </c>
      <c r="B4191">
        <v>21.4885139465332</v>
      </c>
      <c r="C4191">
        <v>20.886735916137699</v>
      </c>
    </row>
    <row r="4192" spans="1:3">
      <c r="A4192">
        <v>39.353080749511697</v>
      </c>
      <c r="B4192">
        <v>28.582180023193398</v>
      </c>
      <c r="C4192">
        <v>35.583267211914098</v>
      </c>
    </row>
    <row r="4193" spans="1:3">
      <c r="A4193">
        <v>18.2916259765625</v>
      </c>
      <c r="B4193">
        <v>36.528743743896499</v>
      </c>
      <c r="C4193">
        <v>24.674617767333999</v>
      </c>
    </row>
    <row r="4194" spans="1:3">
      <c r="A4194">
        <v>13.454181671142599</v>
      </c>
      <c r="B4194">
        <v>1.5623424053192101</v>
      </c>
      <c r="C4194">
        <v>9.2920379638671893</v>
      </c>
    </row>
    <row r="4195" spans="1:3">
      <c r="A4195">
        <v>36.002155303955099</v>
      </c>
      <c r="B4195">
        <v>-16.780063629150401</v>
      </c>
      <c r="C4195">
        <v>17.528379440307599</v>
      </c>
    </row>
    <row r="4196" spans="1:3">
      <c r="A4196">
        <v>33.9296875</v>
      </c>
      <c r="B4196">
        <v>70.071014404296903</v>
      </c>
      <c r="C4196">
        <v>46.579151153564503</v>
      </c>
    </row>
    <row r="4197" spans="1:3">
      <c r="A4197">
        <v>41.365268707275398</v>
      </c>
      <c r="B4197">
        <v>8.5270776748657209</v>
      </c>
      <c r="C4197">
        <v>29.871902465820298</v>
      </c>
    </row>
    <row r="4198" spans="1:3">
      <c r="A4198">
        <v>28.6439723968506</v>
      </c>
      <c r="B4198">
        <v>29.838424682617202</v>
      </c>
      <c r="C4198">
        <v>29.0620307922363</v>
      </c>
    </row>
    <row r="4199" spans="1:3">
      <c r="A4199">
        <v>34.308761596679702</v>
      </c>
      <c r="B4199">
        <v>55.011825561523402</v>
      </c>
      <c r="C4199">
        <v>41.554832458496101</v>
      </c>
    </row>
    <row r="4200" spans="1:3">
      <c r="A4200">
        <v>28.522911071777301</v>
      </c>
      <c r="B4200">
        <v>28.618284225463899</v>
      </c>
      <c r="C4200">
        <v>28.556291580200199</v>
      </c>
    </row>
    <row r="4201" spans="1:3">
      <c r="A4201">
        <v>20.663751602172901</v>
      </c>
      <c r="B4201">
        <v>39.634292602539098</v>
      </c>
      <c r="C4201">
        <v>27.303440093994102</v>
      </c>
    </row>
    <row r="4202" spans="1:3">
      <c r="A4202">
        <v>27.9788703918457</v>
      </c>
      <c r="B4202">
        <v>31.6178092956543</v>
      </c>
      <c r="C4202">
        <v>29.252498626708999</v>
      </c>
    </row>
    <row r="4203" spans="1:3">
      <c r="A4203">
        <v>26.6158771514893</v>
      </c>
      <c r="B4203">
        <v>-0.40091404318809498</v>
      </c>
      <c r="C4203">
        <v>17.159999847412099</v>
      </c>
    </row>
    <row r="4204" spans="1:3">
      <c r="A4204">
        <v>24.964506149291999</v>
      </c>
      <c r="B4204">
        <v>0.23177026212215401</v>
      </c>
      <c r="C4204">
        <v>16.308048248291001</v>
      </c>
    </row>
    <row r="4205" spans="1:3">
      <c r="A4205">
        <v>18.731916427612301</v>
      </c>
      <c r="B4205">
        <v>1.08052241802216</v>
      </c>
      <c r="C4205">
        <v>12.5539283752441</v>
      </c>
    </row>
    <row r="4206" spans="1:3">
      <c r="A4206">
        <v>18.358324050903299</v>
      </c>
      <c r="B4206">
        <v>33.340877532958999</v>
      </c>
      <c r="C4206">
        <v>23.602218627929702</v>
      </c>
    </row>
    <row r="4207" spans="1:3">
      <c r="A4207">
        <v>35.963535308837898</v>
      </c>
      <c r="B4207">
        <v>8.4297628402709996</v>
      </c>
      <c r="C4207">
        <v>26.326715469360401</v>
      </c>
    </row>
    <row r="4208" spans="1:3">
      <c r="A4208">
        <v>10.295500755310099</v>
      </c>
      <c r="B4208">
        <v>94.029449462890597</v>
      </c>
      <c r="C4208">
        <v>39.602382659912102</v>
      </c>
    </row>
    <row r="4209" spans="1:3">
      <c r="A4209">
        <v>34.247444152832003</v>
      </c>
      <c r="B4209">
        <v>24.417791366577099</v>
      </c>
      <c r="C4209">
        <v>30.807065963745099</v>
      </c>
    </row>
    <row r="4210" spans="1:3">
      <c r="A4210">
        <v>38.767318725585902</v>
      </c>
      <c r="B4210">
        <v>18.5369873046875</v>
      </c>
      <c r="C4210">
        <v>31.686702728271499</v>
      </c>
    </row>
    <row r="4211" spans="1:3">
      <c r="A4211">
        <v>49.005016326904297</v>
      </c>
      <c r="B4211">
        <v>-9.2807369232177699</v>
      </c>
      <c r="C4211">
        <v>28.605003356933601</v>
      </c>
    </row>
    <row r="4212" spans="1:3">
      <c r="A4212">
        <v>21.579587936401399</v>
      </c>
      <c r="B4212">
        <v>-22.308965682983398</v>
      </c>
      <c r="C4212">
        <v>6.2185940742492702</v>
      </c>
    </row>
    <row r="4213" spans="1:3">
      <c r="A4213">
        <v>13.4698810577393</v>
      </c>
      <c r="B4213">
        <v>7.7862071990966797</v>
      </c>
      <c r="C4213">
        <v>11.4805955886841</v>
      </c>
    </row>
    <row r="4214" spans="1:3">
      <c r="A4214">
        <v>25.3694553375244</v>
      </c>
      <c r="B4214">
        <v>-8.7152123451232896E-2</v>
      </c>
      <c r="C4214">
        <v>16.459642410278299</v>
      </c>
    </row>
    <row r="4215" spans="1:3">
      <c r="A4215">
        <v>31.5977478027344</v>
      </c>
      <c r="B4215">
        <v>-2.9444558620452899</v>
      </c>
      <c r="C4215">
        <v>19.507976531982401</v>
      </c>
    </row>
    <row r="4216" spans="1:3">
      <c r="A4216">
        <v>13.216681480407701</v>
      </c>
      <c r="B4216">
        <v>34.458370208740199</v>
      </c>
      <c r="C4216">
        <v>20.651271820068398</v>
      </c>
    </row>
    <row r="4217" spans="1:3">
      <c r="A4217">
        <v>26.451890945434599</v>
      </c>
      <c r="B4217">
        <v>36.434196472167997</v>
      </c>
      <c r="C4217">
        <v>29.9456977844238</v>
      </c>
    </row>
    <row r="4218" spans="1:3">
      <c r="A4218">
        <v>18.4165344238281</v>
      </c>
      <c r="B4218">
        <v>30.7435417175293</v>
      </c>
      <c r="C4218">
        <v>22.7309875488281</v>
      </c>
    </row>
    <row r="4219" spans="1:3">
      <c r="A4219">
        <v>30.825435638427699</v>
      </c>
      <c r="B4219">
        <v>18.193000793456999</v>
      </c>
      <c r="C4219">
        <v>26.4040832519531</v>
      </c>
    </row>
    <row r="4220" spans="1:3">
      <c r="A4220">
        <v>23.204471588134801</v>
      </c>
      <c r="B4220">
        <v>-7.5299863815307599</v>
      </c>
      <c r="C4220">
        <v>12.447411537170399</v>
      </c>
    </row>
    <row r="4221" spans="1:3">
      <c r="A4221">
        <v>24.075353622436499</v>
      </c>
      <c r="B4221">
        <v>29.9602870941162</v>
      </c>
      <c r="C4221">
        <v>26.1350803375244</v>
      </c>
    </row>
    <row r="4222" spans="1:3">
      <c r="A4222">
        <v>19.3299560546875</v>
      </c>
      <c r="B4222">
        <v>16.549610137939499</v>
      </c>
      <c r="C4222">
        <v>18.356834411621101</v>
      </c>
    </row>
    <row r="4223" spans="1:3">
      <c r="A4223">
        <v>27.9652614593506</v>
      </c>
      <c r="B4223">
        <v>23.200798034668001</v>
      </c>
      <c r="C4223">
        <v>26.2976989746094</v>
      </c>
    </row>
    <row r="4224" spans="1:3">
      <c r="A4224">
        <v>16.653078079223601</v>
      </c>
      <c r="B4224">
        <v>21.2930603027344</v>
      </c>
      <c r="C4224">
        <v>18.277070999145501</v>
      </c>
    </row>
    <row r="4225" spans="1:3">
      <c r="A4225">
        <v>22.510749816894499</v>
      </c>
      <c r="B4225">
        <v>12.1035261154175</v>
      </c>
      <c r="C4225">
        <v>18.868221282958999</v>
      </c>
    </row>
    <row r="4226" spans="1:3">
      <c r="A4226">
        <v>7.4402637481689498</v>
      </c>
      <c r="B4226">
        <v>26.563106536865199</v>
      </c>
      <c r="C4226">
        <v>14.133258819580099</v>
      </c>
    </row>
    <row r="4227" spans="1:3">
      <c r="A4227">
        <v>20.010911941528299</v>
      </c>
      <c r="B4227">
        <v>0.61593288183212302</v>
      </c>
      <c r="C4227">
        <v>13.222669601440399</v>
      </c>
    </row>
    <row r="4228" spans="1:3">
      <c r="A4228">
        <v>34.968894958496101</v>
      </c>
      <c r="B4228">
        <v>19.530193328857401</v>
      </c>
      <c r="C4228">
        <v>29.565349578857401</v>
      </c>
    </row>
    <row r="4229" spans="1:3">
      <c r="A4229">
        <v>12.3735132217407</v>
      </c>
      <c r="B4229">
        <v>23.9957599639893</v>
      </c>
      <c r="C4229">
        <v>16.441299438476602</v>
      </c>
    </row>
    <row r="4230" spans="1:3">
      <c r="A4230">
        <v>23.667598724365199</v>
      </c>
      <c r="B4230">
        <v>-14.9471273422241</v>
      </c>
      <c r="C4230">
        <v>10.1524448394775</v>
      </c>
    </row>
    <row r="4231" spans="1:3">
      <c r="A4231">
        <v>32.561408996582003</v>
      </c>
      <c r="B4231">
        <v>16.019332885742202</v>
      </c>
      <c r="C4231">
        <v>26.771682739257798</v>
      </c>
    </row>
    <row r="4232" spans="1:3">
      <c r="A4232">
        <v>20.616031646728501</v>
      </c>
      <c r="B4232">
        <v>21.902397155761701</v>
      </c>
      <c r="C4232">
        <v>21.066259384155298</v>
      </c>
    </row>
    <row r="4233" spans="1:3">
      <c r="A4233">
        <v>28.4956245422363</v>
      </c>
      <c r="B4233">
        <v>7.5876164436340297</v>
      </c>
      <c r="C4233">
        <v>21.177822113037099</v>
      </c>
    </row>
    <row r="4234" spans="1:3">
      <c r="A4234">
        <v>21.845018386840799</v>
      </c>
      <c r="B4234">
        <v>14.107946395874</v>
      </c>
      <c r="C4234">
        <v>19.137042999267599</v>
      </c>
    </row>
    <row r="4235" spans="1:3">
      <c r="A4235">
        <v>17.308019638061499</v>
      </c>
      <c r="B4235">
        <v>22.410100936889599</v>
      </c>
      <c r="C4235">
        <v>19.093748092651399</v>
      </c>
    </row>
    <row r="4236" spans="1:3">
      <c r="A4236">
        <v>28.3859958648682</v>
      </c>
      <c r="B4236">
        <v>3.9922325611114502</v>
      </c>
      <c r="C4236">
        <v>19.848178863525401</v>
      </c>
    </row>
    <row r="4237" spans="1:3">
      <c r="A4237">
        <v>14.6598062515259</v>
      </c>
      <c r="B4237">
        <v>-15.050744056701699</v>
      </c>
      <c r="C4237">
        <v>4.2611136436462402</v>
      </c>
    </row>
    <row r="4238" spans="1:3">
      <c r="A4238">
        <v>25.678115844726602</v>
      </c>
      <c r="B4238">
        <v>15.812477111816399</v>
      </c>
      <c r="C4238">
        <v>22.225141525268601</v>
      </c>
    </row>
    <row r="4239" spans="1:3">
      <c r="A4239">
        <v>26.139062881469702</v>
      </c>
      <c r="B4239">
        <v>63.790538787841797</v>
      </c>
      <c r="C4239">
        <v>39.3170776367188</v>
      </c>
    </row>
    <row r="4240" spans="1:3">
      <c r="A4240">
        <v>24.150455474853501</v>
      </c>
      <c r="B4240">
        <v>-5.26499366760254</v>
      </c>
      <c r="C4240">
        <v>13.8550481796265</v>
      </c>
    </row>
    <row r="4241" spans="1:3">
      <c r="A4241">
        <v>67.837203979492202</v>
      </c>
      <c r="B4241">
        <v>33.275676727294901</v>
      </c>
      <c r="C4241">
        <v>55.740669250488303</v>
      </c>
    </row>
    <row r="4242" spans="1:3">
      <c r="A4242">
        <v>27.991981506347699</v>
      </c>
      <c r="B4242">
        <v>23.849142074585</v>
      </c>
      <c r="C4242">
        <v>26.541988372802699</v>
      </c>
    </row>
    <row r="4243" spans="1:3">
      <c r="A4243">
        <v>37.764411926269503</v>
      </c>
      <c r="B4243">
        <v>13.0338640213013</v>
      </c>
      <c r="C4243">
        <v>29.108720779418899</v>
      </c>
    </row>
    <row r="4244" spans="1:3">
      <c r="A4244">
        <v>18.643671035766602</v>
      </c>
      <c r="B4244">
        <v>37.3612060546875</v>
      </c>
      <c r="C4244">
        <v>25.194808959960898</v>
      </c>
    </row>
    <row r="4245" spans="1:3">
      <c r="A4245">
        <v>40.943737030029297</v>
      </c>
      <c r="B4245">
        <v>39.0392456054688</v>
      </c>
      <c r="C4245">
        <v>40.277164459228501</v>
      </c>
    </row>
    <row r="4246" spans="1:3">
      <c r="A4246">
        <v>17.0557670593262</v>
      </c>
      <c r="B4246">
        <v>75.736541748046903</v>
      </c>
      <c r="C4246">
        <v>37.594039916992202</v>
      </c>
    </row>
    <row r="4247" spans="1:3">
      <c r="A4247">
        <v>30.132013320922901</v>
      </c>
      <c r="B4247">
        <v>35.918075561523402</v>
      </c>
      <c r="C4247">
        <v>32.157135009765597</v>
      </c>
    </row>
    <row r="4248" spans="1:3">
      <c r="A4248">
        <v>33.387386322021499</v>
      </c>
      <c r="B4248">
        <v>15.441123962402299</v>
      </c>
      <c r="C4248">
        <v>27.106193542480501</v>
      </c>
    </row>
    <row r="4249" spans="1:3">
      <c r="A4249">
        <v>20.055482864379901</v>
      </c>
      <c r="B4249">
        <v>0.61237704753875699</v>
      </c>
      <c r="C4249">
        <v>13.2503957748413</v>
      </c>
    </row>
    <row r="4250" spans="1:3">
      <c r="A4250">
        <v>30.973020553588899</v>
      </c>
      <c r="B4250">
        <v>7.1715741157531703</v>
      </c>
      <c r="C4250">
        <v>22.642515182495099</v>
      </c>
    </row>
    <row r="4251" spans="1:3">
      <c r="A4251">
        <v>31.361961364746101</v>
      </c>
      <c r="B4251">
        <v>20.2353401184082</v>
      </c>
      <c r="C4251">
        <v>27.467643737793001</v>
      </c>
    </row>
    <row r="4252" spans="1:3">
      <c r="A4252">
        <v>20.015647888183601</v>
      </c>
      <c r="B4252">
        <v>7.6488776206970197</v>
      </c>
      <c r="C4252">
        <v>15.687278747558601</v>
      </c>
    </row>
    <row r="4253" spans="1:3">
      <c r="A4253">
        <v>13.9377346038818</v>
      </c>
      <c r="B4253">
        <v>-0.67763870954513605</v>
      </c>
      <c r="C4253">
        <v>8.8223543167114293</v>
      </c>
    </row>
    <row r="4254" spans="1:3">
      <c r="A4254">
        <v>31.507591247558601</v>
      </c>
      <c r="B4254">
        <v>29.7054042816162</v>
      </c>
      <c r="C4254">
        <v>30.876825332641602</v>
      </c>
    </row>
    <row r="4255" spans="1:3">
      <c r="A4255">
        <v>38.013195037841797</v>
      </c>
      <c r="B4255">
        <v>25.194017410278299</v>
      </c>
      <c r="C4255">
        <v>33.526481628417997</v>
      </c>
    </row>
    <row r="4256" spans="1:3">
      <c r="A4256">
        <v>31.6998481750488</v>
      </c>
      <c r="B4256">
        <v>22.712703704833999</v>
      </c>
      <c r="C4256">
        <v>28.554347991943398</v>
      </c>
    </row>
    <row r="4257" spans="1:3">
      <c r="A4257">
        <v>30.5449314117432</v>
      </c>
      <c r="B4257">
        <v>36.131237030029297</v>
      </c>
      <c r="C4257">
        <v>32.500137329101598</v>
      </c>
    </row>
    <row r="4258" spans="1:3">
      <c r="A4258">
        <v>29.865840911865199</v>
      </c>
      <c r="B4258">
        <v>27.819236755371101</v>
      </c>
      <c r="C4258">
        <v>29.149528503418001</v>
      </c>
    </row>
    <row r="4259" spans="1:3">
      <c r="A4259">
        <v>11.0807552337646</v>
      </c>
      <c r="B4259">
        <v>25.9112243652344</v>
      </c>
      <c r="C4259">
        <v>16.271419525146499</v>
      </c>
    </row>
    <row r="4260" spans="1:3">
      <c r="A4260">
        <v>15.9744367599487</v>
      </c>
      <c r="B4260">
        <v>61.784339904785199</v>
      </c>
      <c r="C4260">
        <v>32.007904052734403</v>
      </c>
    </row>
    <row r="4261" spans="1:3">
      <c r="A4261">
        <v>24.1787204742432</v>
      </c>
      <c r="B4261">
        <v>40.617725372314503</v>
      </c>
      <c r="C4261">
        <v>29.932373046875</v>
      </c>
    </row>
    <row r="4262" spans="1:3">
      <c r="A4262">
        <v>23.162990570068398</v>
      </c>
      <c r="B4262">
        <v>-4.4131488800048801</v>
      </c>
      <c r="C4262">
        <v>13.511342048645</v>
      </c>
    </row>
    <row r="4263" spans="1:3">
      <c r="A4263">
        <v>26.913249969482401</v>
      </c>
      <c r="B4263">
        <v>23.390357971191399</v>
      </c>
      <c r="C4263">
        <v>25.6802368164063</v>
      </c>
    </row>
    <row r="4264" spans="1:3">
      <c r="A4264">
        <v>16.0140590667725</v>
      </c>
      <c r="B4264">
        <v>35.203197479247997</v>
      </c>
      <c r="C4264">
        <v>22.7302570343018</v>
      </c>
    </row>
    <row r="4265" spans="1:3">
      <c r="A4265">
        <v>19.577583312988299</v>
      </c>
      <c r="B4265">
        <v>-3.01051926612854</v>
      </c>
      <c r="C4265">
        <v>11.6717472076416</v>
      </c>
    </row>
    <row r="4266" spans="1:3">
      <c r="A4266">
        <v>28.792167663574201</v>
      </c>
      <c r="B4266">
        <v>11.820101737976101</v>
      </c>
      <c r="C4266">
        <v>22.851943969726602</v>
      </c>
    </row>
    <row r="4267" spans="1:3">
      <c r="A4267">
        <v>20.060123443603501</v>
      </c>
      <c r="B4267">
        <v>50.656051635742202</v>
      </c>
      <c r="C4267">
        <v>30.7686977386475</v>
      </c>
    </row>
    <row r="4268" spans="1:3">
      <c r="A4268">
        <v>16.458086013793899</v>
      </c>
      <c r="B4268">
        <v>3.4150693416595499</v>
      </c>
      <c r="C4268">
        <v>11.893030166626</v>
      </c>
    </row>
    <row r="4269" spans="1:3">
      <c r="A4269">
        <v>38.514068603515597</v>
      </c>
      <c r="B4269">
        <v>6.53051662445068</v>
      </c>
      <c r="C4269">
        <v>27.319826126098601</v>
      </c>
    </row>
    <row r="4270" spans="1:3">
      <c r="A4270">
        <v>36.684776306152301</v>
      </c>
      <c r="B4270">
        <v>13.3944692611694</v>
      </c>
      <c r="C4270">
        <v>28.533168792724599</v>
      </c>
    </row>
    <row r="4271" spans="1:3">
      <c r="A4271">
        <v>43.396282196044901</v>
      </c>
      <c r="B4271">
        <v>24.4806728363037</v>
      </c>
      <c r="C4271">
        <v>36.7758178710938</v>
      </c>
    </row>
    <row r="4272" spans="1:3">
      <c r="A4272">
        <v>34.071128845214801</v>
      </c>
      <c r="B4272">
        <v>36.828849792480497</v>
      </c>
      <c r="C4272">
        <v>35.036331176757798</v>
      </c>
    </row>
    <row r="4273" spans="1:3">
      <c r="A4273">
        <v>43.738426208496101</v>
      </c>
      <c r="B4273">
        <v>15.000083923339799</v>
      </c>
      <c r="C4273">
        <v>33.680007934570298</v>
      </c>
    </row>
    <row r="4274" spans="1:3">
      <c r="A4274">
        <v>18.8159484863281</v>
      </c>
      <c r="B4274">
        <v>57.974159240722699</v>
      </c>
      <c r="C4274">
        <v>32.521324157714801</v>
      </c>
    </row>
    <row r="4275" spans="1:3">
      <c r="A4275">
        <v>29.271673202514599</v>
      </c>
      <c r="B4275">
        <v>10.5803470611572</v>
      </c>
      <c r="C4275">
        <v>22.729709625244102</v>
      </c>
    </row>
    <row r="4276" spans="1:3">
      <c r="A4276">
        <v>14.1807641983032</v>
      </c>
      <c r="B4276">
        <v>34.4963188171387</v>
      </c>
      <c r="C4276">
        <v>21.2912082672119</v>
      </c>
    </row>
    <row r="4277" spans="1:3">
      <c r="A4277">
        <v>11.788688659668001</v>
      </c>
      <c r="B4277">
        <v>22.24094581604</v>
      </c>
      <c r="C4277">
        <v>15.446978569030801</v>
      </c>
    </row>
    <row r="4278" spans="1:3">
      <c r="A4278">
        <v>18.233282089233398</v>
      </c>
      <c r="B4278">
        <v>36.760185241699197</v>
      </c>
      <c r="C4278">
        <v>24.717699050903299</v>
      </c>
    </row>
    <row r="4279" spans="1:3">
      <c r="A4279">
        <v>26.345678329467798</v>
      </c>
      <c r="B4279">
        <v>27.856660842895501</v>
      </c>
      <c r="C4279">
        <v>26.8745231628418</v>
      </c>
    </row>
    <row r="4280" spans="1:3">
      <c r="A4280">
        <v>23.5704650878906</v>
      </c>
      <c r="B4280">
        <v>30.713171005248999</v>
      </c>
      <c r="C4280">
        <v>26.070411682128899</v>
      </c>
    </row>
    <row r="4281" spans="1:3">
      <c r="A4281">
        <v>46.439628601074197</v>
      </c>
      <c r="B4281">
        <v>31.313661575317401</v>
      </c>
      <c r="C4281">
        <v>41.145538330078097</v>
      </c>
    </row>
    <row r="4282" spans="1:3">
      <c r="A4282">
        <v>41.169872283935497</v>
      </c>
      <c r="B4282">
        <v>24.046436309814499</v>
      </c>
      <c r="C4282">
        <v>35.176670074462898</v>
      </c>
    </row>
    <row r="4283" spans="1:3">
      <c r="A4283">
        <v>29.309329986572301</v>
      </c>
      <c r="B4283">
        <v>32.773860931396499</v>
      </c>
      <c r="C4283">
        <v>30.521915435791001</v>
      </c>
    </row>
    <row r="4284" spans="1:3">
      <c r="A4284">
        <v>41.477867126464801</v>
      </c>
      <c r="B4284">
        <v>15.731449127197299</v>
      </c>
      <c r="C4284">
        <v>32.466621398925803</v>
      </c>
    </row>
    <row r="4285" spans="1:3">
      <c r="A4285">
        <v>24.992712020873999</v>
      </c>
      <c r="B4285">
        <v>22.649219512939499</v>
      </c>
      <c r="C4285">
        <v>24.172489166259801</v>
      </c>
    </row>
    <row r="4286" spans="1:3">
      <c r="A4286">
        <v>19.822223663330099</v>
      </c>
      <c r="B4286">
        <v>57.918895721435497</v>
      </c>
      <c r="C4286">
        <v>33.156059265136697</v>
      </c>
    </row>
    <row r="4287" spans="1:3">
      <c r="A4287">
        <v>26.9714870452881</v>
      </c>
      <c r="B4287">
        <v>23.849143981933601</v>
      </c>
      <c r="C4287">
        <v>25.878667831420898</v>
      </c>
    </row>
    <row r="4288" spans="1:3">
      <c r="A4288">
        <v>32.5401000976563</v>
      </c>
      <c r="B4288">
        <v>26.412397384643601</v>
      </c>
      <c r="C4288">
        <v>30.3954048156738</v>
      </c>
    </row>
    <row r="4289" spans="1:3">
      <c r="A4289">
        <v>25.015666961669901</v>
      </c>
      <c r="B4289">
        <v>1.44509136676788</v>
      </c>
      <c r="C4289">
        <v>16.765966415405298</v>
      </c>
    </row>
    <row r="4290" spans="1:3">
      <c r="A4290">
        <v>24.005744934081999</v>
      </c>
      <c r="B4290">
        <v>34.260608673095703</v>
      </c>
      <c r="C4290">
        <v>27.594947814941399</v>
      </c>
    </row>
    <row r="4291" spans="1:3">
      <c r="A4291">
        <v>27.5872993469238</v>
      </c>
      <c r="B4291">
        <v>15.6442766189575</v>
      </c>
      <c r="C4291">
        <v>23.407241821289102</v>
      </c>
    </row>
    <row r="4292" spans="1:3">
      <c r="A4292">
        <v>23.522626876831101</v>
      </c>
      <c r="B4292">
        <v>54.799964904785199</v>
      </c>
      <c r="C4292">
        <v>34.469696044921903</v>
      </c>
    </row>
    <row r="4293" spans="1:3">
      <c r="A4293">
        <v>23.5374851226807</v>
      </c>
      <c r="B4293">
        <v>4.6287512779235804</v>
      </c>
      <c r="C4293">
        <v>16.919427871704102</v>
      </c>
    </row>
    <row r="4294" spans="1:3">
      <c r="A4294">
        <v>17.120773315429702</v>
      </c>
      <c r="B4294">
        <v>26.521753311157202</v>
      </c>
      <c r="C4294">
        <v>20.411115646362301</v>
      </c>
    </row>
    <row r="4295" spans="1:3">
      <c r="A4295">
        <v>8.3388719558715803</v>
      </c>
      <c r="B4295">
        <v>3.3151836395263699</v>
      </c>
      <c r="C4295">
        <v>6.5805811882018999</v>
      </c>
    </row>
    <row r="4296" spans="1:3">
      <c r="A4296">
        <v>24.336351394653299</v>
      </c>
      <c r="B4296">
        <v>107.00123596191401</v>
      </c>
      <c r="C4296">
        <v>53.2690620422363</v>
      </c>
    </row>
    <row r="4297" spans="1:3">
      <c r="A4297">
        <v>38.2317924499512</v>
      </c>
      <c r="B4297">
        <v>36.775650024414098</v>
      </c>
      <c r="C4297">
        <v>37.722141265869098</v>
      </c>
    </row>
    <row r="4298" spans="1:3">
      <c r="A4298">
        <v>28.621568679809599</v>
      </c>
      <c r="B4298">
        <v>16.867652893066399</v>
      </c>
      <c r="C4298">
        <v>24.507698059081999</v>
      </c>
    </row>
    <row r="4299" spans="1:3">
      <c r="A4299">
        <v>23.283441543579102</v>
      </c>
      <c r="B4299">
        <v>39.410125732421903</v>
      </c>
      <c r="C4299">
        <v>28.927780151367202</v>
      </c>
    </row>
    <row r="4300" spans="1:3">
      <c r="A4300">
        <v>20.163354873657202</v>
      </c>
      <c r="B4300">
        <v>39.720085144042997</v>
      </c>
      <c r="C4300">
        <v>27.0082111358643</v>
      </c>
    </row>
    <row r="4301" spans="1:3">
      <c r="A4301">
        <v>25.462100982666001</v>
      </c>
      <c r="B4301">
        <v>15.308103561401399</v>
      </c>
      <c r="C4301">
        <v>21.908201217651399</v>
      </c>
    </row>
    <row r="4302" spans="1:3">
      <c r="A4302">
        <v>32.059329986572301</v>
      </c>
      <c r="B4302">
        <v>17.938604354858398</v>
      </c>
      <c r="C4302">
        <v>27.1170768737793</v>
      </c>
    </row>
    <row r="4303" spans="1:3">
      <c r="A4303">
        <v>41.212852478027301</v>
      </c>
      <c r="B4303">
        <v>15.615694046020501</v>
      </c>
      <c r="C4303">
        <v>32.2538452148438</v>
      </c>
    </row>
    <row r="4304" spans="1:3">
      <c r="A4304">
        <v>25.682981491088899</v>
      </c>
      <c r="B4304">
        <v>7.1928129196167001</v>
      </c>
      <c r="C4304">
        <v>19.211421966552699</v>
      </c>
    </row>
    <row r="4305" spans="1:3">
      <c r="A4305">
        <v>27.5074672698975</v>
      </c>
      <c r="B4305">
        <v>4.8031153678893999</v>
      </c>
      <c r="C4305">
        <v>19.5609436035156</v>
      </c>
    </row>
    <row r="4306" spans="1:3">
      <c r="A4306">
        <v>26.284358978271499</v>
      </c>
      <c r="B4306">
        <v>3.7805545330047599</v>
      </c>
      <c r="C4306">
        <v>18.408027648925799</v>
      </c>
    </row>
    <row r="4307" spans="1:3">
      <c r="A4307">
        <v>25.247085571289102</v>
      </c>
      <c r="B4307">
        <v>6.90606594085693</v>
      </c>
      <c r="C4307">
        <v>18.8277282714844</v>
      </c>
    </row>
    <row r="4308" spans="1:3">
      <c r="A4308">
        <v>17.269924163818398</v>
      </c>
      <c r="B4308">
        <v>26.442411422729499</v>
      </c>
      <c r="C4308">
        <v>20.4802951812744</v>
      </c>
    </row>
    <row r="4309" spans="1:3">
      <c r="A4309">
        <v>29.0547065734863</v>
      </c>
      <c r="B4309">
        <v>10.8871774673462</v>
      </c>
      <c r="C4309">
        <v>22.696071624755898</v>
      </c>
    </row>
    <row r="4310" spans="1:3">
      <c r="A4310">
        <v>34.670372009277301</v>
      </c>
      <c r="B4310">
        <v>35.462249755859403</v>
      </c>
      <c r="C4310">
        <v>34.9475288391113</v>
      </c>
    </row>
    <row r="4311" spans="1:3">
      <c r="A4311">
        <v>32.406974792480497</v>
      </c>
      <c r="B4311">
        <v>51.131797790527301</v>
      </c>
      <c r="C4311">
        <v>38.960662841796903</v>
      </c>
    </row>
    <row r="4312" spans="1:3">
      <c r="A4312">
        <v>14.422280311584499</v>
      </c>
      <c r="B4312">
        <v>27.223497390747099</v>
      </c>
      <c r="C4312">
        <v>18.902706146240199</v>
      </c>
    </row>
    <row r="4313" spans="1:3">
      <c r="A4313">
        <v>23.632127761840799</v>
      </c>
      <c r="B4313">
        <v>14.112124443054199</v>
      </c>
      <c r="C4313">
        <v>20.300127029418899</v>
      </c>
    </row>
    <row r="4314" spans="1:3">
      <c r="A4314">
        <v>26.614931106567401</v>
      </c>
      <c r="B4314">
        <v>32.3438720703125</v>
      </c>
      <c r="C4314">
        <v>28.620059967041001</v>
      </c>
    </row>
    <row r="4315" spans="1:3">
      <c r="A4315">
        <v>24.7599582672119</v>
      </c>
      <c r="B4315">
        <v>20.5736484527588</v>
      </c>
      <c r="C4315">
        <v>23.294750213623001</v>
      </c>
    </row>
    <row r="4316" spans="1:3">
      <c r="A4316">
        <v>21.287473678588899</v>
      </c>
      <c r="B4316">
        <v>10.185020446777299</v>
      </c>
      <c r="C4316">
        <v>17.401615142822301</v>
      </c>
    </row>
    <row r="4317" spans="1:3">
      <c r="A4317">
        <v>23.846326828002901</v>
      </c>
      <c r="B4317">
        <v>51.052051544189503</v>
      </c>
      <c r="C4317">
        <v>33.368331909179702</v>
      </c>
    </row>
    <row r="4318" spans="1:3">
      <c r="A4318">
        <v>33.033313751220703</v>
      </c>
      <c r="B4318">
        <v>-0.57055264711380005</v>
      </c>
      <c r="C4318">
        <v>21.2719612121582</v>
      </c>
    </row>
    <row r="4319" spans="1:3">
      <c r="A4319">
        <v>24.633224487304702</v>
      </c>
      <c r="B4319">
        <v>16.244428634643601</v>
      </c>
      <c r="C4319">
        <v>21.697145462036101</v>
      </c>
    </row>
    <row r="4320" spans="1:3">
      <c r="A4320">
        <v>36.878856658935497</v>
      </c>
      <c r="B4320">
        <v>4.4431333541870099</v>
      </c>
      <c r="C4320">
        <v>25.526353836059599</v>
      </c>
    </row>
    <row r="4321" spans="1:3">
      <c r="A4321">
        <v>23.609088897705099</v>
      </c>
      <c r="B4321">
        <v>18.367906570434599</v>
      </c>
      <c r="C4321">
        <v>21.774675369262699</v>
      </c>
    </row>
    <row r="4322" spans="1:3">
      <c r="A4322">
        <v>21.721076965331999</v>
      </c>
      <c r="B4322">
        <v>-13.959021568298301</v>
      </c>
      <c r="C4322">
        <v>9.2330427169799805</v>
      </c>
    </row>
    <row r="4323" spans="1:3">
      <c r="A4323">
        <v>24.577651977539102</v>
      </c>
      <c r="B4323">
        <v>32.195159912109403</v>
      </c>
      <c r="C4323">
        <v>27.243780136108398</v>
      </c>
    </row>
    <row r="4324" spans="1:3">
      <c r="A4324">
        <v>28.268409729003899</v>
      </c>
      <c r="B4324">
        <v>19.0089302062988</v>
      </c>
      <c r="C4324">
        <v>25.027591705322301</v>
      </c>
    </row>
    <row r="4325" spans="1:3">
      <c r="A4325">
        <v>47.073940277099602</v>
      </c>
      <c r="B4325">
        <v>81.9154052734375</v>
      </c>
      <c r="C4325">
        <v>59.2684516906738</v>
      </c>
    </row>
    <row r="4326" spans="1:3">
      <c r="A4326">
        <v>26.383241653442401</v>
      </c>
      <c r="B4326">
        <v>29.7404880523682</v>
      </c>
      <c r="C4326">
        <v>27.558277130126999</v>
      </c>
    </row>
    <row r="4327" spans="1:3">
      <c r="A4327">
        <v>29.115695953369102</v>
      </c>
      <c r="B4327">
        <v>40.427814483642599</v>
      </c>
      <c r="C4327">
        <v>33.074935913085902</v>
      </c>
    </row>
    <row r="4328" spans="1:3">
      <c r="A4328">
        <v>23.4793586730957</v>
      </c>
      <c r="B4328">
        <v>9.7541532516479492</v>
      </c>
      <c r="C4328">
        <v>18.675537109375</v>
      </c>
    </row>
    <row r="4329" spans="1:3">
      <c r="A4329">
        <v>24.392093658447301</v>
      </c>
      <c r="B4329">
        <v>0.58953809738159202</v>
      </c>
      <c r="C4329">
        <v>16.061199188232401</v>
      </c>
    </row>
    <row r="4330" spans="1:3">
      <c r="A4330">
        <v>34.208209991455099</v>
      </c>
      <c r="B4330">
        <v>67.089927673339801</v>
      </c>
      <c r="C4330">
        <v>45.716812133789098</v>
      </c>
    </row>
    <row r="4331" spans="1:3">
      <c r="A4331">
        <v>27.029735565185501</v>
      </c>
      <c r="B4331">
        <v>14.3204345703125</v>
      </c>
      <c r="C4331">
        <v>22.581480026245099</v>
      </c>
    </row>
    <row r="4332" spans="1:3">
      <c r="A4332">
        <v>34.197662353515597</v>
      </c>
      <c r="B4332">
        <v>14.037549972534199</v>
      </c>
      <c r="C4332">
        <v>27.141622543335</v>
      </c>
    </row>
    <row r="4333" spans="1:3">
      <c r="A4333">
        <v>67.8577880859375</v>
      </c>
      <c r="B4333">
        <v>38.888629913330099</v>
      </c>
      <c r="C4333">
        <v>57.718582153320298</v>
      </c>
    </row>
    <row r="4334" spans="1:3">
      <c r="A4334">
        <v>15.240491867065399</v>
      </c>
      <c r="B4334">
        <v>39.5981636047363</v>
      </c>
      <c r="C4334">
        <v>23.7656764984131</v>
      </c>
    </row>
    <row r="4335" spans="1:3">
      <c r="A4335">
        <v>29.649288177490199</v>
      </c>
      <c r="B4335">
        <v>5.4375672340393102</v>
      </c>
      <c r="C4335">
        <v>21.175186157226602</v>
      </c>
    </row>
    <row r="4336" spans="1:3">
      <c r="A4336">
        <v>23.326450347900401</v>
      </c>
      <c r="B4336">
        <v>11.889031410217299</v>
      </c>
      <c r="C4336">
        <v>19.3233528137207</v>
      </c>
    </row>
    <row r="4337" spans="1:3">
      <c r="A4337">
        <v>42.829677581787102</v>
      </c>
      <c r="B4337">
        <v>0.86312776803970304</v>
      </c>
      <c r="C4337">
        <v>28.141386032104499</v>
      </c>
    </row>
    <row r="4338" spans="1:3">
      <c r="A4338">
        <v>32.640758514404297</v>
      </c>
      <c r="B4338">
        <v>47.959568023681598</v>
      </c>
      <c r="C4338">
        <v>38.002342224121101</v>
      </c>
    </row>
    <row r="4339" spans="1:3">
      <c r="A4339">
        <v>38.926357269287102</v>
      </c>
      <c r="B4339">
        <v>1.6114298105239899</v>
      </c>
      <c r="C4339">
        <v>25.866132736206101</v>
      </c>
    </row>
    <row r="4340" spans="1:3">
      <c r="A4340">
        <v>38.429195404052699</v>
      </c>
      <c r="B4340">
        <v>23.8320007324219</v>
      </c>
      <c r="C4340">
        <v>33.320178985595703</v>
      </c>
    </row>
    <row r="4341" spans="1:3">
      <c r="A4341">
        <v>28.062198638916001</v>
      </c>
      <c r="B4341">
        <v>22.886272430419901</v>
      </c>
      <c r="C4341">
        <v>26.250623703002901</v>
      </c>
    </row>
    <row r="4342" spans="1:3">
      <c r="A4342">
        <v>18.8913974761963</v>
      </c>
      <c r="B4342">
        <v>74.668647766113295</v>
      </c>
      <c r="C4342">
        <v>38.413436889648402</v>
      </c>
    </row>
    <row r="4343" spans="1:3">
      <c r="A4343">
        <v>18.076820373535199</v>
      </c>
      <c r="B4343">
        <v>18.362602233886701</v>
      </c>
      <c r="C4343">
        <v>18.176843643188501</v>
      </c>
    </row>
    <row r="4344" spans="1:3">
      <c r="A4344">
        <v>42.219211578369098</v>
      </c>
      <c r="B4344">
        <v>31.683996200561499</v>
      </c>
      <c r="C4344">
        <v>38.531887054443402</v>
      </c>
    </row>
    <row r="4345" spans="1:3">
      <c r="A4345">
        <v>43.459243774414098</v>
      </c>
      <c r="B4345">
        <v>46.775077819824197</v>
      </c>
      <c r="C4345">
        <v>44.619785308837898</v>
      </c>
    </row>
    <row r="4346" spans="1:3">
      <c r="A4346">
        <v>27.903245925903299</v>
      </c>
      <c r="B4346">
        <v>82.747611999511705</v>
      </c>
      <c r="C4346">
        <v>47.0987739562988</v>
      </c>
    </row>
    <row r="4347" spans="1:3">
      <c r="A4347">
        <v>18.1235237121582</v>
      </c>
      <c r="B4347">
        <v>2.41870784759521</v>
      </c>
      <c r="C4347">
        <v>12.626837730407701</v>
      </c>
    </row>
    <row r="4348" spans="1:3">
      <c r="A4348">
        <v>35.2730102539063</v>
      </c>
      <c r="B4348">
        <v>2.7526919841766402</v>
      </c>
      <c r="C4348">
        <v>23.8908996582031</v>
      </c>
    </row>
    <row r="4349" spans="1:3">
      <c r="A4349">
        <v>34.0059204101563</v>
      </c>
      <c r="B4349">
        <v>14.566652297973601</v>
      </c>
      <c r="C4349">
        <v>27.202177047729499</v>
      </c>
    </row>
    <row r="4350" spans="1:3">
      <c r="A4350">
        <v>27.924028396606399</v>
      </c>
      <c r="B4350">
        <v>28.0186958312988</v>
      </c>
      <c r="C4350">
        <v>27.9571628570557</v>
      </c>
    </row>
    <row r="4351" spans="1:3">
      <c r="A4351">
        <v>42.340301513671903</v>
      </c>
      <c r="B4351">
        <v>129.15766906738301</v>
      </c>
      <c r="C4351">
        <v>72.726379394531307</v>
      </c>
    </row>
    <row r="4352" spans="1:3">
      <c r="A4352">
        <v>27.561759948730501</v>
      </c>
      <c r="B4352">
        <v>16.1744480133057</v>
      </c>
      <c r="C4352">
        <v>23.576200485229499</v>
      </c>
    </row>
    <row r="4353" spans="1:3">
      <c r="A4353">
        <v>28.107469558715799</v>
      </c>
      <c r="B4353">
        <v>61.744571685791001</v>
      </c>
      <c r="C4353">
        <v>39.880455017089801</v>
      </c>
    </row>
    <row r="4354" spans="1:3">
      <c r="A4354">
        <v>31.981124877929702</v>
      </c>
      <c r="B4354">
        <v>14.594098091125501</v>
      </c>
      <c r="C4354">
        <v>25.895666122436499</v>
      </c>
    </row>
    <row r="4355" spans="1:3">
      <c r="A4355">
        <v>42.709163665771499</v>
      </c>
      <c r="B4355">
        <v>52.026321411132798</v>
      </c>
      <c r="C4355">
        <v>45.970169067382798</v>
      </c>
    </row>
    <row r="4356" spans="1:3">
      <c r="A4356">
        <v>18.010971069335898</v>
      </c>
      <c r="B4356">
        <v>38.343532562255902</v>
      </c>
      <c r="C4356">
        <v>25.127367019653299</v>
      </c>
    </row>
    <row r="4357" spans="1:3">
      <c r="A4357">
        <v>26.0008029937744</v>
      </c>
      <c r="B4357">
        <v>36.644557952880902</v>
      </c>
      <c r="C4357">
        <v>29.726118087768601</v>
      </c>
    </row>
    <row r="4358" spans="1:3">
      <c r="A4358">
        <v>35.231395721435497</v>
      </c>
      <c r="B4358">
        <v>18.548955917358398</v>
      </c>
      <c r="C4358">
        <v>29.392541885376001</v>
      </c>
    </row>
    <row r="4359" spans="1:3">
      <c r="A4359">
        <v>22.348669052123999</v>
      </c>
      <c r="B4359">
        <v>0.37475609779357899</v>
      </c>
      <c r="C4359">
        <v>14.657799720764199</v>
      </c>
    </row>
    <row r="4360" spans="1:3">
      <c r="A4360">
        <v>12.5466299057007</v>
      </c>
      <c r="B4360">
        <v>-4.83760690689087</v>
      </c>
      <c r="C4360">
        <v>6.4621472358703604</v>
      </c>
    </row>
    <row r="4361" spans="1:3">
      <c r="A4361">
        <v>29.388187408447301</v>
      </c>
      <c r="B4361">
        <v>63.509284973144503</v>
      </c>
      <c r="C4361">
        <v>41.330570220947301</v>
      </c>
    </row>
    <row r="4362" spans="1:3">
      <c r="A4362">
        <v>41.759197235107401</v>
      </c>
      <c r="B4362">
        <v>32.110267639160199</v>
      </c>
      <c r="C4362">
        <v>38.382072448730497</v>
      </c>
    </row>
    <row r="4363" spans="1:3">
      <c r="A4363">
        <v>28.809759140014599</v>
      </c>
      <c r="B4363">
        <v>18.7095432281494</v>
      </c>
      <c r="C4363">
        <v>25.274682998657202</v>
      </c>
    </row>
    <row r="4364" spans="1:3">
      <c r="A4364">
        <v>20.8876628875732</v>
      </c>
      <c r="B4364">
        <v>-18.388086318969702</v>
      </c>
      <c r="C4364">
        <v>7.1411504745483398</v>
      </c>
    </row>
    <row r="4365" spans="1:3">
      <c r="A4365">
        <v>32.773696899414098</v>
      </c>
      <c r="B4365">
        <v>51.448062896728501</v>
      </c>
      <c r="C4365">
        <v>39.309726715087898</v>
      </c>
    </row>
    <row r="4366" spans="1:3">
      <c r="A4366">
        <v>26.381410598754901</v>
      </c>
      <c r="B4366">
        <v>51.6948051452637</v>
      </c>
      <c r="C4366">
        <v>35.241100311279297</v>
      </c>
    </row>
    <row r="4367" spans="1:3">
      <c r="A4367">
        <v>29.196361541748001</v>
      </c>
      <c r="B4367">
        <v>6.7336125373840297</v>
      </c>
      <c r="C4367">
        <v>21.334400177001999</v>
      </c>
    </row>
    <row r="4368" spans="1:3">
      <c r="A4368">
        <v>10.732908248901399</v>
      </c>
      <c r="B4368">
        <v>47.351879119872997</v>
      </c>
      <c r="C4368">
        <v>23.549547195434599</v>
      </c>
    </row>
    <row r="4369" spans="1:3">
      <c r="A4369">
        <v>67.1046142578125</v>
      </c>
      <c r="B4369">
        <v>3.7945606708526598</v>
      </c>
      <c r="C4369">
        <v>44.946094512939503</v>
      </c>
    </row>
    <row r="4370" spans="1:3">
      <c r="A4370">
        <v>35.179450988769503</v>
      </c>
      <c r="B4370">
        <v>9.1791858673095703</v>
      </c>
      <c r="C4370">
        <v>26.079359054565401</v>
      </c>
    </row>
    <row r="4371" spans="1:3">
      <c r="A4371">
        <v>16.954389572143601</v>
      </c>
      <c r="B4371">
        <v>4.6934890747070304</v>
      </c>
      <c r="C4371">
        <v>12.6630744934082</v>
      </c>
    </row>
    <row r="4372" spans="1:3">
      <c r="A4372">
        <v>20.537897109985401</v>
      </c>
      <c r="B4372">
        <v>11.0926866531372</v>
      </c>
      <c r="C4372">
        <v>17.232072830200199</v>
      </c>
    </row>
    <row r="4373" spans="1:3">
      <c r="A4373">
        <v>10.3785743713379</v>
      </c>
      <c r="B4373">
        <v>30.426248550415</v>
      </c>
      <c r="C4373">
        <v>17.395259857177699</v>
      </c>
    </row>
    <row r="4374" spans="1:3">
      <c r="A4374">
        <v>14.733076095581101</v>
      </c>
      <c r="B4374">
        <v>-3.6281607151031499</v>
      </c>
      <c r="C4374">
        <v>8.3066434860229492</v>
      </c>
    </row>
    <row r="4375" spans="1:3">
      <c r="A4375">
        <v>17.3790187835693</v>
      </c>
      <c r="B4375">
        <v>89.670700073242202</v>
      </c>
      <c r="C4375">
        <v>42.681106567382798</v>
      </c>
    </row>
    <row r="4376" spans="1:3">
      <c r="A4376">
        <v>39.319671630859403</v>
      </c>
      <c r="B4376">
        <v>-9.1136753559112493E-2</v>
      </c>
      <c r="C4376">
        <v>25.5258884429932</v>
      </c>
    </row>
    <row r="4377" spans="1:3">
      <c r="A4377">
        <v>34.700492858886697</v>
      </c>
      <c r="B4377">
        <v>56.484531402587898</v>
      </c>
      <c r="C4377">
        <v>42.324905395507798</v>
      </c>
    </row>
    <row r="4378" spans="1:3">
      <c r="A4378">
        <v>24.941038131713899</v>
      </c>
      <c r="B4378">
        <v>50.797969818115199</v>
      </c>
      <c r="C4378">
        <v>33.990962982177699</v>
      </c>
    </row>
    <row r="4379" spans="1:3">
      <c r="A4379">
        <v>18.7166557312012</v>
      </c>
      <c r="B4379">
        <v>22.830844879150401</v>
      </c>
      <c r="C4379">
        <v>20.156621932983398</v>
      </c>
    </row>
    <row r="4380" spans="1:3">
      <c r="A4380">
        <v>39.581050872802699</v>
      </c>
      <c r="B4380">
        <v>12.985876083374</v>
      </c>
      <c r="C4380">
        <v>30.272739410400401</v>
      </c>
    </row>
    <row r="4381" spans="1:3">
      <c r="A4381">
        <v>20.024877548217798</v>
      </c>
      <c r="B4381">
        <v>16.505313873291001</v>
      </c>
      <c r="C4381">
        <v>18.7930297851563</v>
      </c>
    </row>
    <row r="4382" spans="1:3">
      <c r="A4382">
        <v>37.622844696044901</v>
      </c>
      <c r="B4382">
        <v>9.8991804122924805</v>
      </c>
      <c r="C4382">
        <v>27.919561386108398</v>
      </c>
    </row>
    <row r="4383" spans="1:3">
      <c r="A4383">
        <v>31.0113716125488</v>
      </c>
      <c r="B4383">
        <v>35.062541961669901</v>
      </c>
      <c r="C4383">
        <v>32.429283142089801</v>
      </c>
    </row>
    <row r="4384" spans="1:3">
      <c r="A4384">
        <v>24.099916458129901</v>
      </c>
      <c r="B4384">
        <v>-2.4731616973877002</v>
      </c>
      <c r="C4384">
        <v>14.799339294433601</v>
      </c>
    </row>
    <row r="4385" spans="1:3">
      <c r="A4385">
        <v>15.004713058471699</v>
      </c>
      <c r="B4385">
        <v>-36.568019866943402</v>
      </c>
      <c r="C4385">
        <v>-3.04574346542358</v>
      </c>
    </row>
    <row r="4386" spans="1:3">
      <c r="A4386">
        <v>33.134044647216797</v>
      </c>
      <c r="B4386">
        <v>23.845525741577099</v>
      </c>
      <c r="C4386">
        <v>29.883062362670898</v>
      </c>
    </row>
    <row r="4387" spans="1:3">
      <c r="A4387">
        <v>29.3206787109375</v>
      </c>
      <c r="B4387">
        <v>19.808433532714801</v>
      </c>
      <c r="C4387">
        <v>25.991392135620099</v>
      </c>
    </row>
    <row r="4388" spans="1:3">
      <c r="A4388">
        <v>33.343578338622997</v>
      </c>
      <c r="B4388">
        <v>61.203163146972699</v>
      </c>
      <c r="C4388">
        <v>43.094432830810497</v>
      </c>
    </row>
    <row r="4389" spans="1:3">
      <c r="A4389">
        <v>12.902406692504901</v>
      </c>
      <c r="B4389">
        <v>29.6882934570313</v>
      </c>
      <c r="C4389">
        <v>18.777467727661101</v>
      </c>
    </row>
    <row r="4390" spans="1:3">
      <c r="A4390">
        <v>14.8591661453247</v>
      </c>
      <c r="B4390">
        <v>6.4708161354064897</v>
      </c>
      <c r="C4390">
        <v>11.923243522644</v>
      </c>
    </row>
    <row r="4391" spans="1:3">
      <c r="A4391">
        <v>15.199296951293899</v>
      </c>
      <c r="B4391">
        <v>12.0487565994263</v>
      </c>
      <c r="C4391">
        <v>14.0966081619263</v>
      </c>
    </row>
    <row r="4392" spans="1:3">
      <c r="A4392">
        <v>33.057914733886697</v>
      </c>
      <c r="B4392">
        <v>24.930414199829102</v>
      </c>
      <c r="C4392">
        <v>30.2132892608643</v>
      </c>
    </row>
    <row r="4393" spans="1:3">
      <c r="A4393">
        <v>21.7893371582031</v>
      </c>
      <c r="B4393">
        <v>60.100189208984403</v>
      </c>
      <c r="C4393">
        <v>35.198135375976598</v>
      </c>
    </row>
    <row r="4394" spans="1:3">
      <c r="A4394">
        <v>40.793178558349602</v>
      </c>
      <c r="B4394">
        <v>51.210964202880902</v>
      </c>
      <c r="C4394">
        <v>44.439403533935497</v>
      </c>
    </row>
    <row r="4395" spans="1:3">
      <c r="A4395">
        <v>28.4139614105225</v>
      </c>
      <c r="B4395">
        <v>14.5076446533203</v>
      </c>
      <c r="C4395">
        <v>23.546751022338899</v>
      </c>
    </row>
    <row r="4396" spans="1:3">
      <c r="A4396">
        <v>24.514610290527301</v>
      </c>
      <c r="B4396">
        <v>48.441017150878899</v>
      </c>
      <c r="C4396">
        <v>32.888851165771499</v>
      </c>
    </row>
    <row r="4397" spans="1:3">
      <c r="A4397">
        <v>24.755928039550799</v>
      </c>
      <c r="B4397">
        <v>1.90795981884003</v>
      </c>
      <c r="C4397">
        <v>16.759140014648398</v>
      </c>
    </row>
    <row r="4398" spans="1:3">
      <c r="A4398">
        <v>18.2524929046631</v>
      </c>
      <c r="B4398">
        <v>4.6850714683532697</v>
      </c>
      <c r="C4398">
        <v>13.5038957595825</v>
      </c>
    </row>
    <row r="4399" spans="1:3">
      <c r="A4399">
        <v>40.908145904541001</v>
      </c>
      <c r="B4399">
        <v>31.2863864898682</v>
      </c>
      <c r="C4399">
        <v>37.540531158447301</v>
      </c>
    </row>
    <row r="4400" spans="1:3">
      <c r="A4400">
        <v>29.396318435668899</v>
      </c>
      <c r="B4400">
        <v>1.5677143335342401</v>
      </c>
      <c r="C4400">
        <v>19.656307220458999</v>
      </c>
    </row>
    <row r="4401" spans="1:3">
      <c r="A4401">
        <v>17.197416305541999</v>
      </c>
      <c r="B4401">
        <v>6.6864480972290004</v>
      </c>
      <c r="C4401">
        <v>13.518577575683601</v>
      </c>
    </row>
    <row r="4402" spans="1:3">
      <c r="A4402">
        <v>29.492286682128899</v>
      </c>
      <c r="B4402">
        <v>37.496913909912102</v>
      </c>
      <c r="C4402">
        <v>32.293907165527301</v>
      </c>
    </row>
    <row r="4403" spans="1:3">
      <c r="A4403">
        <v>14.580645561218301</v>
      </c>
      <c r="B4403">
        <v>17.110080718994102</v>
      </c>
      <c r="C4403">
        <v>15.4659481048584</v>
      </c>
    </row>
    <row r="4404" spans="1:3">
      <c r="A4404">
        <v>20.967617034912099</v>
      </c>
      <c r="B4404">
        <v>19.874015808105501</v>
      </c>
      <c r="C4404">
        <v>20.584856033325199</v>
      </c>
    </row>
    <row r="4405" spans="1:3">
      <c r="A4405">
        <v>27.036857604980501</v>
      </c>
      <c r="B4405">
        <v>37.674251556396499</v>
      </c>
      <c r="C4405">
        <v>30.759944915771499</v>
      </c>
    </row>
    <row r="4406" spans="1:3">
      <c r="A4406">
        <v>6.1778941154479998</v>
      </c>
      <c r="B4406">
        <v>25.085145950317401</v>
      </c>
      <c r="C4406">
        <v>12.7954320907593</v>
      </c>
    </row>
    <row r="4407" spans="1:3">
      <c r="A4407">
        <v>26.0670356750488</v>
      </c>
      <c r="B4407">
        <v>53.018466949462898</v>
      </c>
      <c r="C4407">
        <v>35.500038146972699</v>
      </c>
    </row>
    <row r="4408" spans="1:3">
      <c r="A4408">
        <v>23.410671234130898</v>
      </c>
      <c r="B4408">
        <v>13.579781532287599</v>
      </c>
      <c r="C4408">
        <v>19.9698600769043</v>
      </c>
    </row>
    <row r="4409" spans="1:3">
      <c r="A4409">
        <v>33.453319549560497</v>
      </c>
      <c r="B4409">
        <v>30.505678176879901</v>
      </c>
      <c r="C4409">
        <v>32.421646118164098</v>
      </c>
    </row>
    <row r="4410" spans="1:3">
      <c r="A4410">
        <v>17.862102508544901</v>
      </c>
      <c r="B4410">
        <v>42.658145904541001</v>
      </c>
      <c r="C4410">
        <v>26.540718078613299</v>
      </c>
    </row>
    <row r="4411" spans="1:3">
      <c r="A4411">
        <v>17.889732360839801</v>
      </c>
      <c r="B4411">
        <v>11.516496658325201</v>
      </c>
      <c r="C4411">
        <v>15.659099578857401</v>
      </c>
    </row>
    <row r="4412" spans="1:3">
      <c r="A4412">
        <v>21.455369949340799</v>
      </c>
      <c r="B4412">
        <v>-6.5826373100280797</v>
      </c>
      <c r="C4412">
        <v>11.642066955566399</v>
      </c>
    </row>
    <row r="4413" spans="1:3">
      <c r="A4413">
        <v>37.257133483886697</v>
      </c>
      <c r="B4413">
        <v>49.241706848144503</v>
      </c>
      <c r="C4413">
        <v>41.451732635497997</v>
      </c>
    </row>
    <row r="4414" spans="1:3">
      <c r="A4414">
        <v>32.459110260009801</v>
      </c>
      <c r="B4414">
        <v>50.3029975891113</v>
      </c>
      <c r="C4414">
        <v>38.704471588134801</v>
      </c>
    </row>
    <row r="4415" spans="1:3">
      <c r="A4415">
        <v>32.322708129882798</v>
      </c>
      <c r="B4415">
        <v>28.3635864257813</v>
      </c>
      <c r="C4415">
        <v>30.937015533447301</v>
      </c>
    </row>
    <row r="4416" spans="1:3">
      <c r="A4416">
        <v>23.631853103637699</v>
      </c>
      <c r="B4416">
        <v>36.720993041992202</v>
      </c>
      <c r="C4416">
        <v>28.2130527496338</v>
      </c>
    </row>
    <row r="4417" spans="1:3">
      <c r="A4417">
        <v>29.996587753295898</v>
      </c>
      <c r="B4417">
        <v>40.555137634277301</v>
      </c>
      <c r="C4417">
        <v>33.692081451416001</v>
      </c>
    </row>
    <row r="4418" spans="1:3">
      <c r="A4418">
        <v>31.389972686767599</v>
      </c>
      <c r="B4418">
        <v>-2.3937971591949498</v>
      </c>
      <c r="C4418">
        <v>19.56565284729</v>
      </c>
    </row>
    <row r="4419" spans="1:3">
      <c r="A4419">
        <v>27.311590194702099</v>
      </c>
      <c r="B4419">
        <v>17.814907073974599</v>
      </c>
      <c r="C4419">
        <v>23.987751007080099</v>
      </c>
    </row>
    <row r="4420" spans="1:3">
      <c r="A4420">
        <v>14.1710090637207</v>
      </c>
      <c r="B4420">
        <v>1.03735876083374</v>
      </c>
      <c r="C4420">
        <v>9.5742311477661097</v>
      </c>
    </row>
    <row r="4421" spans="1:3">
      <c r="A4421">
        <v>16.3306770324707</v>
      </c>
      <c r="B4421">
        <v>-15.0384931564331</v>
      </c>
      <c r="C4421">
        <v>5.3514676094055202</v>
      </c>
    </row>
    <row r="4422" spans="1:3">
      <c r="A4422">
        <v>31.743364334106399</v>
      </c>
      <c r="B4422">
        <v>27.279029846191399</v>
      </c>
      <c r="C4422">
        <v>30.1808471679688</v>
      </c>
    </row>
    <row r="4423" spans="1:3">
      <c r="A4423">
        <v>17.568767547607401</v>
      </c>
      <c r="B4423">
        <v>49.737701416015597</v>
      </c>
      <c r="C4423">
        <v>28.827894210815401</v>
      </c>
    </row>
    <row r="4424" spans="1:3">
      <c r="A4424">
        <v>22.0855503082275</v>
      </c>
      <c r="B4424">
        <v>-4.5723981857299796</v>
      </c>
      <c r="C4424">
        <v>12.7552680969238</v>
      </c>
    </row>
    <row r="4425" spans="1:3">
      <c r="A4425">
        <v>17.404417037963899</v>
      </c>
      <c r="B4425">
        <v>51.296226501464801</v>
      </c>
      <c r="C4425">
        <v>29.2665500640869</v>
      </c>
    </row>
    <row r="4426" spans="1:3">
      <c r="A4426">
        <v>29.277875900268601</v>
      </c>
      <c r="B4426">
        <v>27.5549716949463</v>
      </c>
      <c r="C4426">
        <v>28.674860000610401</v>
      </c>
    </row>
    <row r="4427" spans="1:3">
      <c r="A4427">
        <v>39.571617126464801</v>
      </c>
      <c r="B4427">
        <v>5.3357849121093803</v>
      </c>
      <c r="C4427">
        <v>27.589075088501001</v>
      </c>
    </row>
    <row r="4428" spans="1:3">
      <c r="A4428">
        <v>10.320219039916999</v>
      </c>
      <c r="B4428">
        <v>45.556777954101598</v>
      </c>
      <c r="C4428">
        <v>22.6530151367188</v>
      </c>
    </row>
    <row r="4429" spans="1:3">
      <c r="A4429">
        <v>40.437416076660199</v>
      </c>
      <c r="B4429">
        <v>53.093841552734403</v>
      </c>
      <c r="C4429">
        <v>44.867164611816399</v>
      </c>
    </row>
    <row r="4430" spans="1:3">
      <c r="A4430">
        <v>38.560813903808601</v>
      </c>
      <c r="B4430">
        <v>2.8863363265991202</v>
      </c>
      <c r="C4430">
        <v>26.0747470855713</v>
      </c>
    </row>
    <row r="4431" spans="1:3">
      <c r="A4431">
        <v>23.425035476684599</v>
      </c>
      <c r="B4431">
        <v>31.916843414306602</v>
      </c>
      <c r="C4431">
        <v>26.397169113159201</v>
      </c>
    </row>
    <row r="4432" spans="1:3">
      <c r="A4432">
        <v>27.835264205932599</v>
      </c>
      <c r="B4432">
        <v>5.1619930267334002</v>
      </c>
      <c r="C4432">
        <v>19.899620056152301</v>
      </c>
    </row>
    <row r="4433" spans="1:3">
      <c r="A4433">
        <v>19.839002609252901</v>
      </c>
      <c r="B4433">
        <v>42.891632080078097</v>
      </c>
      <c r="C4433">
        <v>27.907423019409201</v>
      </c>
    </row>
    <row r="4434" spans="1:3">
      <c r="A4434">
        <v>20.895368576049801</v>
      </c>
      <c r="B4434">
        <v>-3.8925542831420898</v>
      </c>
      <c r="C4434">
        <v>12.2195959091187</v>
      </c>
    </row>
    <row r="4435" spans="1:3">
      <c r="A4435">
        <v>15.1072244644165</v>
      </c>
      <c r="B4435">
        <v>54.808917999267599</v>
      </c>
      <c r="C4435">
        <v>29.0028171539307</v>
      </c>
    </row>
    <row r="4436" spans="1:3">
      <c r="A4436">
        <v>44.921169281005902</v>
      </c>
      <c r="B4436">
        <v>-23.639226913452099</v>
      </c>
      <c r="C4436">
        <v>20.9250297546387</v>
      </c>
    </row>
    <row r="4437" spans="1:3">
      <c r="A4437">
        <v>5.69073438644409</v>
      </c>
      <c r="B4437">
        <v>5.6249446868896502</v>
      </c>
      <c r="C4437">
        <v>5.6677079200744602</v>
      </c>
    </row>
    <row r="4438" spans="1:3">
      <c r="A4438">
        <v>16.019952774047901</v>
      </c>
      <c r="B4438">
        <v>35.461692810058601</v>
      </c>
      <c r="C4438">
        <v>22.824562072753899</v>
      </c>
    </row>
    <row r="4439" spans="1:3">
      <c r="A4439">
        <v>29.975383758544901</v>
      </c>
      <c r="B4439">
        <v>21.301673889160199</v>
      </c>
      <c r="C4439">
        <v>26.9395847320557</v>
      </c>
    </row>
    <row r="4440" spans="1:3">
      <c r="A4440">
        <v>24.4913654327393</v>
      </c>
      <c r="B4440">
        <v>-1.34993588924408</v>
      </c>
      <c r="C4440">
        <v>15.44690990448</v>
      </c>
    </row>
    <row r="4441" spans="1:3">
      <c r="A4441">
        <v>22.663005828857401</v>
      </c>
      <c r="B4441">
        <v>27.871288299560501</v>
      </c>
      <c r="C4441">
        <v>24.485904693603501</v>
      </c>
    </row>
    <row r="4442" spans="1:3">
      <c r="A4442">
        <v>24.906345367431602</v>
      </c>
      <c r="B4442">
        <v>42.955104827880902</v>
      </c>
      <c r="C4442">
        <v>31.223411560058601</v>
      </c>
    </row>
    <row r="4443" spans="1:3">
      <c r="A4443">
        <v>30.853420257568398</v>
      </c>
      <c r="B4443">
        <v>13.9010972976685</v>
      </c>
      <c r="C4443">
        <v>24.920106887817401</v>
      </c>
    </row>
    <row r="4444" spans="1:3">
      <c r="A4444">
        <v>13.4192457199097</v>
      </c>
      <c r="B4444">
        <v>37.100704193115199</v>
      </c>
      <c r="C4444">
        <v>21.707756042480501</v>
      </c>
    </row>
    <row r="4445" spans="1:3">
      <c r="A4445">
        <v>25.657676696777301</v>
      </c>
      <c r="B4445">
        <v>14.630520820617701</v>
      </c>
      <c r="C4445">
        <v>21.798171997070298</v>
      </c>
    </row>
    <row r="4446" spans="1:3">
      <c r="A4446">
        <v>28.330379486083999</v>
      </c>
      <c r="B4446">
        <v>-24.202806472778299</v>
      </c>
      <c r="C4446">
        <v>9.9437646865844709</v>
      </c>
    </row>
    <row r="4447" spans="1:3">
      <c r="A4447">
        <v>23.249931335449201</v>
      </c>
      <c r="B4447">
        <v>24.200456619262699</v>
      </c>
      <c r="C4447">
        <v>23.582614898681602</v>
      </c>
    </row>
    <row r="4448" spans="1:3">
      <c r="A4448">
        <v>19.711687088012699</v>
      </c>
      <c r="B4448">
        <v>35.084072113037102</v>
      </c>
      <c r="C4448">
        <v>25.0920219421387</v>
      </c>
    </row>
    <row r="4449" spans="1:3">
      <c r="A4449">
        <v>27.882892608642599</v>
      </c>
      <c r="B4449">
        <v>30.990781784057599</v>
      </c>
      <c r="C4449">
        <v>28.970653533935501</v>
      </c>
    </row>
    <row r="4450" spans="1:3">
      <c r="A4450">
        <v>25.951780319213899</v>
      </c>
      <c r="B4450">
        <v>19.024408340454102</v>
      </c>
      <c r="C4450">
        <v>23.5272006988525</v>
      </c>
    </row>
    <row r="4451" spans="1:3">
      <c r="A4451">
        <v>18.886468887329102</v>
      </c>
      <c r="B4451">
        <v>4.5018420219421396</v>
      </c>
      <c r="C4451">
        <v>13.851849555969199</v>
      </c>
    </row>
    <row r="4452" spans="1:3">
      <c r="A4452">
        <v>17.394323348998999</v>
      </c>
      <c r="B4452">
        <v>56.006118774414098</v>
      </c>
      <c r="C4452">
        <v>30.908451080322301</v>
      </c>
    </row>
    <row r="4453" spans="1:3">
      <c r="A4453">
        <v>22.30100440979</v>
      </c>
      <c r="B4453">
        <v>40.147464752197301</v>
      </c>
      <c r="C4453">
        <v>28.547266006469702</v>
      </c>
    </row>
    <row r="4454" spans="1:3">
      <c r="A4454">
        <v>24.033140182495099</v>
      </c>
      <c r="B4454">
        <v>-4.1856541633606001</v>
      </c>
      <c r="C4454">
        <v>14.1565618515015</v>
      </c>
    </row>
    <row r="4455" spans="1:3">
      <c r="A4455">
        <v>37.657440185546903</v>
      </c>
      <c r="B4455">
        <v>8.4665603637695295</v>
      </c>
      <c r="C4455">
        <v>27.440631866455099</v>
      </c>
    </row>
    <row r="4456" spans="1:3">
      <c r="A4456">
        <v>26.115917205810501</v>
      </c>
      <c r="B4456">
        <v>48.804344177246101</v>
      </c>
      <c r="C4456">
        <v>34.0568656921387</v>
      </c>
    </row>
    <row r="4457" spans="1:3">
      <c r="A4457">
        <v>15.5358324050903</v>
      </c>
      <c r="B4457">
        <v>-9.0209712982177699</v>
      </c>
      <c r="C4457">
        <v>6.9409513473510698</v>
      </c>
    </row>
    <row r="4458" spans="1:3">
      <c r="A4458">
        <v>29.7718601226807</v>
      </c>
      <c r="B4458">
        <v>24.126346588134801</v>
      </c>
      <c r="C4458">
        <v>27.7959308624268</v>
      </c>
    </row>
    <row r="4459" spans="1:3">
      <c r="A4459">
        <v>31.9436645507813</v>
      </c>
      <c r="B4459">
        <v>91.588027954101605</v>
      </c>
      <c r="C4459">
        <v>52.819190979003899</v>
      </c>
    </row>
    <row r="4460" spans="1:3">
      <c r="A4460">
        <v>22.539308547973601</v>
      </c>
      <c r="B4460">
        <v>-24.026247024536101</v>
      </c>
      <c r="C4460">
        <v>6.2413640022277797</v>
      </c>
    </row>
    <row r="4461" spans="1:3">
      <c r="A4461">
        <v>16.504819869995099</v>
      </c>
      <c r="B4461">
        <v>23.271217346191399</v>
      </c>
      <c r="C4461">
        <v>18.8730583190918</v>
      </c>
    </row>
    <row r="4462" spans="1:3">
      <c r="A4462">
        <v>32.184738159179702</v>
      </c>
      <c r="B4462">
        <v>0.14222964644432101</v>
      </c>
      <c r="C4462">
        <v>20.9698600769043</v>
      </c>
    </row>
    <row r="4463" spans="1:3">
      <c r="A4463">
        <v>10.754477500915501</v>
      </c>
      <c r="B4463">
        <v>31.317634582519499</v>
      </c>
      <c r="C4463">
        <v>17.951581954956101</v>
      </c>
    </row>
    <row r="4464" spans="1:3">
      <c r="A4464">
        <v>24.948297500610401</v>
      </c>
      <c r="B4464">
        <v>19.520164489746101</v>
      </c>
      <c r="C4464">
        <v>23.0484504699707</v>
      </c>
    </row>
    <row r="4465" spans="1:3">
      <c r="A4465">
        <v>17.754724502563501</v>
      </c>
      <c r="B4465">
        <v>20.6507472991943</v>
      </c>
      <c r="C4465">
        <v>18.768333435058601</v>
      </c>
    </row>
    <row r="4466" spans="1:3">
      <c r="A4466">
        <v>25.559057235717798</v>
      </c>
      <c r="B4466">
        <v>4.8883080482482901</v>
      </c>
      <c r="C4466">
        <v>18.324295043945298</v>
      </c>
    </row>
    <row r="4467" spans="1:3">
      <c r="A4467">
        <v>23.673631668090799</v>
      </c>
      <c r="B4467">
        <v>26.939071655273398</v>
      </c>
      <c r="C4467">
        <v>24.816535949706999</v>
      </c>
    </row>
    <row r="4468" spans="1:3">
      <c r="A4468">
        <v>29.1053657531738</v>
      </c>
      <c r="B4468">
        <v>11.760200500488301</v>
      </c>
      <c r="C4468">
        <v>23.0345573425293</v>
      </c>
    </row>
    <row r="4469" spans="1:3">
      <c r="A4469">
        <v>38.300285339355497</v>
      </c>
      <c r="B4469">
        <v>3.5726377964019802</v>
      </c>
      <c r="C4469">
        <v>26.1456089019775</v>
      </c>
    </row>
    <row r="4470" spans="1:3">
      <c r="A4470">
        <v>22.505491256713899</v>
      </c>
      <c r="B4470">
        <v>33.951648712158203</v>
      </c>
      <c r="C4470">
        <v>26.511646270751999</v>
      </c>
    </row>
    <row r="4471" spans="1:3">
      <c r="A4471">
        <v>58.243282318115199</v>
      </c>
      <c r="B4471">
        <v>8.5258808135986293</v>
      </c>
      <c r="C4471">
        <v>40.842193603515597</v>
      </c>
    </row>
    <row r="4472" spans="1:3">
      <c r="A4472">
        <v>46.772613525390597</v>
      </c>
      <c r="B4472">
        <v>10.41042137146</v>
      </c>
      <c r="C4472">
        <v>34.045845031738303</v>
      </c>
    </row>
    <row r="4473" spans="1:3">
      <c r="A4473">
        <v>24.911037445068398</v>
      </c>
      <c r="B4473">
        <v>53.827537536621101</v>
      </c>
      <c r="C4473">
        <v>35.031810760497997</v>
      </c>
    </row>
    <row r="4474" spans="1:3">
      <c r="A4474">
        <v>19.734052658081101</v>
      </c>
      <c r="B4474">
        <v>18.2500305175781</v>
      </c>
      <c r="C4474">
        <v>19.214645385742202</v>
      </c>
    </row>
    <row r="4475" spans="1:3">
      <c r="A4475">
        <v>17.925233840942401</v>
      </c>
      <c r="B4475">
        <v>17.664209365844702</v>
      </c>
      <c r="C4475">
        <v>17.833875656127901</v>
      </c>
    </row>
    <row r="4476" spans="1:3">
      <c r="A4476">
        <v>19.2649631500244</v>
      </c>
      <c r="B4476">
        <v>3.5924203395843501</v>
      </c>
      <c r="C4476">
        <v>13.7795734405518</v>
      </c>
    </row>
    <row r="4477" spans="1:3">
      <c r="A4477">
        <v>14.355788230896</v>
      </c>
      <c r="B4477">
        <v>22.801698684692401</v>
      </c>
      <c r="C4477">
        <v>17.3118572235107</v>
      </c>
    </row>
    <row r="4478" spans="1:3">
      <c r="A4478">
        <v>17.724338531494102</v>
      </c>
      <c r="B4478">
        <v>1.0703704357147199</v>
      </c>
      <c r="C4478">
        <v>11.895449638366699</v>
      </c>
    </row>
    <row r="4479" spans="1:3">
      <c r="A4479">
        <v>34.7543334960938</v>
      </c>
      <c r="B4479">
        <v>15.615710258483899</v>
      </c>
      <c r="C4479">
        <v>28.055814743041999</v>
      </c>
    </row>
    <row r="4480" spans="1:3">
      <c r="A4480">
        <v>33.932697296142599</v>
      </c>
      <c r="B4480">
        <v>19.340509414672901</v>
      </c>
      <c r="C4480">
        <v>28.825431823730501</v>
      </c>
    </row>
    <row r="4481" spans="1:3">
      <c r="A4481">
        <v>17.611904144287099</v>
      </c>
      <c r="B4481">
        <v>21.7531127929688</v>
      </c>
      <c r="C4481">
        <v>19.061326980590799</v>
      </c>
    </row>
    <row r="4482" spans="1:3">
      <c r="A4482">
        <v>14.3596286773682</v>
      </c>
      <c r="B4482">
        <v>48.065807342529297</v>
      </c>
      <c r="C4482">
        <v>26.156791687011701</v>
      </c>
    </row>
    <row r="4483" spans="1:3">
      <c r="A4483">
        <v>34.109554290771499</v>
      </c>
      <c r="B4483">
        <v>8.75787258148193</v>
      </c>
      <c r="C4483">
        <v>25.236465454101602</v>
      </c>
    </row>
    <row r="4484" spans="1:3">
      <c r="A4484">
        <v>28.248437881469702</v>
      </c>
      <c r="B4484">
        <v>8.78906345367432</v>
      </c>
      <c r="C4484">
        <v>21.437656402587901</v>
      </c>
    </row>
    <row r="4485" spans="1:3">
      <c r="A4485">
        <v>15.0545873641968</v>
      </c>
      <c r="B4485">
        <v>27.6904697418213</v>
      </c>
      <c r="C4485">
        <v>19.477146148681602</v>
      </c>
    </row>
    <row r="4486" spans="1:3">
      <c r="A4486">
        <v>25.934310913085898</v>
      </c>
      <c r="B4486">
        <v>18.861824035644499</v>
      </c>
      <c r="C4486">
        <v>23.458940505981399</v>
      </c>
    </row>
    <row r="4487" spans="1:3">
      <c r="A4487">
        <v>23.759996414184599</v>
      </c>
      <c r="B4487">
        <v>1.51904225349426</v>
      </c>
      <c r="C4487">
        <v>15.9756622314453</v>
      </c>
    </row>
    <row r="4488" spans="1:3">
      <c r="A4488">
        <v>28.0503540039063</v>
      </c>
      <c r="B4488">
        <v>-0.15866611897945401</v>
      </c>
      <c r="C4488">
        <v>18.177196502685501</v>
      </c>
    </row>
    <row r="4489" spans="1:3">
      <c r="A4489">
        <v>33.572963714599602</v>
      </c>
      <c r="B4489">
        <v>20.254024505615199</v>
      </c>
      <c r="C4489">
        <v>28.911334991455099</v>
      </c>
    </row>
    <row r="4490" spans="1:3">
      <c r="A4490">
        <v>38.3278198242188</v>
      </c>
      <c r="B4490">
        <v>3.1220111846923801</v>
      </c>
      <c r="C4490">
        <v>26.005786895751999</v>
      </c>
    </row>
    <row r="4491" spans="1:3">
      <c r="A4491">
        <v>47.9068794250488</v>
      </c>
      <c r="B4491">
        <v>39.709499359130902</v>
      </c>
      <c r="C4491">
        <v>45.037796020507798</v>
      </c>
    </row>
    <row r="4492" spans="1:3">
      <c r="A4492">
        <v>31.143629074096701</v>
      </c>
      <c r="B4492">
        <v>18.385463714599599</v>
      </c>
      <c r="C4492">
        <v>26.678270339965799</v>
      </c>
    </row>
    <row r="4493" spans="1:3">
      <c r="A4493">
        <v>63.823108673095703</v>
      </c>
      <c r="B4493">
        <v>57.467254638671903</v>
      </c>
      <c r="C4493">
        <v>61.598560333252003</v>
      </c>
    </row>
    <row r="4494" spans="1:3">
      <c r="A4494">
        <v>29.159482955932599</v>
      </c>
      <c r="B4494">
        <v>56.3892631530762</v>
      </c>
      <c r="C4494">
        <v>38.689907073974602</v>
      </c>
    </row>
    <row r="4495" spans="1:3">
      <c r="A4495">
        <v>30.4649353027344</v>
      </c>
      <c r="B4495">
        <v>38.479068756103501</v>
      </c>
      <c r="C4495">
        <v>33.269882202148402</v>
      </c>
    </row>
    <row r="4496" spans="1:3">
      <c r="A4496">
        <v>43.809043884277301</v>
      </c>
      <c r="B4496">
        <v>9.53521728515625</v>
      </c>
      <c r="C4496">
        <v>31.813203811645501</v>
      </c>
    </row>
    <row r="4497" spans="1:3">
      <c r="A4497">
        <v>25.4301242828369</v>
      </c>
      <c r="B4497">
        <v>-13.114819526672401</v>
      </c>
      <c r="C4497">
        <v>11.939393997192401</v>
      </c>
    </row>
    <row r="4498" spans="1:3">
      <c r="A4498">
        <v>24.707841873168899</v>
      </c>
      <c r="B4498">
        <v>37.569160461425803</v>
      </c>
      <c r="C4498">
        <v>29.209302902221701</v>
      </c>
    </row>
    <row r="4499" spans="1:3">
      <c r="A4499">
        <v>30.776124954223601</v>
      </c>
      <c r="B4499">
        <v>30.040410995483398</v>
      </c>
      <c r="C4499">
        <v>30.5186252593994</v>
      </c>
    </row>
    <row r="4500" spans="1:3">
      <c r="A4500">
        <v>32.956394195556598</v>
      </c>
      <c r="B4500">
        <v>58.587001800537102</v>
      </c>
      <c r="C4500">
        <v>41.927108764648402</v>
      </c>
    </row>
    <row r="4501" spans="1:3">
      <c r="A4501">
        <v>16.377243041992202</v>
      </c>
      <c r="B4501">
        <v>60.072620391845703</v>
      </c>
      <c r="C4501">
        <v>31.670625686645501</v>
      </c>
    </row>
    <row r="4502" spans="1:3">
      <c r="A4502">
        <v>21.532232284545898</v>
      </c>
      <c r="B4502">
        <v>-10.607235908508301</v>
      </c>
      <c r="C4502">
        <v>10.283418655395501</v>
      </c>
    </row>
    <row r="4503" spans="1:3">
      <c r="A4503">
        <v>41.172054290771499</v>
      </c>
      <c r="B4503">
        <v>4.0921106338501003</v>
      </c>
      <c r="C4503">
        <v>28.194074630737301</v>
      </c>
    </row>
    <row r="4504" spans="1:3">
      <c r="A4504">
        <v>28.992826461791999</v>
      </c>
      <c r="B4504">
        <v>-4.7505464553832999</v>
      </c>
      <c r="C4504">
        <v>17.182645797729499</v>
      </c>
    </row>
    <row r="4505" spans="1:3">
      <c r="A4505">
        <v>11.0684452056885</v>
      </c>
      <c r="B4505">
        <v>113.34344482421901</v>
      </c>
      <c r="C4505">
        <v>46.864696502685497</v>
      </c>
    </row>
    <row r="4506" spans="1:3">
      <c r="A4506">
        <v>23.344165802001999</v>
      </c>
      <c r="B4506">
        <v>0.52596086263656605</v>
      </c>
      <c r="C4506">
        <v>15.3577938079834</v>
      </c>
    </row>
    <row r="4507" spans="1:3">
      <c r="A4507">
        <v>28.805549621581999</v>
      </c>
      <c r="B4507">
        <v>39.580986022949197</v>
      </c>
      <c r="C4507">
        <v>32.576953887939503</v>
      </c>
    </row>
    <row r="4508" spans="1:3">
      <c r="A4508">
        <v>14.457400321960399</v>
      </c>
      <c r="B4508">
        <v>19.527967453002901</v>
      </c>
      <c r="C4508">
        <v>16.232099533081101</v>
      </c>
    </row>
    <row r="4509" spans="1:3">
      <c r="A4509">
        <v>21.4627799987793</v>
      </c>
      <c r="B4509">
        <v>57.8220825195313</v>
      </c>
      <c r="C4509">
        <v>34.1885375976563</v>
      </c>
    </row>
    <row r="4510" spans="1:3">
      <c r="A4510">
        <v>35.730087280273402</v>
      </c>
      <c r="B4510">
        <v>-9.8674039840698207</v>
      </c>
      <c r="C4510">
        <v>19.7709655761719</v>
      </c>
    </row>
    <row r="4511" spans="1:3">
      <c r="A4511">
        <v>22.903072357177699</v>
      </c>
      <c r="B4511">
        <v>70.792327880859403</v>
      </c>
      <c r="C4511">
        <v>39.664310455322301</v>
      </c>
    </row>
    <row r="4512" spans="1:3">
      <c r="A4512">
        <v>15.4954586029053</v>
      </c>
      <c r="B4512">
        <v>46.816078186035199</v>
      </c>
      <c r="C4512">
        <v>26.457675933837901</v>
      </c>
    </row>
    <row r="4513" spans="1:3">
      <c r="A4513">
        <v>33.911491394042997</v>
      </c>
      <c r="B4513">
        <v>46.021739959716797</v>
      </c>
      <c r="C4513">
        <v>38.150077819824197</v>
      </c>
    </row>
    <row r="4514" spans="1:3">
      <c r="A4514">
        <v>18.049474716186499</v>
      </c>
      <c r="B4514">
        <v>28.91672706604</v>
      </c>
      <c r="C4514">
        <v>21.853012084960898</v>
      </c>
    </row>
    <row r="4515" spans="1:3">
      <c r="A4515">
        <v>24.661373138427699</v>
      </c>
      <c r="B4515">
        <v>22.869670867919901</v>
      </c>
      <c r="C4515">
        <v>24.034276962280298</v>
      </c>
    </row>
    <row r="4516" spans="1:3">
      <c r="A4516">
        <v>27.9061889648438</v>
      </c>
      <c r="B4516">
        <v>15.417909622192401</v>
      </c>
      <c r="C4516">
        <v>23.535291671752901</v>
      </c>
    </row>
    <row r="4517" spans="1:3">
      <c r="A4517">
        <v>34.508579254150398</v>
      </c>
      <c r="B4517">
        <v>8.8428678512573207</v>
      </c>
      <c r="C4517">
        <v>25.525579452514599</v>
      </c>
    </row>
    <row r="4518" spans="1:3">
      <c r="A4518">
        <v>34.421276092529297</v>
      </c>
      <c r="B4518">
        <v>48.206756591796903</v>
      </c>
      <c r="C4518">
        <v>39.246192932128899</v>
      </c>
    </row>
    <row r="4519" spans="1:3">
      <c r="A4519">
        <v>30.5729885101318</v>
      </c>
      <c r="B4519">
        <v>104.53440856933599</v>
      </c>
      <c r="C4519">
        <v>56.459484100341797</v>
      </c>
    </row>
    <row r="4520" spans="1:3">
      <c r="A4520">
        <v>17.1800441741943</v>
      </c>
      <c r="B4520">
        <v>2.3886957168579102</v>
      </c>
      <c r="C4520">
        <v>12.0030717849731</v>
      </c>
    </row>
    <row r="4521" spans="1:3">
      <c r="A4521">
        <v>18.873064041137699</v>
      </c>
      <c r="B4521">
        <v>21.125934600830099</v>
      </c>
      <c r="C4521">
        <v>19.6615695953369</v>
      </c>
    </row>
    <row r="4522" spans="1:3">
      <c r="A4522">
        <v>56.693264007568402</v>
      </c>
      <c r="B4522">
        <v>43.432849884033203</v>
      </c>
      <c r="C4522">
        <v>52.052120208740199</v>
      </c>
    </row>
    <row r="4523" spans="1:3">
      <c r="A4523">
        <v>11.009105682373001</v>
      </c>
      <c r="B4523">
        <v>1.49742031097412</v>
      </c>
      <c r="C4523">
        <v>7.6800160408020002</v>
      </c>
    </row>
    <row r="4524" spans="1:3">
      <c r="A4524">
        <v>18.757097244262699</v>
      </c>
      <c r="B4524">
        <v>26.478351593017599</v>
      </c>
      <c r="C4524">
        <v>21.459535598754901</v>
      </c>
    </row>
    <row r="4525" spans="1:3">
      <c r="A4525">
        <v>24.168140411376999</v>
      </c>
      <c r="B4525">
        <v>12.864428520202599</v>
      </c>
      <c r="C4525">
        <v>20.211841583251999</v>
      </c>
    </row>
    <row r="4526" spans="1:3">
      <c r="A4526">
        <v>19.523532867431602</v>
      </c>
      <c r="B4526">
        <v>25.6902370452881</v>
      </c>
      <c r="C4526">
        <v>21.681879043579102</v>
      </c>
    </row>
    <row r="4527" spans="1:3">
      <c r="A4527">
        <v>12.438274383544901</v>
      </c>
      <c r="B4527">
        <v>18.8331184387207</v>
      </c>
      <c r="C4527">
        <v>14.676469802856399</v>
      </c>
    </row>
    <row r="4528" spans="1:3">
      <c r="A4528">
        <v>14.3097171783447</v>
      </c>
      <c r="B4528">
        <v>85.224678039550795</v>
      </c>
      <c r="C4528">
        <v>39.129955291747997</v>
      </c>
    </row>
    <row r="4529" spans="1:3">
      <c r="A4529">
        <v>17.776992797851602</v>
      </c>
      <c r="B4529">
        <v>25.2620334625244</v>
      </c>
      <c r="C4529">
        <v>20.396757125854499</v>
      </c>
    </row>
    <row r="4530" spans="1:3">
      <c r="A4530">
        <v>24.135038375854499</v>
      </c>
      <c r="B4530">
        <v>29.183811187744102</v>
      </c>
      <c r="C4530">
        <v>25.9021091461182</v>
      </c>
    </row>
    <row r="4531" spans="1:3">
      <c r="A4531">
        <v>30.3993816375732</v>
      </c>
      <c r="B4531">
        <v>32.393184661865199</v>
      </c>
      <c r="C4531">
        <v>31.097211837768601</v>
      </c>
    </row>
    <row r="4532" spans="1:3">
      <c r="A4532">
        <v>31.582170486450199</v>
      </c>
      <c r="B4532">
        <v>6.7893805503845197</v>
      </c>
      <c r="C4532">
        <v>22.9046936035156</v>
      </c>
    </row>
    <row r="4533" spans="1:3">
      <c r="A4533">
        <v>36.330116271972699</v>
      </c>
      <c r="B4533">
        <v>23.904533386230501</v>
      </c>
      <c r="C4533">
        <v>31.981163024902301</v>
      </c>
    </row>
    <row r="4534" spans="1:3">
      <c r="A4534">
        <v>13.746014595031699</v>
      </c>
      <c r="B4534">
        <v>50.366641998291001</v>
      </c>
      <c r="C4534">
        <v>26.563234329223601</v>
      </c>
    </row>
    <row r="4535" spans="1:3">
      <c r="A4535">
        <v>6.4570026397705096</v>
      </c>
      <c r="B4535">
        <v>15.502458572387701</v>
      </c>
      <c r="C4535">
        <v>9.6229124069213903</v>
      </c>
    </row>
    <row r="4536" spans="1:3">
      <c r="A4536">
        <v>26.121524810791001</v>
      </c>
      <c r="B4536">
        <v>13.8455305099487</v>
      </c>
      <c r="C4536">
        <v>21.824926376342798</v>
      </c>
    </row>
    <row r="4537" spans="1:3">
      <c r="A4537">
        <v>29.188682556152301</v>
      </c>
      <c r="B4537">
        <v>3.2114384174346902</v>
      </c>
      <c r="C4537">
        <v>20.0966472625732</v>
      </c>
    </row>
    <row r="4538" spans="1:3">
      <c r="A4538">
        <v>20.755765914916999</v>
      </c>
      <c r="B4538">
        <v>40.210689544677699</v>
      </c>
      <c r="C4538">
        <v>27.564989089965799</v>
      </c>
    </row>
    <row r="4539" spans="1:3">
      <c r="A4539">
        <v>7.3921928405761701</v>
      </c>
      <c r="B4539">
        <v>38.924896240234403</v>
      </c>
      <c r="C4539">
        <v>18.428638458251999</v>
      </c>
    </row>
    <row r="4540" spans="1:3">
      <c r="A4540">
        <v>35.702724456787102</v>
      </c>
      <c r="B4540">
        <v>3.3754537105560298</v>
      </c>
      <c r="C4540">
        <v>24.388179779052699</v>
      </c>
    </row>
    <row r="4541" spans="1:3">
      <c r="A4541">
        <v>40.435966491699197</v>
      </c>
      <c r="B4541">
        <v>18.108650207519499</v>
      </c>
      <c r="C4541">
        <v>32.621406555175803</v>
      </c>
    </row>
    <row r="4542" spans="1:3">
      <c r="A4542">
        <v>26.2402534484863</v>
      </c>
      <c r="B4542">
        <v>45.843593597412102</v>
      </c>
      <c r="C4542">
        <v>33.1014213562012</v>
      </c>
    </row>
    <row r="4543" spans="1:3">
      <c r="A4543">
        <v>22.066356658935501</v>
      </c>
      <c r="B4543">
        <v>21.5159397125244</v>
      </c>
      <c r="C4543">
        <v>21.873710632324201</v>
      </c>
    </row>
    <row r="4544" spans="1:3">
      <c r="A4544">
        <v>18.069726943969702</v>
      </c>
      <c r="B4544">
        <v>20.42067527771</v>
      </c>
      <c r="C4544">
        <v>18.8925590515137</v>
      </c>
    </row>
    <row r="4545" spans="1:3">
      <c r="A4545">
        <v>53.999031066894503</v>
      </c>
      <c r="B4545">
        <v>0.59332984685897805</v>
      </c>
      <c r="C4545">
        <v>35.307037353515597</v>
      </c>
    </row>
    <row r="4546" spans="1:3">
      <c r="A4546">
        <v>19.186702728271499</v>
      </c>
      <c r="B4546">
        <v>16.721786499023398</v>
      </c>
      <c r="C4546">
        <v>18.323982238769499</v>
      </c>
    </row>
    <row r="4547" spans="1:3">
      <c r="A4547">
        <v>49.486396789550803</v>
      </c>
      <c r="B4547">
        <v>6.8839445114135698</v>
      </c>
      <c r="C4547">
        <v>34.575538635253899</v>
      </c>
    </row>
    <row r="4548" spans="1:3">
      <c r="A4548">
        <v>22.84912109375</v>
      </c>
      <c r="B4548">
        <v>27.078529357910199</v>
      </c>
      <c r="C4548">
        <v>24.329414367675799</v>
      </c>
    </row>
    <row r="4549" spans="1:3">
      <c r="A4549">
        <v>23.1970119476318</v>
      </c>
      <c r="B4549">
        <v>16.4867343902588</v>
      </c>
      <c r="C4549">
        <v>20.848415374755898</v>
      </c>
    </row>
    <row r="4550" spans="1:3">
      <c r="A4550">
        <v>40.296775817871101</v>
      </c>
      <c r="B4550">
        <v>26.614282608032202</v>
      </c>
      <c r="C4550">
        <v>35.507904052734403</v>
      </c>
    </row>
    <row r="4551" spans="1:3">
      <c r="A4551">
        <v>34.005577087402301</v>
      </c>
      <c r="B4551">
        <v>36.0174369812012</v>
      </c>
      <c r="C4551">
        <v>34.709728240966797</v>
      </c>
    </row>
    <row r="4552" spans="1:3">
      <c r="A4552">
        <v>23.685491561889599</v>
      </c>
      <c r="B4552">
        <v>-0.115191705524921</v>
      </c>
      <c r="C4552">
        <v>15.355252265930201</v>
      </c>
    </row>
    <row r="4553" spans="1:3">
      <c r="A4553">
        <v>37.331676483154297</v>
      </c>
      <c r="B4553">
        <v>41.164577484130902</v>
      </c>
      <c r="C4553">
        <v>38.673191070556598</v>
      </c>
    </row>
    <row r="4554" spans="1:3">
      <c r="A4554">
        <v>30.2907009124756</v>
      </c>
      <c r="B4554">
        <v>3.3713326454162602</v>
      </c>
      <c r="C4554">
        <v>20.868921279907202</v>
      </c>
    </row>
    <row r="4555" spans="1:3">
      <c r="A4555">
        <v>25.7094917297363</v>
      </c>
      <c r="B4555">
        <v>27.297691345214801</v>
      </c>
      <c r="C4555">
        <v>26.2653617858887</v>
      </c>
    </row>
    <row r="4556" spans="1:3">
      <c r="A4556">
        <v>17.739711761474599</v>
      </c>
      <c r="B4556">
        <v>51.068870544433601</v>
      </c>
      <c r="C4556">
        <v>29.4049167633057</v>
      </c>
    </row>
    <row r="4557" spans="1:3">
      <c r="A4557">
        <v>21.397691726684599</v>
      </c>
      <c r="B4557">
        <v>14.686837196350099</v>
      </c>
      <c r="C4557">
        <v>19.048892974853501</v>
      </c>
    </row>
    <row r="4558" spans="1:3">
      <c r="A4558">
        <v>31.7995414733887</v>
      </c>
      <c r="B4558">
        <v>48.691543579101598</v>
      </c>
      <c r="C4558">
        <v>37.711742401122997</v>
      </c>
    </row>
    <row r="4559" spans="1:3">
      <c r="A4559">
        <v>19.280515670776399</v>
      </c>
      <c r="B4559">
        <v>48.0787544250488</v>
      </c>
      <c r="C4559">
        <v>29.359899520873999</v>
      </c>
    </row>
    <row r="4560" spans="1:3">
      <c r="A4560">
        <v>29.6312046051025</v>
      </c>
      <c r="B4560">
        <v>1.6566647291183501</v>
      </c>
      <c r="C4560">
        <v>19.840116500854499</v>
      </c>
    </row>
    <row r="4561" spans="1:3">
      <c r="A4561">
        <v>30.4065132141113</v>
      </c>
      <c r="B4561">
        <v>15.245148658752401</v>
      </c>
      <c r="C4561">
        <v>25.100034713745099</v>
      </c>
    </row>
    <row r="4562" spans="1:3">
      <c r="A4562">
        <v>10.1606645584106</v>
      </c>
      <c r="B4562">
        <v>-4.16151666641235</v>
      </c>
      <c r="C4562">
        <v>5.1479010581970197</v>
      </c>
    </row>
    <row r="4563" spans="1:3">
      <c r="A4563">
        <v>22.5909023284912</v>
      </c>
      <c r="B4563">
        <v>32.927742004394503</v>
      </c>
      <c r="C4563">
        <v>26.208795547485401</v>
      </c>
    </row>
    <row r="4564" spans="1:3">
      <c r="A4564">
        <v>32.461265563964801</v>
      </c>
      <c r="B4564">
        <v>63.438369750976598</v>
      </c>
      <c r="C4564">
        <v>43.303253173828097</v>
      </c>
    </row>
    <row r="4565" spans="1:3">
      <c r="A4565">
        <v>26.192029953002901</v>
      </c>
      <c r="B4565">
        <v>38.887290954589801</v>
      </c>
      <c r="C4565">
        <v>30.635372161865199</v>
      </c>
    </row>
    <row r="4566" spans="1:3">
      <c r="A4566">
        <v>40.361942291259801</v>
      </c>
      <c r="B4566">
        <v>-3.7203392982482901</v>
      </c>
      <c r="C4566">
        <v>24.933143615722699</v>
      </c>
    </row>
    <row r="4567" spans="1:3">
      <c r="A4567">
        <v>16.298530578613299</v>
      </c>
      <c r="B4567">
        <v>11.693311691284199</v>
      </c>
      <c r="C4567">
        <v>14.686703681945801</v>
      </c>
    </row>
    <row r="4568" spans="1:3">
      <c r="A4568">
        <v>24.4722003936768</v>
      </c>
      <c r="B4568">
        <v>31.5857334136963</v>
      </c>
      <c r="C4568">
        <v>26.961936950683601</v>
      </c>
    </row>
    <row r="4569" spans="1:3">
      <c r="A4569">
        <v>30.254297256469702</v>
      </c>
      <c r="B4569">
        <v>41.750404357910199</v>
      </c>
      <c r="C4569">
        <v>34.2779350280762</v>
      </c>
    </row>
    <row r="4570" spans="1:3">
      <c r="A4570">
        <v>23.968235015869102</v>
      </c>
      <c r="B4570">
        <v>49.215583801269503</v>
      </c>
      <c r="C4570">
        <v>32.804805755615199</v>
      </c>
    </row>
    <row r="4571" spans="1:3">
      <c r="A4571">
        <v>25.411928176879901</v>
      </c>
      <c r="B4571">
        <v>20.3021125793457</v>
      </c>
      <c r="C4571">
        <v>23.623493194580099</v>
      </c>
    </row>
    <row r="4572" spans="1:3">
      <c r="A4572">
        <v>17.4518337249756</v>
      </c>
      <c r="B4572">
        <v>11.0606470108032</v>
      </c>
      <c r="C4572">
        <v>15.214918136596699</v>
      </c>
    </row>
    <row r="4573" spans="1:3">
      <c r="A4573">
        <v>27.1430988311768</v>
      </c>
      <c r="B4573">
        <v>73.360511779785199</v>
      </c>
      <c r="C4573">
        <v>43.3191947937012</v>
      </c>
    </row>
    <row r="4574" spans="1:3">
      <c r="A4574">
        <v>40.308456420898402</v>
      </c>
      <c r="B4574">
        <v>43.2221069335938</v>
      </c>
      <c r="C4574">
        <v>41.328235626220703</v>
      </c>
    </row>
    <row r="4575" spans="1:3">
      <c r="A4575">
        <v>13.930336952209499</v>
      </c>
      <c r="B4575">
        <v>7.8700695037841797</v>
      </c>
      <c r="C4575">
        <v>11.809243202209499</v>
      </c>
    </row>
    <row r="4576" spans="1:3">
      <c r="A4576">
        <v>40.118782043457003</v>
      </c>
      <c r="B4576">
        <v>12.8035078048706</v>
      </c>
      <c r="C4576">
        <v>30.558435440063501</v>
      </c>
    </row>
    <row r="4577" spans="1:3">
      <c r="A4577">
        <v>26.0691833496094</v>
      </c>
      <c r="B4577">
        <v>72.142890930175795</v>
      </c>
      <c r="C4577">
        <v>42.194980621337898</v>
      </c>
    </row>
    <row r="4578" spans="1:3">
      <c r="A4578">
        <v>25.548078536987301</v>
      </c>
      <c r="B4578">
        <v>19.3238639831543</v>
      </c>
      <c r="C4578">
        <v>23.369604110717798</v>
      </c>
    </row>
    <row r="4579" spans="1:3">
      <c r="A4579">
        <v>28.478443145751999</v>
      </c>
      <c r="B4579">
        <v>43.870475769042997</v>
      </c>
      <c r="C4579">
        <v>33.865653991699197</v>
      </c>
    </row>
    <row r="4580" spans="1:3">
      <c r="A4580">
        <v>20.617876052856399</v>
      </c>
      <c r="B4580">
        <v>49.8115234375</v>
      </c>
      <c r="C4580">
        <v>30.8356533050537</v>
      </c>
    </row>
    <row r="4581" spans="1:3">
      <c r="A4581">
        <v>37.854347229003899</v>
      </c>
      <c r="B4581">
        <v>17.930688858032202</v>
      </c>
      <c r="C4581">
        <v>30.881067276001001</v>
      </c>
    </row>
    <row r="4582" spans="1:3">
      <c r="A4582">
        <v>47.619400024414098</v>
      </c>
      <c r="B4582">
        <v>22.961383819580099</v>
      </c>
      <c r="C4582">
        <v>38.989093780517599</v>
      </c>
    </row>
    <row r="4583" spans="1:3">
      <c r="A4583">
        <v>4.1104936599731401</v>
      </c>
      <c r="B4583">
        <v>15.9404850006104</v>
      </c>
      <c r="C4583">
        <v>8.2509908676147496</v>
      </c>
    </row>
    <row r="4584" spans="1:3">
      <c r="A4584">
        <v>20.559648513793899</v>
      </c>
      <c r="B4584">
        <v>4.7157831192016602</v>
      </c>
      <c r="C4584">
        <v>15.014295578002899</v>
      </c>
    </row>
    <row r="4585" spans="1:3">
      <c r="A4585">
        <v>26.695980072021499</v>
      </c>
      <c r="B4585">
        <v>12.7692251205444</v>
      </c>
      <c r="C4585">
        <v>21.8216152191162</v>
      </c>
    </row>
    <row r="4586" spans="1:3">
      <c r="A4586">
        <v>16.89404296875</v>
      </c>
      <c r="B4586">
        <v>-14.9996604919434</v>
      </c>
      <c r="C4586">
        <v>5.7312469482421902</v>
      </c>
    </row>
    <row r="4587" spans="1:3">
      <c r="A4587">
        <v>27.596735000610401</v>
      </c>
      <c r="B4587">
        <v>50.234550476074197</v>
      </c>
      <c r="C4587">
        <v>35.519969940185497</v>
      </c>
    </row>
    <row r="4588" spans="1:3">
      <c r="A4588">
        <v>14.467649459838899</v>
      </c>
      <c r="B4588">
        <v>27.115653991699201</v>
      </c>
      <c r="C4588">
        <v>18.894451141357401</v>
      </c>
    </row>
    <row r="4589" spans="1:3">
      <c r="A4589">
        <v>26.6951580047607</v>
      </c>
      <c r="B4589">
        <v>64.928970336914105</v>
      </c>
      <c r="C4589">
        <v>40.076992034912102</v>
      </c>
    </row>
    <row r="4590" spans="1:3">
      <c r="A4590">
        <v>29.612653732299801</v>
      </c>
      <c r="B4590">
        <v>8.5950422286987305</v>
      </c>
      <c r="C4590">
        <v>22.2564888000488</v>
      </c>
    </row>
    <row r="4591" spans="1:3">
      <c r="A4591">
        <v>26.2147102355957</v>
      </c>
      <c r="B4591">
        <v>14.507321357727101</v>
      </c>
      <c r="C4591">
        <v>22.117124557495099</v>
      </c>
    </row>
    <row r="4592" spans="1:3">
      <c r="A4592">
        <v>21.480514526367202</v>
      </c>
      <c r="B4592">
        <v>23.028133392333999</v>
      </c>
      <c r="C4592">
        <v>22.022180557251001</v>
      </c>
    </row>
    <row r="4593" spans="1:3">
      <c r="A4593">
        <v>20.0080165863037</v>
      </c>
      <c r="B4593">
        <v>43.151641845703097</v>
      </c>
      <c r="C4593">
        <v>28.1082859039307</v>
      </c>
    </row>
    <row r="4594" spans="1:3">
      <c r="A4594">
        <v>21.3029460906982</v>
      </c>
      <c r="B4594">
        <v>25.290397644043001</v>
      </c>
      <c r="C4594">
        <v>22.698554992675799</v>
      </c>
    </row>
    <row r="4595" spans="1:3">
      <c r="A4595">
        <v>22.626384735107401</v>
      </c>
      <c r="B4595">
        <v>26.1426601409912</v>
      </c>
      <c r="C4595">
        <v>23.857080459594702</v>
      </c>
    </row>
    <row r="4596" spans="1:3">
      <c r="A4596">
        <v>50.102115631103501</v>
      </c>
      <c r="B4596">
        <v>-4.5110507011413601</v>
      </c>
      <c r="C4596">
        <v>30.987506866455099</v>
      </c>
    </row>
    <row r="4597" spans="1:3">
      <c r="A4597">
        <v>27.839889526367202</v>
      </c>
      <c r="B4597">
        <v>26.263629913330099</v>
      </c>
      <c r="C4597">
        <v>27.2881984710693</v>
      </c>
    </row>
    <row r="4598" spans="1:3">
      <c r="A4598">
        <v>14.327923774719199</v>
      </c>
      <c r="B4598">
        <v>-12.7089624404907</v>
      </c>
      <c r="C4598">
        <v>4.8650135993957502</v>
      </c>
    </row>
    <row r="4599" spans="1:3">
      <c r="A4599">
        <v>22.707880020141602</v>
      </c>
      <c r="B4599">
        <v>-2.0576737821102101E-2</v>
      </c>
      <c r="C4599">
        <v>14.7529201507568</v>
      </c>
    </row>
    <row r="4600" spans="1:3">
      <c r="A4600">
        <v>34.095371246337898</v>
      </c>
      <c r="B4600">
        <v>25.4764595031738</v>
      </c>
      <c r="C4600">
        <v>31.078752517700199</v>
      </c>
    </row>
    <row r="4601" spans="1:3">
      <c r="A4601">
        <v>37.845577239990199</v>
      </c>
      <c r="B4601">
        <v>18.611761093139599</v>
      </c>
      <c r="C4601">
        <v>31.113740921020501</v>
      </c>
    </row>
    <row r="4602" spans="1:3">
      <c r="A4602">
        <v>34.744182586669901</v>
      </c>
      <c r="B4602">
        <v>23.487268447876001</v>
      </c>
      <c r="C4602">
        <v>30.804262161254901</v>
      </c>
    </row>
    <row r="4603" spans="1:3">
      <c r="A4603">
        <v>45.616615295410199</v>
      </c>
      <c r="B4603">
        <v>-1.1718337535858201</v>
      </c>
      <c r="C4603">
        <v>29.240657806396499</v>
      </c>
    </row>
    <row r="4604" spans="1:3">
      <c r="A4604">
        <v>12.3760643005371</v>
      </c>
      <c r="B4604">
        <v>10.8242950439453</v>
      </c>
      <c r="C4604">
        <v>11.832944869995099</v>
      </c>
    </row>
    <row r="4605" spans="1:3">
      <c r="A4605">
        <v>17.875249862670898</v>
      </c>
      <c r="B4605">
        <v>63.948680877685497</v>
      </c>
      <c r="C4605">
        <v>34.000949859619098</v>
      </c>
    </row>
    <row r="4606" spans="1:3">
      <c r="A4606">
        <v>17.977058410644499</v>
      </c>
      <c r="B4606">
        <v>21.150390625</v>
      </c>
      <c r="C4606">
        <v>19.087724685668899</v>
      </c>
    </row>
    <row r="4607" spans="1:3">
      <c r="A4607">
        <v>26.061460494995099</v>
      </c>
      <c r="B4607">
        <v>13.8866729736328</v>
      </c>
      <c r="C4607">
        <v>21.800285339355501</v>
      </c>
    </row>
    <row r="4608" spans="1:3">
      <c r="A4608">
        <v>19.898286819458001</v>
      </c>
      <c r="B4608">
        <v>20.850254058837901</v>
      </c>
      <c r="C4608">
        <v>20.2314758300781</v>
      </c>
    </row>
    <row r="4609" spans="1:3">
      <c r="A4609">
        <v>35.352542877197301</v>
      </c>
      <c r="B4609">
        <v>19.418067932128899</v>
      </c>
      <c r="C4609">
        <v>29.775476455688501</v>
      </c>
    </row>
    <row r="4610" spans="1:3">
      <c r="A4610">
        <v>29.307754516601602</v>
      </c>
      <c r="B4610">
        <v>24.118944168090799</v>
      </c>
      <c r="C4610">
        <v>27.491670608520501</v>
      </c>
    </row>
    <row r="4611" spans="1:3">
      <c r="A4611">
        <v>37.165966033935497</v>
      </c>
      <c r="B4611">
        <v>16.4892673492432</v>
      </c>
      <c r="C4611">
        <v>29.929121017456101</v>
      </c>
    </row>
    <row r="4612" spans="1:3">
      <c r="A4612">
        <v>15.3242139816284</v>
      </c>
      <c r="B4612">
        <v>11.4626731872559</v>
      </c>
      <c r="C4612">
        <v>13.972674369811999</v>
      </c>
    </row>
    <row r="4613" spans="1:3">
      <c r="A4613">
        <v>23.826154708862301</v>
      </c>
      <c r="B4613">
        <v>54.435310363769503</v>
      </c>
      <c r="C4613">
        <v>34.539360046386697</v>
      </c>
    </row>
    <row r="4614" spans="1:3">
      <c r="A4614">
        <v>20.721908569335898</v>
      </c>
      <c r="B4614">
        <v>29.729923248291001</v>
      </c>
      <c r="C4614">
        <v>23.874713897705099</v>
      </c>
    </row>
    <row r="4615" spans="1:3">
      <c r="A4615">
        <v>21.709037780761701</v>
      </c>
      <c r="B4615">
        <v>-3.8376910686492902</v>
      </c>
      <c r="C4615">
        <v>12.767683029174799</v>
      </c>
    </row>
    <row r="4616" spans="1:3">
      <c r="A4616">
        <v>34.321323394775398</v>
      </c>
      <c r="B4616">
        <v>19.327659606933601</v>
      </c>
      <c r="C4616">
        <v>29.073541641235401</v>
      </c>
    </row>
    <row r="4617" spans="1:3">
      <c r="A4617">
        <v>28.177654266357401</v>
      </c>
      <c r="B4617">
        <v>12.2911024093628</v>
      </c>
      <c r="C4617">
        <v>22.6173610687256</v>
      </c>
    </row>
    <row r="4618" spans="1:3">
      <c r="A4618">
        <v>30.286500930786101</v>
      </c>
      <c r="B4618">
        <v>51.269134521484403</v>
      </c>
      <c r="C4618">
        <v>37.630424499511697</v>
      </c>
    </row>
    <row r="4619" spans="1:3">
      <c r="A4619">
        <v>31.0035724639893</v>
      </c>
      <c r="B4619">
        <v>10.068178176879901</v>
      </c>
      <c r="C4619">
        <v>23.676183700561499</v>
      </c>
    </row>
    <row r="4620" spans="1:3">
      <c r="A4620">
        <v>25.706855773925799</v>
      </c>
      <c r="B4620">
        <v>-25.133852005004901</v>
      </c>
      <c r="C4620">
        <v>7.9126081466674796</v>
      </c>
    </row>
    <row r="4621" spans="1:3">
      <c r="A4621">
        <v>10.5389051437378</v>
      </c>
      <c r="B4621">
        <v>52.599765777587898</v>
      </c>
      <c r="C4621">
        <v>25.260206222534201</v>
      </c>
    </row>
    <row r="4622" spans="1:3">
      <c r="A4622">
        <v>51.9465522766113</v>
      </c>
      <c r="B4622">
        <v>8.2058353424072301</v>
      </c>
      <c r="C4622">
        <v>36.637302398681598</v>
      </c>
    </row>
    <row r="4623" spans="1:3">
      <c r="A4623">
        <v>37.059791564941399</v>
      </c>
      <c r="B4623">
        <v>51.08349609375</v>
      </c>
      <c r="C4623">
        <v>41.968086242675803</v>
      </c>
    </row>
    <row r="4624" spans="1:3">
      <c r="A4624">
        <v>34.869422912597699</v>
      </c>
      <c r="B4624">
        <v>30.573081970214801</v>
      </c>
      <c r="C4624">
        <v>33.3657035827637</v>
      </c>
    </row>
    <row r="4625" spans="1:3">
      <c r="A4625">
        <v>42.7537841796875</v>
      </c>
      <c r="B4625">
        <v>68.626174926757798</v>
      </c>
      <c r="C4625">
        <v>51.809120178222699</v>
      </c>
    </row>
    <row r="4626" spans="1:3">
      <c r="A4626">
        <v>13.199431419372599</v>
      </c>
      <c r="B4626">
        <v>8.4981374740600604</v>
      </c>
      <c r="C4626">
        <v>11.553978919982899</v>
      </c>
    </row>
    <row r="4627" spans="1:3">
      <c r="A4627">
        <v>17.1144905090332</v>
      </c>
      <c r="B4627">
        <v>10.3795051574707</v>
      </c>
      <c r="C4627">
        <v>14.757246017456101</v>
      </c>
    </row>
    <row r="4628" spans="1:3">
      <c r="A4628">
        <v>23.9757404327393</v>
      </c>
      <c r="B4628">
        <v>3.15817475318909</v>
      </c>
      <c r="C4628">
        <v>16.689592361450199</v>
      </c>
    </row>
    <row r="4629" spans="1:3">
      <c r="A4629">
        <v>24.781370162963899</v>
      </c>
      <c r="B4629">
        <v>3.5437192916870099</v>
      </c>
      <c r="C4629">
        <v>17.348192214965799</v>
      </c>
    </row>
    <row r="4630" spans="1:3">
      <c r="A4630">
        <v>40.597915649414098</v>
      </c>
      <c r="B4630">
        <v>5.8824872970581099</v>
      </c>
      <c r="C4630">
        <v>28.447515487670898</v>
      </c>
    </row>
    <row r="4631" spans="1:3">
      <c r="A4631">
        <v>19.858037948608398</v>
      </c>
      <c r="B4631">
        <v>-6.7441964149475098</v>
      </c>
      <c r="C4631">
        <v>10.5472555160522</v>
      </c>
    </row>
    <row r="4632" spans="1:3">
      <c r="A4632">
        <v>33.191936492919901</v>
      </c>
      <c r="B4632">
        <v>15.328731536865201</v>
      </c>
      <c r="C4632">
        <v>26.939815521240199</v>
      </c>
    </row>
    <row r="4633" spans="1:3">
      <c r="A4633">
        <v>36.455577850341797</v>
      </c>
      <c r="B4633">
        <v>1.14758813381195</v>
      </c>
      <c r="C4633">
        <v>24.097782135009801</v>
      </c>
    </row>
    <row r="4634" spans="1:3">
      <c r="A4634">
        <v>11.4145040512085</v>
      </c>
      <c r="B4634">
        <v>4.4497852325439498</v>
      </c>
      <c r="C4634">
        <v>8.9768524169921893</v>
      </c>
    </row>
    <row r="4635" spans="1:3">
      <c r="A4635">
        <v>18.698301315307599</v>
      </c>
      <c r="B4635">
        <v>19.741733551025401</v>
      </c>
      <c r="C4635">
        <v>19.063503265380898</v>
      </c>
    </row>
    <row r="4636" spans="1:3">
      <c r="A4636">
        <v>37.783004760742202</v>
      </c>
      <c r="B4636">
        <v>38.230236053466797</v>
      </c>
      <c r="C4636">
        <v>37.939537048339801</v>
      </c>
    </row>
    <row r="4637" spans="1:3">
      <c r="A4637">
        <v>33.377414703369098</v>
      </c>
      <c r="B4637">
        <v>0.50118881464004505</v>
      </c>
      <c r="C4637">
        <v>21.870735168456999</v>
      </c>
    </row>
    <row r="4638" spans="1:3">
      <c r="A4638">
        <v>28.741968154907202</v>
      </c>
      <c r="B4638">
        <v>13.236859321594199</v>
      </c>
      <c r="C4638">
        <v>23.315179824829102</v>
      </c>
    </row>
    <row r="4639" spans="1:3">
      <c r="A4639">
        <v>14.467022895813001</v>
      </c>
      <c r="B4639">
        <v>20.434047698974599</v>
      </c>
      <c r="C4639">
        <v>16.5554809570313</v>
      </c>
    </row>
    <row r="4640" spans="1:3">
      <c r="A4640">
        <v>31.716037750244102</v>
      </c>
      <c r="B4640">
        <v>26.9417915344238</v>
      </c>
      <c r="C4640">
        <v>30.045051574706999</v>
      </c>
    </row>
    <row r="4641" spans="1:3">
      <c r="A4641">
        <v>24.3135795593262</v>
      </c>
      <c r="B4641">
        <v>49.4884033203125</v>
      </c>
      <c r="C4641">
        <v>33.124767303466797</v>
      </c>
    </row>
    <row r="4642" spans="1:3">
      <c r="A4642">
        <v>26.6373996734619</v>
      </c>
      <c r="B4642">
        <v>26.988481521606399</v>
      </c>
      <c r="C4642">
        <v>26.760278701782202</v>
      </c>
    </row>
    <row r="4643" spans="1:3">
      <c r="A4643">
        <v>19.268663406372099</v>
      </c>
      <c r="B4643">
        <v>47.600059509277301</v>
      </c>
      <c r="C4643">
        <v>29.1846523284912</v>
      </c>
    </row>
    <row r="4644" spans="1:3">
      <c r="A4644">
        <v>30.3444919586182</v>
      </c>
      <c r="B4644">
        <v>14.8339643478394</v>
      </c>
      <c r="C4644">
        <v>24.915807723998999</v>
      </c>
    </row>
    <row r="4645" spans="1:3">
      <c r="A4645">
        <v>34.246826171875</v>
      </c>
      <c r="B4645">
        <v>50.277347564697301</v>
      </c>
      <c r="C4645">
        <v>39.857509613037102</v>
      </c>
    </row>
    <row r="4646" spans="1:3">
      <c r="A4646">
        <v>21.7208347320557</v>
      </c>
      <c r="B4646">
        <v>34.498252868652301</v>
      </c>
      <c r="C4646">
        <v>26.192930221557599</v>
      </c>
    </row>
    <row r="4647" spans="1:3">
      <c r="A4647">
        <v>22.836990356445298</v>
      </c>
      <c r="B4647">
        <v>12.2111110687256</v>
      </c>
      <c r="C4647">
        <v>19.117933273315401</v>
      </c>
    </row>
    <row r="4648" spans="1:3">
      <c r="A4648">
        <v>15.6034440994263</v>
      </c>
      <c r="B4648">
        <v>18.9570713043213</v>
      </c>
      <c r="C4648">
        <v>16.777214050293001</v>
      </c>
    </row>
    <row r="4649" spans="1:3">
      <c r="A4649">
        <v>38.415195465087898</v>
      </c>
      <c r="B4649">
        <v>32.161411285400398</v>
      </c>
      <c r="C4649">
        <v>36.226371765136697</v>
      </c>
    </row>
    <row r="4650" spans="1:3">
      <c r="A4650">
        <v>24.166793823242202</v>
      </c>
      <c r="B4650">
        <v>69.163566589355497</v>
      </c>
      <c r="C4650">
        <v>39.915664672851598</v>
      </c>
    </row>
    <row r="4651" spans="1:3">
      <c r="A4651">
        <v>17.563259124755898</v>
      </c>
      <c r="B4651">
        <v>22.741327285766602</v>
      </c>
      <c r="C4651">
        <v>19.375583648681602</v>
      </c>
    </row>
    <row r="4652" spans="1:3">
      <c r="A4652">
        <v>31.299709320068398</v>
      </c>
      <c r="B4652">
        <v>12.0984535217285</v>
      </c>
      <c r="C4652">
        <v>24.579269409179702</v>
      </c>
    </row>
    <row r="4653" spans="1:3">
      <c r="A4653">
        <v>31.3434448242188</v>
      </c>
      <c r="B4653">
        <v>90.688713073730497</v>
      </c>
      <c r="C4653">
        <v>52.114288330078097</v>
      </c>
    </row>
    <row r="4654" spans="1:3">
      <c r="A4654">
        <v>17.218694686889599</v>
      </c>
      <c r="B4654">
        <v>-6.2172389030456499</v>
      </c>
      <c r="C4654">
        <v>9.0161180496215803</v>
      </c>
    </row>
    <row r="4655" spans="1:3">
      <c r="A4655">
        <v>35.824268341064503</v>
      </c>
      <c r="B4655">
        <v>-10.4764757156372</v>
      </c>
      <c r="C4655">
        <v>19.6190071105957</v>
      </c>
    </row>
    <row r="4656" spans="1:3">
      <c r="A4656">
        <v>27.873897552490199</v>
      </c>
      <c r="B4656">
        <v>13.3355102539063</v>
      </c>
      <c r="C4656">
        <v>22.7854614257813</v>
      </c>
    </row>
    <row r="4657" spans="1:3">
      <c r="A4657">
        <v>30.839647293090799</v>
      </c>
      <c r="B4657">
        <v>6.1741428375244096</v>
      </c>
      <c r="C4657">
        <v>22.206720352172901</v>
      </c>
    </row>
    <row r="4658" spans="1:3">
      <c r="A4658">
        <v>43.851764678955099</v>
      </c>
      <c r="B4658">
        <v>38.0137939453125</v>
      </c>
      <c r="C4658">
        <v>41.808475494384801</v>
      </c>
    </row>
    <row r="4659" spans="1:3">
      <c r="A4659">
        <v>7.8605022430419904</v>
      </c>
      <c r="B4659">
        <v>42.7391357421875</v>
      </c>
      <c r="C4659">
        <v>20.0680236816406</v>
      </c>
    </row>
    <row r="4660" spans="1:3">
      <c r="A4660">
        <v>28.146690368652301</v>
      </c>
      <c r="B4660">
        <v>44.309524536132798</v>
      </c>
      <c r="C4660">
        <v>33.803680419921903</v>
      </c>
    </row>
    <row r="4661" spans="1:3">
      <c r="A4661">
        <v>27.3765468597412</v>
      </c>
      <c r="B4661">
        <v>42.108425140380902</v>
      </c>
      <c r="C4661">
        <v>32.532703399658203</v>
      </c>
    </row>
    <row r="4662" spans="1:3">
      <c r="A4662">
        <v>25.504684448242202</v>
      </c>
      <c r="B4662">
        <v>17.4147338867188</v>
      </c>
      <c r="C4662">
        <v>22.673202514648398</v>
      </c>
    </row>
    <row r="4663" spans="1:3">
      <c r="A4663">
        <v>25.7414646148682</v>
      </c>
      <c r="B4663">
        <v>57.849609375</v>
      </c>
      <c r="C4663">
        <v>36.979316711425803</v>
      </c>
    </row>
    <row r="4664" spans="1:3">
      <c r="A4664">
        <v>35.748867034912102</v>
      </c>
      <c r="B4664">
        <v>4.7482547760009801</v>
      </c>
      <c r="C4664">
        <v>24.898653030395501</v>
      </c>
    </row>
    <row r="4665" spans="1:3">
      <c r="A4665">
        <v>20.4486904144287</v>
      </c>
      <c r="B4665">
        <v>14.834568977356</v>
      </c>
      <c r="C4665">
        <v>18.483747482299801</v>
      </c>
    </row>
    <row r="4666" spans="1:3">
      <c r="A4666">
        <v>10.235654830932599</v>
      </c>
      <c r="B4666">
        <v>20.8130207061768</v>
      </c>
      <c r="C4666">
        <v>13.9377326965332</v>
      </c>
    </row>
    <row r="4667" spans="1:3">
      <c r="A4667">
        <v>23.862621307373001</v>
      </c>
      <c r="B4667">
        <v>0.97579276561737105</v>
      </c>
      <c r="C4667">
        <v>15.852231025695801</v>
      </c>
    </row>
    <row r="4668" spans="1:3">
      <c r="A4668">
        <v>19.601617813110401</v>
      </c>
      <c r="B4668">
        <v>21.305273056030298</v>
      </c>
      <c r="C4668">
        <v>20.1978969573975</v>
      </c>
    </row>
    <row r="4669" spans="1:3">
      <c r="A4669">
        <v>39.4542045593262</v>
      </c>
      <c r="B4669">
        <v>-0.22517205774784099</v>
      </c>
      <c r="C4669">
        <v>25.566423416137699</v>
      </c>
    </row>
    <row r="4670" spans="1:3">
      <c r="A4670">
        <v>16.871631622314499</v>
      </c>
      <c r="B4670">
        <v>40.632820129394503</v>
      </c>
      <c r="C4670">
        <v>25.188047409057599</v>
      </c>
    </row>
    <row r="4671" spans="1:3">
      <c r="A4671">
        <v>32.985755920410199</v>
      </c>
      <c r="B4671">
        <v>53.649143218994098</v>
      </c>
      <c r="C4671">
        <v>40.217941284179702</v>
      </c>
    </row>
    <row r="4672" spans="1:3">
      <c r="A4672">
        <v>20.537702560424801</v>
      </c>
      <c r="B4672">
        <v>30.540615081787099</v>
      </c>
      <c r="C4672">
        <v>24.038721084594702</v>
      </c>
    </row>
    <row r="4673" spans="1:3">
      <c r="A4673">
        <v>39.891441345214801</v>
      </c>
      <c r="B4673">
        <v>16.179935455322301</v>
      </c>
      <c r="C4673">
        <v>31.592414855956999</v>
      </c>
    </row>
    <row r="4674" spans="1:3">
      <c r="A4674">
        <v>22.716480255126999</v>
      </c>
      <c r="B4674">
        <v>3.7873048782348602</v>
      </c>
      <c r="C4674">
        <v>16.0912685394287</v>
      </c>
    </row>
    <row r="4675" spans="1:3">
      <c r="A4675">
        <v>20.9453639984131</v>
      </c>
      <c r="B4675">
        <v>2.9639911651611301</v>
      </c>
      <c r="C4675">
        <v>14.651883125305201</v>
      </c>
    </row>
    <row r="4676" spans="1:3">
      <c r="A4676">
        <v>31.424280166626001</v>
      </c>
      <c r="B4676">
        <v>2.3803751468658398</v>
      </c>
      <c r="C4676">
        <v>21.258913040161101</v>
      </c>
    </row>
    <row r="4677" spans="1:3">
      <c r="A4677">
        <v>24.631792068481399</v>
      </c>
      <c r="B4677">
        <v>51.922725677490199</v>
      </c>
      <c r="C4677">
        <v>34.183620452880902</v>
      </c>
    </row>
    <row r="4678" spans="1:3">
      <c r="A4678">
        <v>19.6199131011963</v>
      </c>
      <c r="B4678">
        <v>21.194261550903299</v>
      </c>
      <c r="C4678">
        <v>20.170934677123999</v>
      </c>
    </row>
    <row r="4679" spans="1:3">
      <c r="A4679">
        <v>13.3315019607544</v>
      </c>
      <c r="B4679">
        <v>35.588367462158203</v>
      </c>
      <c r="C4679">
        <v>21.121404647827099</v>
      </c>
    </row>
    <row r="4680" spans="1:3">
      <c r="A4680">
        <v>14.5026798248291</v>
      </c>
      <c r="B4680">
        <v>27.2245483398438</v>
      </c>
      <c r="C4680">
        <v>18.9553337097168</v>
      </c>
    </row>
    <row r="4681" spans="1:3">
      <c r="A4681">
        <v>51.171512603759801</v>
      </c>
      <c r="B4681">
        <v>63.464042663574197</v>
      </c>
      <c r="C4681">
        <v>55.473899841308601</v>
      </c>
    </row>
    <row r="4682" spans="1:3">
      <c r="A4682">
        <v>46.836841583252003</v>
      </c>
      <c r="B4682">
        <v>10.5609426498413</v>
      </c>
      <c r="C4682">
        <v>34.1402778625488</v>
      </c>
    </row>
    <row r="4683" spans="1:3">
      <c r="A4683">
        <v>23.7298183441162</v>
      </c>
      <c r="B4683">
        <v>31.016496658325199</v>
      </c>
      <c r="C4683">
        <v>26.280155181884801</v>
      </c>
    </row>
    <row r="4684" spans="1:3">
      <c r="A4684">
        <v>32.534107208252003</v>
      </c>
      <c r="B4684">
        <v>2.3650984764099099</v>
      </c>
      <c r="C4684">
        <v>21.9749546051025</v>
      </c>
    </row>
    <row r="4685" spans="1:3">
      <c r="A4685">
        <v>26.7430324554443</v>
      </c>
      <c r="B4685">
        <v>20.003501892089801</v>
      </c>
      <c r="C4685">
        <v>24.384197235107401</v>
      </c>
    </row>
    <row r="4686" spans="1:3">
      <c r="A4686">
        <v>17.496059417724599</v>
      </c>
      <c r="B4686">
        <v>-2.5907797813415501</v>
      </c>
      <c r="C4686">
        <v>10.4656658172607</v>
      </c>
    </row>
    <row r="4687" spans="1:3">
      <c r="A4687">
        <v>30.998466491699201</v>
      </c>
      <c r="B4687">
        <v>-2.8247876167297399</v>
      </c>
      <c r="C4687">
        <v>19.160327911376999</v>
      </c>
    </row>
    <row r="4688" spans="1:3">
      <c r="A4688">
        <v>35.311805725097699</v>
      </c>
      <c r="B4688">
        <v>-2.44964528083801</v>
      </c>
      <c r="C4688">
        <v>22.095298767089801</v>
      </c>
    </row>
    <row r="4689" spans="1:3">
      <c r="A4689">
        <v>37.251277923583999</v>
      </c>
      <c r="B4689">
        <v>1.9225991964340201</v>
      </c>
      <c r="C4689">
        <v>24.8862400054932</v>
      </c>
    </row>
    <row r="4690" spans="1:3">
      <c r="A4690">
        <v>17.043033599853501</v>
      </c>
      <c r="B4690">
        <v>46.496471405029297</v>
      </c>
      <c r="C4690">
        <v>27.3517360687256</v>
      </c>
    </row>
    <row r="4691" spans="1:3">
      <c r="A4691">
        <v>19.614896774291999</v>
      </c>
      <c r="B4691">
        <v>19.8183288574219</v>
      </c>
      <c r="C4691">
        <v>19.686098098754901</v>
      </c>
    </row>
    <row r="4692" spans="1:3">
      <c r="A4692">
        <v>8.1909866333007795</v>
      </c>
      <c r="B4692">
        <v>49.988971710205099</v>
      </c>
      <c r="C4692">
        <v>22.8202819824219</v>
      </c>
    </row>
    <row r="4693" spans="1:3">
      <c r="A4693">
        <v>22.99245262146</v>
      </c>
      <c r="B4693">
        <v>38.777236938476598</v>
      </c>
      <c r="C4693">
        <v>28.517127990722699</v>
      </c>
    </row>
    <row r="4694" spans="1:3">
      <c r="A4694">
        <v>40.8992919921875</v>
      </c>
      <c r="B4694">
        <v>13.646441459655801</v>
      </c>
      <c r="C4694">
        <v>31.360794067382798</v>
      </c>
    </row>
    <row r="4695" spans="1:3">
      <c r="A4695">
        <v>33.703914642333999</v>
      </c>
      <c r="B4695">
        <v>42.945247650146499</v>
      </c>
      <c r="C4695">
        <v>36.938381195068402</v>
      </c>
    </row>
    <row r="4696" spans="1:3">
      <c r="A4696">
        <v>18.469728469848601</v>
      </c>
      <c r="B4696">
        <v>20.1335773468018</v>
      </c>
      <c r="C4696">
        <v>19.052076339721701</v>
      </c>
    </row>
    <row r="4697" spans="1:3">
      <c r="A4697">
        <v>12.0899515151978</v>
      </c>
      <c r="B4697">
        <v>24.350704193115199</v>
      </c>
      <c r="C4697">
        <v>16.3812141418457</v>
      </c>
    </row>
    <row r="4698" spans="1:3">
      <c r="A4698">
        <v>29.546323776245099</v>
      </c>
      <c r="B4698">
        <v>1.00260210037231</v>
      </c>
      <c r="C4698">
        <v>19.5560207366943</v>
      </c>
    </row>
    <row r="4699" spans="1:3">
      <c r="A4699">
        <v>30.6684894561768</v>
      </c>
      <c r="B4699">
        <v>34.140369415283203</v>
      </c>
      <c r="C4699">
        <v>31.8836479187012</v>
      </c>
    </row>
    <row r="4700" spans="1:3">
      <c r="A4700">
        <v>19.030359268188501</v>
      </c>
      <c r="B4700">
        <v>12.101387023925801</v>
      </c>
      <c r="C4700">
        <v>16.605218887329102</v>
      </c>
    </row>
    <row r="4701" spans="1:3">
      <c r="A4701">
        <v>30.035835266113299</v>
      </c>
      <c r="B4701">
        <v>16.669103622436499</v>
      </c>
      <c r="C4701">
        <v>25.357479095458999</v>
      </c>
    </row>
    <row r="4702" spans="1:3">
      <c r="A4702">
        <v>23.372777938842798</v>
      </c>
      <c r="B4702">
        <v>13.344149589538601</v>
      </c>
      <c r="C4702">
        <v>19.862758636474599</v>
      </c>
    </row>
    <row r="4703" spans="1:3">
      <c r="A4703">
        <v>19.849311828613299</v>
      </c>
      <c r="B4703">
        <v>43.587020874023402</v>
      </c>
      <c r="C4703">
        <v>28.1575107574463</v>
      </c>
    </row>
    <row r="4704" spans="1:3">
      <c r="A4704">
        <v>12.9177446365356</v>
      </c>
      <c r="B4704">
        <v>30.350292205810501</v>
      </c>
      <c r="C4704">
        <v>19.019136428833001</v>
      </c>
    </row>
    <row r="4705" spans="1:3">
      <c r="A4705">
        <v>41.716361999511697</v>
      </c>
      <c r="B4705">
        <v>22.596042633056602</v>
      </c>
      <c r="C4705">
        <v>35.024250030517599</v>
      </c>
    </row>
    <row r="4706" spans="1:3">
      <c r="A4706">
        <v>25.867143630981399</v>
      </c>
      <c r="B4706">
        <v>79.466720581054702</v>
      </c>
      <c r="C4706">
        <v>44.626995086669901</v>
      </c>
    </row>
    <row r="4707" spans="1:3">
      <c r="A4707">
        <v>21.5134468078613</v>
      </c>
      <c r="B4707">
        <v>26.3382377624512</v>
      </c>
      <c r="C4707">
        <v>23.202123641967798</v>
      </c>
    </row>
    <row r="4708" spans="1:3">
      <c r="A4708">
        <v>24.196165084838899</v>
      </c>
      <c r="B4708">
        <v>-13.9558982849121</v>
      </c>
      <c r="C4708">
        <v>10.842943191528301</v>
      </c>
    </row>
    <row r="4709" spans="1:3">
      <c r="A4709">
        <v>24.6782131195068</v>
      </c>
      <c r="B4709">
        <v>28.366573333740199</v>
      </c>
      <c r="C4709">
        <v>25.969139099121101</v>
      </c>
    </row>
    <row r="4710" spans="1:3">
      <c r="A4710">
        <v>20.048252105712901</v>
      </c>
      <c r="B4710">
        <v>76.549285888671903</v>
      </c>
      <c r="C4710">
        <v>39.823612213134801</v>
      </c>
    </row>
    <row r="4711" spans="1:3">
      <c r="A4711">
        <v>22.547101974487301</v>
      </c>
      <c r="B4711">
        <v>92.241149902343807</v>
      </c>
      <c r="C4711">
        <v>46.940017700195298</v>
      </c>
    </row>
    <row r="4712" spans="1:3">
      <c r="A4712">
        <v>19.541866302490199</v>
      </c>
      <c r="B4712">
        <v>-10.0354461669922</v>
      </c>
      <c r="C4712">
        <v>9.1898069381713903</v>
      </c>
    </row>
    <row r="4713" spans="1:3">
      <c r="A4713">
        <v>25.509782791137699</v>
      </c>
      <c r="B4713">
        <v>37.9926147460938</v>
      </c>
      <c r="C4713">
        <v>29.8787746429443</v>
      </c>
    </row>
    <row r="4714" spans="1:3">
      <c r="A4714">
        <v>24.8733005523682</v>
      </c>
      <c r="B4714">
        <v>23.002285003662099</v>
      </c>
      <c r="C4714">
        <v>24.2184448242188</v>
      </c>
    </row>
    <row r="4715" spans="1:3">
      <c r="A4715">
        <v>23.972681045532202</v>
      </c>
      <c r="B4715">
        <v>13.561520576477101</v>
      </c>
      <c r="C4715">
        <v>20.3287754058838</v>
      </c>
    </row>
    <row r="4716" spans="1:3">
      <c r="A4716">
        <v>18.835676193237301</v>
      </c>
      <c r="B4716">
        <v>4.1656169891357404</v>
      </c>
      <c r="C4716">
        <v>13.7011556625366</v>
      </c>
    </row>
    <row r="4717" spans="1:3">
      <c r="A4717">
        <v>22.278549194335898</v>
      </c>
      <c r="B4717">
        <v>10.5288333892822</v>
      </c>
      <c r="C4717">
        <v>18.1661491394043</v>
      </c>
    </row>
    <row r="4718" spans="1:3">
      <c r="A4718">
        <v>44.920951843261697</v>
      </c>
      <c r="B4718">
        <v>63.439586639404297</v>
      </c>
      <c r="C4718">
        <v>51.402473449707003</v>
      </c>
    </row>
    <row r="4719" spans="1:3">
      <c r="A4719">
        <v>24.461410522460898</v>
      </c>
      <c r="B4719">
        <v>1.5385214090347299</v>
      </c>
      <c r="C4719">
        <v>16.438400268554702</v>
      </c>
    </row>
    <row r="4720" spans="1:3">
      <c r="A4720">
        <v>31.022541046142599</v>
      </c>
      <c r="B4720">
        <v>78.551788330078097</v>
      </c>
      <c r="C4720">
        <v>47.6577758789063</v>
      </c>
    </row>
    <row r="4721" spans="1:3">
      <c r="A4721">
        <v>12.4648427963257</v>
      </c>
      <c r="B4721">
        <v>27.992984771728501</v>
      </c>
      <c r="C4721">
        <v>17.899692535400401</v>
      </c>
    </row>
    <row r="4722" spans="1:3">
      <c r="A4722">
        <v>28.380954742431602</v>
      </c>
      <c r="B4722">
        <v>6.4925675392150897</v>
      </c>
      <c r="C4722">
        <v>20.720018386840799</v>
      </c>
    </row>
    <row r="4723" spans="1:3">
      <c r="A4723">
        <v>27.143781661987301</v>
      </c>
      <c r="B4723">
        <v>-16.701244354248001</v>
      </c>
      <c r="C4723">
        <v>11.798022270202599</v>
      </c>
    </row>
    <row r="4724" spans="1:3">
      <c r="A4724">
        <v>4.8973007202148402</v>
      </c>
      <c r="B4724">
        <v>30.453422546386701</v>
      </c>
      <c r="C4724">
        <v>13.8419437408447</v>
      </c>
    </row>
    <row r="4725" spans="1:3">
      <c r="A4725">
        <v>25.708488464355501</v>
      </c>
      <c r="B4725">
        <v>74.527511596679702</v>
      </c>
      <c r="C4725">
        <v>42.7951469421387</v>
      </c>
    </row>
    <row r="4726" spans="1:3">
      <c r="A4726">
        <v>26.3217964172363</v>
      </c>
      <c r="B4726">
        <v>23.423681259155298</v>
      </c>
      <c r="C4726">
        <v>25.307456970214801</v>
      </c>
    </row>
    <row r="4727" spans="1:3">
      <c r="A4727">
        <v>38.2701416015625</v>
      </c>
      <c r="B4727">
        <v>23.923763275146499</v>
      </c>
      <c r="C4727">
        <v>33.248908996582003</v>
      </c>
    </row>
    <row r="4728" spans="1:3">
      <c r="A4728">
        <v>28.331628799438501</v>
      </c>
      <c r="B4728">
        <v>54.596202850341797</v>
      </c>
      <c r="C4728">
        <v>37.5242309570313</v>
      </c>
    </row>
    <row r="4729" spans="1:3">
      <c r="A4729">
        <v>31.258905410766602</v>
      </c>
      <c r="B4729">
        <v>6.5385785102844203</v>
      </c>
      <c r="C4729">
        <v>22.6067905426025</v>
      </c>
    </row>
    <row r="4730" spans="1:3">
      <c r="A4730">
        <v>39.175060272216797</v>
      </c>
      <c r="B4730">
        <v>44.059974670410199</v>
      </c>
      <c r="C4730">
        <v>40.884780883789098</v>
      </c>
    </row>
    <row r="4731" spans="1:3">
      <c r="A4731">
        <v>27.951122283935501</v>
      </c>
      <c r="B4731">
        <v>39.355587005615199</v>
      </c>
      <c r="C4731">
        <v>31.942684173583999</v>
      </c>
    </row>
    <row r="4732" spans="1:3">
      <c r="A4732">
        <v>24.1348667144775</v>
      </c>
      <c r="B4732">
        <v>33.126399993896499</v>
      </c>
      <c r="C4732">
        <v>27.281904220581101</v>
      </c>
    </row>
    <row r="4733" spans="1:3">
      <c r="A4733">
        <v>28.617582321166999</v>
      </c>
      <c r="B4733">
        <v>7.23083448410034</v>
      </c>
      <c r="C4733">
        <v>21.1322212219238</v>
      </c>
    </row>
    <row r="4734" spans="1:3">
      <c r="A4734">
        <v>13.800335884094199</v>
      </c>
      <c r="B4734">
        <v>46.479942321777301</v>
      </c>
      <c r="C4734">
        <v>25.238197326660199</v>
      </c>
    </row>
    <row r="4735" spans="1:3">
      <c r="A4735">
        <v>17.111995697021499</v>
      </c>
      <c r="B4735">
        <v>22.1431694030762</v>
      </c>
      <c r="C4735">
        <v>18.8729057312012</v>
      </c>
    </row>
    <row r="4736" spans="1:3">
      <c r="A4736">
        <v>18.372743606567401</v>
      </c>
      <c r="B4736">
        <v>14.9174098968506</v>
      </c>
      <c r="C4736">
        <v>17.163375854492202</v>
      </c>
    </row>
    <row r="4737" spans="1:3">
      <c r="A4737">
        <v>34.852935791015597</v>
      </c>
      <c r="B4737">
        <v>3.5336678028106698</v>
      </c>
      <c r="C4737">
        <v>23.891191482543899</v>
      </c>
    </row>
    <row r="4738" spans="1:3">
      <c r="A4738">
        <v>40.787258148193402</v>
      </c>
      <c r="B4738">
        <v>66.499130249023395</v>
      </c>
      <c r="C4738">
        <v>49.786415100097699</v>
      </c>
    </row>
    <row r="4739" spans="1:3">
      <c r="A4739">
        <v>15.959015846252401</v>
      </c>
      <c r="B4739">
        <v>17.630792617797901</v>
      </c>
      <c r="C4739">
        <v>16.5441379547119</v>
      </c>
    </row>
    <row r="4740" spans="1:3">
      <c r="A4740">
        <v>35.271293640136697</v>
      </c>
      <c r="B4740">
        <v>1.10405337810516</v>
      </c>
      <c r="C4740">
        <v>23.312759399414102</v>
      </c>
    </row>
    <row r="4741" spans="1:3">
      <c r="A4741">
        <v>27.2836608886719</v>
      </c>
      <c r="B4741">
        <v>26.181806564331101</v>
      </c>
      <c r="C4741">
        <v>26.898012161254901</v>
      </c>
    </row>
    <row r="4742" spans="1:3">
      <c r="A4742">
        <v>19.4441623687744</v>
      </c>
      <c r="B4742">
        <v>50.401165008544901</v>
      </c>
      <c r="C4742">
        <v>30.2791137695313</v>
      </c>
    </row>
    <row r="4743" spans="1:3">
      <c r="A4743">
        <v>26.098474502563501</v>
      </c>
      <c r="B4743">
        <v>43.966423034667997</v>
      </c>
      <c r="C4743">
        <v>32.352256774902301</v>
      </c>
    </row>
    <row r="4744" spans="1:3">
      <c r="A4744">
        <v>13.4845123291016</v>
      </c>
      <c r="B4744">
        <v>61.106643676757798</v>
      </c>
      <c r="C4744">
        <v>30.152257919311499</v>
      </c>
    </row>
    <row r="4745" spans="1:3">
      <c r="A4745">
        <v>21.676820755004901</v>
      </c>
      <c r="B4745">
        <v>63.635398864746101</v>
      </c>
      <c r="C4745">
        <v>36.3623237609863</v>
      </c>
    </row>
    <row r="4746" spans="1:3">
      <c r="A4746">
        <v>22.420108795166001</v>
      </c>
      <c r="B4746">
        <v>12.956210136413601</v>
      </c>
      <c r="C4746">
        <v>19.107744216918899</v>
      </c>
    </row>
    <row r="4747" spans="1:3">
      <c r="A4747">
        <v>10.141664505004901</v>
      </c>
      <c r="B4747">
        <v>41.869125366210902</v>
      </c>
      <c r="C4747">
        <v>21.246274948120099</v>
      </c>
    </row>
    <row r="4748" spans="1:3">
      <c r="A4748">
        <v>24.9957485198975</v>
      </c>
      <c r="B4748">
        <v>28.7865390777588</v>
      </c>
      <c r="C4748">
        <v>26.322525024414102</v>
      </c>
    </row>
    <row r="4749" spans="1:3">
      <c r="A4749">
        <v>4.4219255447387704</v>
      </c>
      <c r="B4749">
        <v>17.341913223266602</v>
      </c>
      <c r="C4749">
        <v>8.9439210891723597</v>
      </c>
    </row>
    <row r="4750" spans="1:3">
      <c r="A4750">
        <v>25.248081207275401</v>
      </c>
      <c r="B4750">
        <v>43.668525695800803</v>
      </c>
      <c r="C4750">
        <v>31.695236206054702</v>
      </c>
    </row>
    <row r="4751" spans="1:3">
      <c r="A4751">
        <v>14.4853858947754</v>
      </c>
      <c r="B4751">
        <v>11.6895637512207</v>
      </c>
      <c r="C4751">
        <v>13.506848335266101</v>
      </c>
    </row>
    <row r="4752" spans="1:3">
      <c r="A4752">
        <v>21.1059474945068</v>
      </c>
      <c r="B4752">
        <v>3.7491466999053999</v>
      </c>
      <c r="C4752">
        <v>15.0310668945313</v>
      </c>
    </row>
    <row r="4753" spans="1:3">
      <c r="A4753">
        <v>32.238304138183601</v>
      </c>
      <c r="B4753">
        <v>6.45037841796875</v>
      </c>
      <c r="C4753">
        <v>23.212530136108398</v>
      </c>
    </row>
    <row r="4754" spans="1:3">
      <c r="A4754">
        <v>30.529302597045898</v>
      </c>
      <c r="B4754">
        <v>12.256508827209499</v>
      </c>
      <c r="C4754">
        <v>24.133825302123999</v>
      </c>
    </row>
    <row r="4755" spans="1:3">
      <c r="A4755">
        <v>36.283763885497997</v>
      </c>
      <c r="B4755">
        <v>34.813728332519503</v>
      </c>
      <c r="C4755">
        <v>35.769252777099602</v>
      </c>
    </row>
    <row r="4756" spans="1:3">
      <c r="A4756">
        <v>28.068010330200199</v>
      </c>
      <c r="B4756">
        <v>13.154893875122101</v>
      </c>
      <c r="C4756">
        <v>22.8484191894531</v>
      </c>
    </row>
    <row r="4757" spans="1:3">
      <c r="A4757">
        <v>30.931947708129901</v>
      </c>
      <c r="B4757">
        <v>-3.4609837532043501</v>
      </c>
      <c r="C4757">
        <v>18.894422531127901</v>
      </c>
    </row>
    <row r="4758" spans="1:3">
      <c r="A4758">
        <v>26.9305305480957</v>
      </c>
      <c r="B4758">
        <v>93.344627380371094</v>
      </c>
      <c r="C4758">
        <v>50.175464630127003</v>
      </c>
    </row>
    <row r="4759" spans="1:3">
      <c r="A4759">
        <v>13.650931358337401</v>
      </c>
      <c r="B4759">
        <v>-4.8029003143310502</v>
      </c>
      <c r="C4759">
        <v>7.1920900344848597</v>
      </c>
    </row>
    <row r="4760" spans="1:3">
      <c r="A4760">
        <v>23.5073051452637</v>
      </c>
      <c r="B4760">
        <v>67.600898742675795</v>
      </c>
      <c r="C4760">
        <v>38.9400634765625</v>
      </c>
    </row>
    <row r="4761" spans="1:3">
      <c r="A4761">
        <v>40.472194671630902</v>
      </c>
      <c r="B4761">
        <v>2.31712126731873</v>
      </c>
      <c r="C4761">
        <v>27.117919921875</v>
      </c>
    </row>
    <row r="4762" spans="1:3">
      <c r="A4762">
        <v>23.544090270996101</v>
      </c>
      <c r="B4762">
        <v>15.5765686035156</v>
      </c>
      <c r="C4762">
        <v>20.755456924438501</v>
      </c>
    </row>
    <row r="4763" spans="1:3">
      <c r="A4763">
        <v>28.6115608215332</v>
      </c>
      <c r="B4763">
        <v>32.232143402099602</v>
      </c>
      <c r="C4763">
        <v>29.8787651062012</v>
      </c>
    </row>
    <row r="4764" spans="1:3">
      <c r="A4764">
        <v>33.055477142333999</v>
      </c>
      <c r="B4764">
        <v>39.408035278320298</v>
      </c>
      <c r="C4764">
        <v>35.278873443603501</v>
      </c>
    </row>
    <row r="4765" spans="1:3">
      <c r="A4765">
        <v>33.079303741455099</v>
      </c>
      <c r="B4765">
        <v>4.3384041786193803</v>
      </c>
      <c r="C4765">
        <v>23.0199890136719</v>
      </c>
    </row>
    <row r="4766" spans="1:3">
      <c r="A4766">
        <v>30.410572052001999</v>
      </c>
      <c r="B4766">
        <v>41.321666717529297</v>
      </c>
      <c r="C4766">
        <v>34.229454040527301</v>
      </c>
    </row>
    <row r="4767" spans="1:3">
      <c r="A4767">
        <v>24.2103176116943</v>
      </c>
      <c r="B4767">
        <v>27.254243850708001</v>
      </c>
      <c r="C4767">
        <v>25.275691986083999</v>
      </c>
    </row>
    <row r="4768" spans="1:3">
      <c r="A4768">
        <v>16.4636745452881</v>
      </c>
      <c r="B4768">
        <v>17.96071434021</v>
      </c>
      <c r="C4768">
        <v>16.9876384735107</v>
      </c>
    </row>
    <row r="4769" spans="1:3">
      <c r="A4769">
        <v>16.198328018188501</v>
      </c>
      <c r="B4769">
        <v>9.6983995437622106</v>
      </c>
      <c r="C4769">
        <v>13.923353195190399</v>
      </c>
    </row>
    <row r="4770" spans="1:3">
      <c r="A4770">
        <v>18.036361694335898</v>
      </c>
      <c r="B4770">
        <v>40.173065185546903</v>
      </c>
      <c r="C4770">
        <v>25.784208297729499</v>
      </c>
    </row>
    <row r="4771" spans="1:3">
      <c r="A4771">
        <v>29.0794372558594</v>
      </c>
      <c r="B4771">
        <v>59.443401336669901</v>
      </c>
      <c r="C4771">
        <v>39.706825256347699</v>
      </c>
    </row>
    <row r="4772" spans="1:3">
      <c r="A4772">
        <v>21.683649063110401</v>
      </c>
      <c r="B4772">
        <v>0.30488935112953203</v>
      </c>
      <c r="C4772">
        <v>14.201083183288601</v>
      </c>
    </row>
    <row r="4773" spans="1:3">
      <c r="A4773">
        <v>24.323322296142599</v>
      </c>
      <c r="B4773">
        <v>16.8846549987793</v>
      </c>
      <c r="C4773">
        <v>21.719789505004901</v>
      </c>
    </row>
    <row r="4774" spans="1:3">
      <c r="A4774">
        <v>28.462831497192401</v>
      </c>
      <c r="B4774">
        <v>33.648170471191399</v>
      </c>
      <c r="C4774">
        <v>30.2777004241943</v>
      </c>
    </row>
    <row r="4775" spans="1:3">
      <c r="A4775">
        <v>28.05788230896</v>
      </c>
      <c r="B4775">
        <v>32.415836334228501</v>
      </c>
      <c r="C4775">
        <v>29.583166122436499</v>
      </c>
    </row>
    <row r="4776" spans="1:3">
      <c r="A4776">
        <v>33.154510498046903</v>
      </c>
      <c r="B4776">
        <v>17.515569686889599</v>
      </c>
      <c r="C4776">
        <v>27.680881500244102</v>
      </c>
    </row>
    <row r="4777" spans="1:3">
      <c r="A4777">
        <v>19.169082641601602</v>
      </c>
      <c r="B4777">
        <v>12.579439163208001</v>
      </c>
      <c r="C4777">
        <v>16.862707138061499</v>
      </c>
    </row>
    <row r="4778" spans="1:3">
      <c r="A4778">
        <v>15.954800605773899</v>
      </c>
      <c r="B4778">
        <v>13.1904649734497</v>
      </c>
      <c r="C4778">
        <v>14.9872827529907</v>
      </c>
    </row>
    <row r="4779" spans="1:3">
      <c r="A4779">
        <v>21.848142623901399</v>
      </c>
      <c r="B4779">
        <v>38.870143890380902</v>
      </c>
      <c r="C4779">
        <v>27.805843353271499</v>
      </c>
    </row>
    <row r="4780" spans="1:3">
      <c r="A4780">
        <v>27.278905868530298</v>
      </c>
      <c r="B4780">
        <v>49.435493469238303</v>
      </c>
      <c r="C4780">
        <v>35.0337104797363</v>
      </c>
    </row>
    <row r="4781" spans="1:3">
      <c r="A4781">
        <v>26.394372940063501</v>
      </c>
      <c r="B4781">
        <v>16.217889785766602</v>
      </c>
      <c r="C4781">
        <v>22.832603454589801</v>
      </c>
    </row>
    <row r="4782" spans="1:3">
      <c r="A4782">
        <v>18.021583557128899</v>
      </c>
      <c r="B4782">
        <v>11.785417556762701</v>
      </c>
      <c r="C4782">
        <v>15.838925361633301</v>
      </c>
    </row>
    <row r="4783" spans="1:3">
      <c r="A4783">
        <v>21.3640441894531</v>
      </c>
      <c r="B4783">
        <v>18.6676235198975</v>
      </c>
      <c r="C4783">
        <v>20.4202976226807</v>
      </c>
    </row>
    <row r="4784" spans="1:3">
      <c r="A4784">
        <v>28.817071914672901</v>
      </c>
      <c r="B4784">
        <v>10.846352577209499</v>
      </c>
      <c r="C4784">
        <v>22.527320861816399</v>
      </c>
    </row>
    <row r="4785" spans="1:3">
      <c r="A4785">
        <v>15.6982612609863</v>
      </c>
      <c r="B4785">
        <v>55.092208862304702</v>
      </c>
      <c r="C4785">
        <v>29.486143112182599</v>
      </c>
    </row>
    <row r="4786" spans="1:3">
      <c r="A4786">
        <v>33.127693176269503</v>
      </c>
      <c r="B4786">
        <v>22.406324386596701</v>
      </c>
      <c r="C4786">
        <v>29.3752136230469</v>
      </c>
    </row>
    <row r="4787" spans="1:3">
      <c r="A4787">
        <v>29.7915439605713</v>
      </c>
      <c r="B4787">
        <v>31.9646301269531</v>
      </c>
      <c r="C4787">
        <v>30.5521240234375</v>
      </c>
    </row>
    <row r="4788" spans="1:3">
      <c r="A4788">
        <v>30.561454772949201</v>
      </c>
      <c r="B4788">
        <v>0.14946635067462899</v>
      </c>
      <c r="C4788">
        <v>19.917259216308601</v>
      </c>
    </row>
    <row r="4789" spans="1:3">
      <c r="A4789">
        <v>22.046535491943398</v>
      </c>
      <c r="B4789">
        <v>24.759626388549801</v>
      </c>
      <c r="C4789">
        <v>22.996116638183601</v>
      </c>
    </row>
    <row r="4790" spans="1:3">
      <c r="A4790">
        <v>43.7937202453613</v>
      </c>
      <c r="B4790">
        <v>11.762942314147899</v>
      </c>
      <c r="C4790">
        <v>32.5829467773438</v>
      </c>
    </row>
    <row r="4791" spans="1:3">
      <c r="A4791">
        <v>24.854496002197301</v>
      </c>
      <c r="B4791">
        <v>58.389087677002003</v>
      </c>
      <c r="C4791">
        <v>36.591602325439503</v>
      </c>
    </row>
    <row r="4792" spans="1:3">
      <c r="A4792">
        <v>15.8674306869507</v>
      </c>
      <c r="B4792">
        <v>50.114601135253899</v>
      </c>
      <c r="C4792">
        <v>27.853940963745099</v>
      </c>
    </row>
    <row r="4793" spans="1:3">
      <c r="A4793">
        <v>14.027218818664601</v>
      </c>
      <c r="B4793">
        <v>39.160594940185497</v>
      </c>
      <c r="C4793">
        <v>22.823900222778299</v>
      </c>
    </row>
    <row r="4794" spans="1:3">
      <c r="A4794">
        <v>29.862751007080099</v>
      </c>
      <c r="B4794">
        <v>48.213329315185497</v>
      </c>
      <c r="C4794">
        <v>36.285453796386697</v>
      </c>
    </row>
    <row r="4795" spans="1:3">
      <c r="A4795">
        <v>25.795303344726602</v>
      </c>
      <c r="B4795">
        <v>-19.5134677886963</v>
      </c>
      <c r="C4795">
        <v>9.9372339248657209</v>
      </c>
    </row>
    <row r="4796" spans="1:3">
      <c r="A4796">
        <v>30.272092819213899</v>
      </c>
      <c r="B4796">
        <v>52.454013824462898</v>
      </c>
      <c r="C4796">
        <v>38.0357666015625</v>
      </c>
    </row>
    <row r="4797" spans="1:3">
      <c r="A4797">
        <v>33.053077697753899</v>
      </c>
      <c r="B4797">
        <v>1.39023184776306</v>
      </c>
      <c r="C4797">
        <v>21.9710807800293</v>
      </c>
    </row>
    <row r="4798" spans="1:3">
      <c r="A4798">
        <v>16.193088531494102</v>
      </c>
      <c r="B4798">
        <v>6.0224695205688503</v>
      </c>
      <c r="C4798">
        <v>12.6333723068237</v>
      </c>
    </row>
    <row r="4799" spans="1:3">
      <c r="A4799">
        <v>39.193931579589801</v>
      </c>
      <c r="B4799">
        <v>28.598423004150401</v>
      </c>
      <c r="C4799">
        <v>35.485504150390597</v>
      </c>
    </row>
    <row r="4800" spans="1:3">
      <c r="A4800">
        <v>33.675209045410199</v>
      </c>
      <c r="B4800">
        <v>6.5867872238159197</v>
      </c>
      <c r="C4800">
        <v>24.194261550903299</v>
      </c>
    </row>
    <row r="4801" spans="1:3">
      <c r="A4801">
        <v>25.942405700683601</v>
      </c>
      <c r="B4801">
        <v>8.2453250885009801</v>
      </c>
      <c r="C4801">
        <v>19.748428344726602</v>
      </c>
    </row>
    <row r="4802" spans="1:3">
      <c r="A4802">
        <v>27.729127883911101</v>
      </c>
      <c r="B4802">
        <v>10.6894340515137</v>
      </c>
      <c r="C4802">
        <v>21.765235900878899</v>
      </c>
    </row>
    <row r="4803" spans="1:3">
      <c r="A4803">
        <v>19.582267761230501</v>
      </c>
      <c r="B4803">
        <v>36.210155487060497</v>
      </c>
      <c r="C4803">
        <v>25.4020290374756</v>
      </c>
    </row>
    <row r="4804" spans="1:3">
      <c r="A4804">
        <v>23.565189361572301</v>
      </c>
      <c r="B4804">
        <v>20.4214897155762</v>
      </c>
      <c r="C4804">
        <v>22.4648952484131</v>
      </c>
    </row>
    <row r="4805" spans="1:3">
      <c r="A4805">
        <v>20.862855911254901</v>
      </c>
      <c r="B4805">
        <v>81.462661743164105</v>
      </c>
      <c r="C4805">
        <v>42.072788238525398</v>
      </c>
    </row>
    <row r="4806" spans="1:3">
      <c r="A4806">
        <v>23.7998657226563</v>
      </c>
      <c r="B4806">
        <v>55.663784027099602</v>
      </c>
      <c r="C4806">
        <v>34.952236175537102</v>
      </c>
    </row>
    <row r="4807" spans="1:3">
      <c r="A4807">
        <v>27.182376861572301</v>
      </c>
      <c r="B4807">
        <v>30.759849548339801</v>
      </c>
      <c r="C4807">
        <v>28.434492111206101</v>
      </c>
    </row>
    <row r="4808" spans="1:3">
      <c r="A4808">
        <v>18.354709625244102</v>
      </c>
      <c r="B4808">
        <v>-10.609860420227101</v>
      </c>
      <c r="C4808">
        <v>8.2171096801757795</v>
      </c>
    </row>
    <row r="4809" spans="1:3">
      <c r="A4809">
        <v>23.600763320922901</v>
      </c>
      <c r="B4809">
        <v>71.279815673828097</v>
      </c>
      <c r="C4809">
        <v>40.2884330749512</v>
      </c>
    </row>
    <row r="4810" spans="1:3">
      <c r="A4810">
        <v>31.633207321166999</v>
      </c>
      <c r="B4810">
        <v>9.0291891098022496</v>
      </c>
      <c r="C4810">
        <v>23.7218017578125</v>
      </c>
    </row>
    <row r="4811" spans="1:3">
      <c r="A4811">
        <v>9.8538894653320295</v>
      </c>
      <c r="B4811">
        <v>31.5363445281982</v>
      </c>
      <c r="C4811">
        <v>17.4427490234375</v>
      </c>
    </row>
    <row r="4812" spans="1:3">
      <c r="A4812">
        <v>20.396873474121101</v>
      </c>
      <c r="B4812">
        <v>27.937883377075199</v>
      </c>
      <c r="C4812">
        <v>23.036226272583001</v>
      </c>
    </row>
    <row r="4813" spans="1:3">
      <c r="A4813">
        <v>22.601850509643601</v>
      </c>
      <c r="B4813">
        <v>14.479261398315399</v>
      </c>
      <c r="C4813">
        <v>19.7589435577393</v>
      </c>
    </row>
    <row r="4814" spans="1:3">
      <c r="A4814">
        <v>20.935529708862301</v>
      </c>
      <c r="B4814">
        <v>20.827468872070298</v>
      </c>
      <c r="C4814">
        <v>20.897708892822301</v>
      </c>
    </row>
    <row r="4815" spans="1:3">
      <c r="A4815">
        <v>33.733016967773402</v>
      </c>
      <c r="B4815">
        <v>69.650314331054702</v>
      </c>
      <c r="C4815">
        <v>46.304069519042997</v>
      </c>
    </row>
    <row r="4816" spans="1:3">
      <c r="A4816">
        <v>32.152107238769503</v>
      </c>
      <c r="B4816">
        <v>1.07721030712128</v>
      </c>
      <c r="C4816">
        <v>21.275894165039102</v>
      </c>
    </row>
    <row r="4817" spans="1:3">
      <c r="A4817">
        <v>21.450935363769499</v>
      </c>
      <c r="B4817">
        <v>35.961025238037102</v>
      </c>
      <c r="C4817">
        <v>26.529466629028299</v>
      </c>
    </row>
    <row r="4818" spans="1:3">
      <c r="A4818">
        <v>25.6334228515625</v>
      </c>
      <c r="B4818">
        <v>24.3013591766357</v>
      </c>
      <c r="C4818">
        <v>25.167200088501001</v>
      </c>
    </row>
    <row r="4819" spans="1:3">
      <c r="A4819">
        <v>31.201360702514599</v>
      </c>
      <c r="B4819">
        <v>21.348342895507798</v>
      </c>
      <c r="C4819">
        <v>27.752803802490199</v>
      </c>
    </row>
    <row r="4820" spans="1:3">
      <c r="A4820">
        <v>25.6461582183838</v>
      </c>
      <c r="B4820">
        <v>37.216861724853501</v>
      </c>
      <c r="C4820">
        <v>29.6959037780762</v>
      </c>
    </row>
    <row r="4821" spans="1:3">
      <c r="A4821">
        <v>23.292829513549801</v>
      </c>
      <c r="B4821">
        <v>23.3842372894287</v>
      </c>
      <c r="C4821">
        <v>23.324821472168001</v>
      </c>
    </row>
    <row r="4822" spans="1:3">
      <c r="A4822">
        <v>17.1590461730957</v>
      </c>
      <c r="B4822">
        <v>25.9568881988525</v>
      </c>
      <c r="C4822">
        <v>20.2382907867432</v>
      </c>
    </row>
    <row r="4823" spans="1:3">
      <c r="A4823">
        <v>27.4294834136963</v>
      </c>
      <c r="B4823">
        <v>19.447360992431602</v>
      </c>
      <c r="C4823">
        <v>24.635740280151399</v>
      </c>
    </row>
    <row r="4824" spans="1:3">
      <c r="A4824">
        <v>25.247312545776399</v>
      </c>
      <c r="B4824">
        <v>9.7294998168945295</v>
      </c>
      <c r="C4824">
        <v>19.816078186035199</v>
      </c>
    </row>
    <row r="4825" spans="1:3">
      <c r="A4825">
        <v>29.792741775512699</v>
      </c>
      <c r="B4825">
        <v>36.790718078613303</v>
      </c>
      <c r="C4825">
        <v>32.242034912109403</v>
      </c>
    </row>
    <row r="4826" spans="1:3">
      <c r="A4826">
        <v>22.6563529968262</v>
      </c>
      <c r="B4826">
        <v>28.614097595214801</v>
      </c>
      <c r="C4826">
        <v>24.741563796997099</v>
      </c>
    </row>
    <row r="4827" spans="1:3">
      <c r="A4827">
        <v>27.396556854248001</v>
      </c>
      <c r="B4827">
        <v>5.7233104705810502</v>
      </c>
      <c r="C4827">
        <v>19.810920715331999</v>
      </c>
    </row>
    <row r="4828" spans="1:3">
      <c r="A4828">
        <v>19.127000808715799</v>
      </c>
      <c r="B4828">
        <v>30.437038421630898</v>
      </c>
      <c r="C4828">
        <v>23.085514068603501</v>
      </c>
    </row>
    <row r="4829" spans="1:3">
      <c r="A4829">
        <v>30.526531219482401</v>
      </c>
      <c r="B4829">
        <v>86.506660461425795</v>
      </c>
      <c r="C4829">
        <v>50.119575500488303</v>
      </c>
    </row>
    <row r="4830" spans="1:3">
      <c r="A4830">
        <v>15.8120279312134</v>
      </c>
      <c r="B4830">
        <v>5.0315623283386204</v>
      </c>
      <c r="C4830">
        <v>12.0388650894165</v>
      </c>
    </row>
    <row r="4831" spans="1:3">
      <c r="A4831">
        <v>20.1854648590088</v>
      </c>
      <c r="B4831">
        <v>4.9441757202148402</v>
      </c>
      <c r="C4831">
        <v>14.8510131835938</v>
      </c>
    </row>
    <row r="4832" spans="1:3">
      <c r="A4832">
        <v>9.9661445617675799</v>
      </c>
      <c r="B4832">
        <v>26.4881801605225</v>
      </c>
      <c r="C4832">
        <v>15.748857498168899</v>
      </c>
    </row>
    <row r="4833" spans="1:3">
      <c r="A4833">
        <v>17.3758850097656</v>
      </c>
      <c r="B4833">
        <v>35.468513488769503</v>
      </c>
      <c r="C4833">
        <v>23.708305358886701</v>
      </c>
    </row>
    <row r="4834" spans="1:3">
      <c r="A4834">
        <v>22.5615139007568</v>
      </c>
      <c r="B4834">
        <v>21.6249694824219</v>
      </c>
      <c r="C4834">
        <v>22.233722686767599</v>
      </c>
    </row>
    <row r="4835" spans="1:3">
      <c r="A4835">
        <v>31.518770217895501</v>
      </c>
      <c r="B4835">
        <v>-0.65652573108673096</v>
      </c>
      <c r="C4835">
        <v>20.2574157714844</v>
      </c>
    </row>
    <row r="4836" spans="1:3">
      <c r="A4836">
        <v>36.354846954345703</v>
      </c>
      <c r="B4836">
        <v>19.521297454833999</v>
      </c>
      <c r="C4836">
        <v>30.4631042480469</v>
      </c>
    </row>
    <row r="4837" spans="1:3">
      <c r="A4837">
        <v>19.4802150726318</v>
      </c>
      <c r="B4837">
        <v>16.450151443481399</v>
      </c>
      <c r="C4837">
        <v>18.419692993164102</v>
      </c>
    </row>
    <row r="4838" spans="1:3">
      <c r="A4838">
        <v>22.276323318481399</v>
      </c>
      <c r="B4838">
        <v>34.651210784912102</v>
      </c>
      <c r="C4838">
        <v>26.6075344085693</v>
      </c>
    </row>
    <row r="4839" spans="1:3">
      <c r="A4839">
        <v>30.498338699340799</v>
      </c>
      <c r="B4839">
        <v>78.993721008300795</v>
      </c>
      <c r="C4839">
        <v>47.471721649169901</v>
      </c>
    </row>
    <row r="4840" spans="1:3">
      <c r="A4840">
        <v>19.6794738769531</v>
      </c>
      <c r="B4840">
        <v>7.6159763336181596</v>
      </c>
      <c r="C4840">
        <v>15.4572496414185</v>
      </c>
    </row>
    <row r="4841" spans="1:3">
      <c r="A4841">
        <v>23.330926895141602</v>
      </c>
      <c r="B4841">
        <v>15.2538108825684</v>
      </c>
      <c r="C4841">
        <v>20.5039367675781</v>
      </c>
    </row>
    <row r="4842" spans="1:3">
      <c r="A4842">
        <v>31.002517700195298</v>
      </c>
      <c r="B4842">
        <v>30.495847702026399</v>
      </c>
      <c r="C4842">
        <v>30.8251838684082</v>
      </c>
    </row>
    <row r="4843" spans="1:3">
      <c r="A4843">
        <v>26.7217826843262</v>
      </c>
      <c r="B4843">
        <v>12.254114151001</v>
      </c>
      <c r="C4843">
        <v>21.658098220825199</v>
      </c>
    </row>
    <row r="4844" spans="1:3">
      <c r="A4844">
        <v>26.986183166503899</v>
      </c>
      <c r="B4844">
        <v>61.062644958496101</v>
      </c>
      <c r="C4844">
        <v>38.9129447937012</v>
      </c>
    </row>
    <row r="4845" spans="1:3">
      <c r="A4845">
        <v>30.450899124145501</v>
      </c>
      <c r="B4845">
        <v>37.332424163818402</v>
      </c>
      <c r="C4845">
        <v>32.859432220458999</v>
      </c>
    </row>
    <row r="4846" spans="1:3">
      <c r="A4846">
        <v>12.809003829956101</v>
      </c>
      <c r="B4846">
        <v>5.5410485267639196</v>
      </c>
      <c r="C4846">
        <v>10.265219688415501</v>
      </c>
    </row>
    <row r="4847" spans="1:3">
      <c r="A4847">
        <v>39.522342681884801</v>
      </c>
      <c r="B4847">
        <v>-69.061378479003906</v>
      </c>
      <c r="C4847">
        <v>1.5180402994155899</v>
      </c>
    </row>
    <row r="4848" spans="1:3">
      <c r="A4848">
        <v>29.448797225952099</v>
      </c>
      <c r="B4848">
        <v>60.131427764892599</v>
      </c>
      <c r="C4848">
        <v>40.187717437744098</v>
      </c>
    </row>
    <row r="4849" spans="1:3">
      <c r="A4849">
        <v>33.447544097900398</v>
      </c>
      <c r="B4849">
        <v>36.153148651122997</v>
      </c>
      <c r="C4849">
        <v>34.394504547119098</v>
      </c>
    </row>
    <row r="4850" spans="1:3">
      <c r="A4850">
        <v>49.287391662597699</v>
      </c>
      <c r="B4850">
        <v>14.5419244766235</v>
      </c>
      <c r="C4850">
        <v>37.126476287841797</v>
      </c>
    </row>
    <row r="4851" spans="1:3">
      <c r="A4851">
        <v>39.5675659179688</v>
      </c>
      <c r="B4851">
        <v>23.245458602905298</v>
      </c>
      <c r="C4851">
        <v>33.854827880859403</v>
      </c>
    </row>
    <row r="4852" spans="1:3">
      <c r="A4852">
        <v>29.015953063964801</v>
      </c>
      <c r="B4852">
        <v>-1.96422851085663</v>
      </c>
      <c r="C4852">
        <v>18.172889709472699</v>
      </c>
    </row>
    <row r="4853" spans="1:3">
      <c r="A4853">
        <v>28.6448059082031</v>
      </c>
      <c r="B4853">
        <v>8.1792211532592791</v>
      </c>
      <c r="C4853">
        <v>21.4818515777588</v>
      </c>
    </row>
    <row r="4854" spans="1:3">
      <c r="A4854">
        <v>37.401840209960902</v>
      </c>
      <c r="B4854">
        <v>6.4258356094360396</v>
      </c>
      <c r="C4854">
        <v>26.560237884521499</v>
      </c>
    </row>
    <row r="4855" spans="1:3">
      <c r="A4855">
        <v>28.1860466003418</v>
      </c>
      <c r="B4855">
        <v>-6.3301033973693803</v>
      </c>
      <c r="C4855">
        <v>16.105394363403299</v>
      </c>
    </row>
    <row r="4856" spans="1:3">
      <c r="A4856">
        <v>27.756874084472699</v>
      </c>
      <c r="B4856">
        <v>18.516351699829102</v>
      </c>
      <c r="C4856">
        <v>24.522691726684599</v>
      </c>
    </row>
    <row r="4857" spans="1:3">
      <c r="A4857">
        <v>26.393489837646499</v>
      </c>
      <c r="B4857">
        <v>14.567172050476101</v>
      </c>
      <c r="C4857">
        <v>22.254278182983398</v>
      </c>
    </row>
    <row r="4858" spans="1:3">
      <c r="A4858">
        <v>33.668983459472699</v>
      </c>
      <c r="B4858">
        <v>-9.8411722183227504</v>
      </c>
      <c r="C4858">
        <v>18.4404296875</v>
      </c>
    </row>
    <row r="4859" spans="1:3">
      <c r="A4859">
        <v>18.439182281494102</v>
      </c>
      <c r="B4859">
        <v>11.325226783752401</v>
      </c>
      <c r="C4859">
        <v>15.949297904968301</v>
      </c>
    </row>
    <row r="4860" spans="1:3">
      <c r="A4860">
        <v>26.918144226074201</v>
      </c>
      <c r="B4860">
        <v>-8.2923755645752006</v>
      </c>
      <c r="C4860">
        <v>14.5944623947144</v>
      </c>
    </row>
    <row r="4861" spans="1:3">
      <c r="A4861">
        <v>27.210399627685501</v>
      </c>
      <c r="B4861">
        <v>21.791996002197301</v>
      </c>
      <c r="C4861">
        <v>25.313959121704102</v>
      </c>
    </row>
    <row r="4862" spans="1:3">
      <c r="A4862">
        <v>20.774988174438501</v>
      </c>
      <c r="B4862">
        <v>15.2682914733887</v>
      </c>
      <c r="C4862">
        <v>18.8476448059082</v>
      </c>
    </row>
    <row r="4863" spans="1:3">
      <c r="A4863">
        <v>31.521400451660199</v>
      </c>
      <c r="B4863">
        <v>13.772141456604</v>
      </c>
      <c r="C4863">
        <v>25.309160232543899</v>
      </c>
    </row>
    <row r="4864" spans="1:3">
      <c r="A4864">
        <v>19.462827682495099</v>
      </c>
      <c r="B4864">
        <v>-4.0110669136047399</v>
      </c>
      <c r="C4864">
        <v>11.2469644546509</v>
      </c>
    </row>
    <row r="4865" spans="1:3">
      <c r="A4865">
        <v>18.015445709228501</v>
      </c>
      <c r="B4865">
        <v>75.277557373046903</v>
      </c>
      <c r="C4865">
        <v>38.057186126708999</v>
      </c>
    </row>
    <row r="4866" spans="1:3">
      <c r="A4866">
        <v>11.4197120666504</v>
      </c>
      <c r="B4866">
        <v>-6.0723204612731898</v>
      </c>
      <c r="C4866">
        <v>5.2975006103515598</v>
      </c>
    </row>
    <row r="4867" spans="1:3">
      <c r="A4867">
        <v>6.9345426559448198</v>
      </c>
      <c r="B4867">
        <v>32.162265777587898</v>
      </c>
      <c r="C4867">
        <v>15.7642459869385</v>
      </c>
    </row>
    <row r="4868" spans="1:3">
      <c r="A4868">
        <v>22.674308776855501</v>
      </c>
      <c r="B4868">
        <v>35.132568359375</v>
      </c>
      <c r="C4868">
        <v>27.0347003936768</v>
      </c>
    </row>
    <row r="4869" spans="1:3">
      <c r="A4869">
        <v>29.6023559570313</v>
      </c>
      <c r="B4869">
        <v>10.7318067550659</v>
      </c>
      <c r="C4869">
        <v>22.997663497924801</v>
      </c>
    </row>
    <row r="4870" spans="1:3">
      <c r="A4870">
        <v>40.662765502929702</v>
      </c>
      <c r="B4870">
        <v>32.447540283203097</v>
      </c>
      <c r="C4870">
        <v>37.787437438964801</v>
      </c>
    </row>
    <row r="4871" spans="1:3">
      <c r="A4871">
        <v>11.467394828796399</v>
      </c>
      <c r="B4871">
        <v>19.1384983062744</v>
      </c>
      <c r="C4871">
        <v>14.152280807495099</v>
      </c>
    </row>
    <row r="4872" spans="1:3">
      <c r="A4872">
        <v>39.044879913330099</v>
      </c>
      <c r="B4872">
        <v>-0.70287370681762695</v>
      </c>
      <c r="C4872">
        <v>25.133165359497099</v>
      </c>
    </row>
    <row r="4873" spans="1:3">
      <c r="A4873">
        <v>30.399896621704102</v>
      </c>
      <c r="B4873">
        <v>30.4759330749512</v>
      </c>
      <c r="C4873">
        <v>30.426509857177699</v>
      </c>
    </row>
    <row r="4874" spans="1:3">
      <c r="A4874">
        <v>24.215797424316399</v>
      </c>
      <c r="B4874">
        <v>65.227897644042997</v>
      </c>
      <c r="C4874">
        <v>38.570034027099602</v>
      </c>
    </row>
    <row r="4875" spans="1:3">
      <c r="A4875">
        <v>16.237827301025401</v>
      </c>
      <c r="B4875">
        <v>5.7747240066528303</v>
      </c>
      <c r="C4875">
        <v>12.575740814209</v>
      </c>
    </row>
    <row r="4876" spans="1:3">
      <c r="A4876">
        <v>20.8282165527344</v>
      </c>
      <c r="B4876">
        <v>27.543664932251001</v>
      </c>
      <c r="C4876">
        <v>23.178623199462901</v>
      </c>
    </row>
    <row r="4877" spans="1:3">
      <c r="A4877">
        <v>26.944452285766602</v>
      </c>
      <c r="B4877">
        <v>55.205806732177699</v>
      </c>
      <c r="C4877">
        <v>36.835926055908203</v>
      </c>
    </row>
    <row r="4878" spans="1:3">
      <c r="A4878">
        <v>22.554456710815401</v>
      </c>
      <c r="B4878">
        <v>-6.1256160736084002</v>
      </c>
      <c r="C4878">
        <v>12.516430854797401</v>
      </c>
    </row>
    <row r="4879" spans="1:3">
      <c r="A4879">
        <v>20.477239608764599</v>
      </c>
      <c r="B4879">
        <v>26.119119644165</v>
      </c>
      <c r="C4879">
        <v>22.451896667480501</v>
      </c>
    </row>
    <row r="4880" spans="1:3">
      <c r="A4880">
        <v>31.4309692382813</v>
      </c>
      <c r="B4880">
        <v>29.9360466003418</v>
      </c>
      <c r="C4880">
        <v>30.9077453613281</v>
      </c>
    </row>
    <row r="4881" spans="1:3">
      <c r="A4881">
        <v>41.946144104003899</v>
      </c>
      <c r="B4881">
        <v>57.578659057617202</v>
      </c>
      <c r="C4881">
        <v>47.417526245117202</v>
      </c>
    </row>
    <row r="4882" spans="1:3">
      <c r="A4882">
        <v>45.6771430969238</v>
      </c>
      <c r="B4882">
        <v>41.063552856445298</v>
      </c>
      <c r="C4882">
        <v>44.062385559082003</v>
      </c>
    </row>
    <row r="4883" spans="1:3">
      <c r="A4883">
        <v>26.910932540893601</v>
      </c>
      <c r="B4883">
        <v>10.663719177246101</v>
      </c>
      <c r="C4883">
        <v>21.224407196044901</v>
      </c>
    </row>
    <row r="4884" spans="1:3">
      <c r="A4884">
        <v>22.587135314941399</v>
      </c>
      <c r="B4884">
        <v>39.921512603759801</v>
      </c>
      <c r="C4884">
        <v>28.654167175293001</v>
      </c>
    </row>
    <row r="4885" spans="1:3">
      <c r="A4885">
        <v>42.097770690917997</v>
      </c>
      <c r="B4885">
        <v>7.0230293273925799</v>
      </c>
      <c r="C4885">
        <v>29.821611404418899</v>
      </c>
    </row>
    <row r="4886" spans="1:3">
      <c r="A4886">
        <v>51.874729156494098</v>
      </c>
      <c r="B4886">
        <v>13.509819984436</v>
      </c>
      <c r="C4886">
        <v>38.447010040283203</v>
      </c>
    </row>
    <row r="4887" spans="1:3">
      <c r="A4887">
        <v>19.205848693847699</v>
      </c>
      <c r="B4887">
        <v>15.365766525268601</v>
      </c>
      <c r="C4887">
        <v>17.861820220947301</v>
      </c>
    </row>
    <row r="4888" spans="1:3">
      <c r="A4888">
        <v>22.5347499847412</v>
      </c>
      <c r="B4888">
        <v>32.880691528320298</v>
      </c>
      <c r="C4888">
        <v>26.155830383300799</v>
      </c>
    </row>
    <row r="4889" spans="1:3">
      <c r="A4889">
        <v>16.730484008789102</v>
      </c>
      <c r="B4889">
        <v>69.403106689453097</v>
      </c>
      <c r="C4889">
        <v>35.165901184082003</v>
      </c>
    </row>
    <row r="4890" spans="1:3">
      <c r="A4890">
        <v>14.381829261779799</v>
      </c>
      <c r="B4890">
        <v>8.3424959182739293</v>
      </c>
      <c r="C4890">
        <v>12.268062591552701</v>
      </c>
    </row>
    <row r="4891" spans="1:3">
      <c r="A4891">
        <v>42.330436706542997</v>
      </c>
      <c r="B4891">
        <v>47.731143951416001</v>
      </c>
      <c r="C4891">
        <v>44.2206840515137</v>
      </c>
    </row>
    <row r="4892" spans="1:3">
      <c r="A4892">
        <v>37.659236907958999</v>
      </c>
      <c r="B4892">
        <v>22.329868316650401</v>
      </c>
      <c r="C4892">
        <v>32.293956756591797</v>
      </c>
    </row>
    <row r="4893" spans="1:3">
      <c r="A4893">
        <v>6.6630215644836399</v>
      </c>
      <c r="B4893">
        <v>22.246467590331999</v>
      </c>
      <c r="C4893">
        <v>12.1172275543213</v>
      </c>
    </row>
    <row r="4894" spans="1:3">
      <c r="A4894">
        <v>29.794296264648398</v>
      </c>
      <c r="B4894">
        <v>8.7573528289794904</v>
      </c>
      <c r="C4894">
        <v>22.4313659667969</v>
      </c>
    </row>
    <row r="4895" spans="1:3">
      <c r="A4895">
        <v>21.486408233642599</v>
      </c>
      <c r="B4895">
        <v>34.580963134765597</v>
      </c>
      <c r="C4895">
        <v>26.069501876831101</v>
      </c>
    </row>
    <row r="4896" spans="1:3">
      <c r="A4896">
        <v>24.334171295166001</v>
      </c>
      <c r="B4896">
        <v>20.473608016967798</v>
      </c>
      <c r="C4896">
        <v>22.982975006103501</v>
      </c>
    </row>
    <row r="4897" spans="1:3">
      <c r="A4897">
        <v>34.349231719970703</v>
      </c>
      <c r="B4897">
        <v>7.2657222747802699</v>
      </c>
      <c r="C4897">
        <v>24.870002746581999</v>
      </c>
    </row>
    <row r="4898" spans="1:3">
      <c r="A4898">
        <v>18.745437622070298</v>
      </c>
      <c r="B4898">
        <v>38.841499328613303</v>
      </c>
      <c r="C4898">
        <v>25.779058456420898</v>
      </c>
    </row>
    <row r="4899" spans="1:3">
      <c r="A4899">
        <v>41.050479888916001</v>
      </c>
      <c r="B4899">
        <v>36.169467926025398</v>
      </c>
      <c r="C4899">
        <v>39.342124938964801</v>
      </c>
    </row>
    <row r="4900" spans="1:3">
      <c r="A4900">
        <v>20.4316596984863</v>
      </c>
      <c r="B4900">
        <v>23.2113361358643</v>
      </c>
      <c r="C4900">
        <v>21.404546737670898</v>
      </c>
    </row>
    <row r="4901" spans="1:3">
      <c r="A4901">
        <v>32.558109283447301</v>
      </c>
      <c r="B4901">
        <v>2.03176689147949</v>
      </c>
      <c r="C4901">
        <v>21.8738899230957</v>
      </c>
    </row>
    <row r="4902" spans="1:3">
      <c r="A4902">
        <v>23.941535949706999</v>
      </c>
      <c r="B4902">
        <v>36.367881774902301</v>
      </c>
      <c r="C4902">
        <v>28.290756225585898</v>
      </c>
    </row>
    <row r="4903" spans="1:3">
      <c r="A4903">
        <v>19.521556854248001</v>
      </c>
      <c r="B4903">
        <v>4.47682905197144</v>
      </c>
      <c r="C4903">
        <v>14.255902290344199</v>
      </c>
    </row>
    <row r="4904" spans="1:3">
      <c r="A4904">
        <v>20.9637641906738</v>
      </c>
      <c r="B4904">
        <v>56.680355072021499</v>
      </c>
      <c r="C4904">
        <v>33.464569091796903</v>
      </c>
    </row>
    <row r="4905" spans="1:3">
      <c r="A4905">
        <v>53.140308380127003</v>
      </c>
      <c r="B4905">
        <v>43.805225372314503</v>
      </c>
      <c r="C4905">
        <v>49.8730278015137</v>
      </c>
    </row>
    <row r="4906" spans="1:3">
      <c r="A4906">
        <v>22.374605178833001</v>
      </c>
      <c r="B4906">
        <v>68.807662963867202</v>
      </c>
      <c r="C4906">
        <v>38.626174926757798</v>
      </c>
    </row>
    <row r="4907" spans="1:3">
      <c r="A4907">
        <v>29.198163986206101</v>
      </c>
      <c r="B4907">
        <v>26.340675354003899</v>
      </c>
      <c r="C4907">
        <v>28.198043823242202</v>
      </c>
    </row>
    <row r="4908" spans="1:3">
      <c r="A4908">
        <v>24.8343315124512</v>
      </c>
      <c r="B4908">
        <v>34.484786987304702</v>
      </c>
      <c r="C4908">
        <v>28.211990356445298</v>
      </c>
    </row>
    <row r="4909" spans="1:3">
      <c r="A4909">
        <v>10.5808429718018</v>
      </c>
      <c r="B4909">
        <v>1.4341953992843599</v>
      </c>
      <c r="C4909">
        <v>7.37951612472534</v>
      </c>
    </row>
    <row r="4910" spans="1:3">
      <c r="A4910">
        <v>21.774410247802699</v>
      </c>
      <c r="B4910">
        <v>11.667950630188001</v>
      </c>
      <c r="C4910">
        <v>18.2371501922607</v>
      </c>
    </row>
    <row r="4911" spans="1:3">
      <c r="A4911">
        <v>12.6313800811768</v>
      </c>
      <c r="B4911">
        <v>27.802616119384801</v>
      </c>
      <c r="C4911">
        <v>17.941312789916999</v>
      </c>
    </row>
    <row r="4912" spans="1:3">
      <c r="A4912">
        <v>25.502975463867202</v>
      </c>
      <c r="B4912">
        <v>2.2887260913848899</v>
      </c>
      <c r="C4912">
        <v>17.377988815307599</v>
      </c>
    </row>
    <row r="4913" spans="1:3">
      <c r="A4913">
        <v>27.5477485656738</v>
      </c>
      <c r="B4913">
        <v>56.653335571289098</v>
      </c>
      <c r="C4913">
        <v>37.734703063964801</v>
      </c>
    </row>
    <row r="4914" spans="1:3">
      <c r="A4914">
        <v>25.012870788574201</v>
      </c>
      <c r="B4914">
        <v>15.8405904769897</v>
      </c>
      <c r="C4914">
        <v>21.8025722503662</v>
      </c>
    </row>
    <row r="4915" spans="1:3">
      <c r="A4915">
        <v>42.720249176025398</v>
      </c>
      <c r="B4915">
        <v>19.287233352661101</v>
      </c>
      <c r="C4915">
        <v>34.518692016601598</v>
      </c>
    </row>
    <row r="4916" spans="1:3">
      <c r="A4916">
        <v>35.038700103759801</v>
      </c>
      <c r="B4916">
        <v>37.798053741455099</v>
      </c>
      <c r="C4916">
        <v>36.004474639892599</v>
      </c>
    </row>
    <row r="4917" spans="1:3">
      <c r="A4917">
        <v>19.991743087768601</v>
      </c>
      <c r="B4917">
        <v>2.8739323616027801</v>
      </c>
      <c r="C4917">
        <v>14.000509262085</v>
      </c>
    </row>
    <row r="4918" spans="1:3">
      <c r="A4918">
        <v>32.471187591552699</v>
      </c>
      <c r="B4918">
        <v>45.926856994628899</v>
      </c>
      <c r="C4918">
        <v>37.180671691894503</v>
      </c>
    </row>
    <row r="4919" spans="1:3">
      <c r="A4919">
        <v>30.111333847045898</v>
      </c>
      <c r="B4919">
        <v>13.6275367736816</v>
      </c>
      <c r="C4919">
        <v>24.342004776001001</v>
      </c>
    </row>
    <row r="4920" spans="1:3">
      <c r="A4920">
        <v>18.8429260253906</v>
      </c>
      <c r="B4920">
        <v>-9.2493562698364293</v>
      </c>
      <c r="C4920">
        <v>9.0106267929077095</v>
      </c>
    </row>
    <row r="4921" spans="1:3">
      <c r="A4921">
        <v>28.508262634277301</v>
      </c>
      <c r="B4921">
        <v>13.647489547729499</v>
      </c>
      <c r="C4921">
        <v>23.306991577148398</v>
      </c>
    </row>
    <row r="4922" spans="1:3">
      <c r="A4922">
        <v>28.771778106689499</v>
      </c>
      <c r="B4922">
        <v>39.439437866210902</v>
      </c>
      <c r="C4922">
        <v>32.505458831787102</v>
      </c>
    </row>
    <row r="4923" spans="1:3">
      <c r="A4923">
        <v>15.6235513687134</v>
      </c>
      <c r="B4923">
        <v>50.697803497314503</v>
      </c>
      <c r="C4923">
        <v>27.899539947509801</v>
      </c>
    </row>
    <row r="4924" spans="1:3">
      <c r="A4924">
        <v>53.6509399414063</v>
      </c>
      <c r="B4924">
        <v>15.358679771423301</v>
      </c>
      <c r="C4924">
        <v>40.248649597167997</v>
      </c>
    </row>
    <row r="4925" spans="1:3">
      <c r="A4925">
        <v>20.176088333129901</v>
      </c>
      <c r="B4925">
        <v>-4.7480006217956499</v>
      </c>
      <c r="C4925">
        <v>11.4526567459106</v>
      </c>
    </row>
    <row r="4926" spans="1:3">
      <c r="A4926">
        <v>30.843969345092798</v>
      </c>
      <c r="B4926">
        <v>38.492397308349602</v>
      </c>
      <c r="C4926">
        <v>33.520919799804702</v>
      </c>
    </row>
    <row r="4927" spans="1:3">
      <c r="A4927">
        <v>34.184852600097699</v>
      </c>
      <c r="B4927">
        <v>43.739578247070298</v>
      </c>
      <c r="C4927">
        <v>37.529006958007798</v>
      </c>
    </row>
    <row r="4928" spans="1:3">
      <c r="A4928">
        <v>30.465461730956999</v>
      </c>
      <c r="B4928">
        <v>17.015638351440401</v>
      </c>
      <c r="C4928">
        <v>25.7580242156982</v>
      </c>
    </row>
    <row r="4929" spans="1:3">
      <c r="A4929">
        <v>22.866985321044901</v>
      </c>
      <c r="B4929">
        <v>27.665561676025401</v>
      </c>
      <c r="C4929">
        <v>24.5464878082275</v>
      </c>
    </row>
    <row r="4930" spans="1:3">
      <c r="A4930">
        <v>35.6471138000488</v>
      </c>
      <c r="B4930">
        <v>12.858345031738301</v>
      </c>
      <c r="C4930">
        <v>27.671045303344702</v>
      </c>
    </row>
    <row r="4931" spans="1:3">
      <c r="A4931">
        <v>19.6789245605469</v>
      </c>
      <c r="B4931">
        <v>40.725887298583999</v>
      </c>
      <c r="C4931">
        <v>27.045360565185501</v>
      </c>
    </row>
    <row r="4932" spans="1:3">
      <c r="A4932">
        <v>35.574314117431598</v>
      </c>
      <c r="B4932">
        <v>31.1962490081787</v>
      </c>
      <c r="C4932">
        <v>34.0419921875</v>
      </c>
    </row>
    <row r="4933" spans="1:3">
      <c r="A4933">
        <v>46.698825836181598</v>
      </c>
      <c r="B4933">
        <v>110.26271057128901</v>
      </c>
      <c r="C4933">
        <v>68.946182250976605</v>
      </c>
    </row>
    <row r="4934" spans="1:3">
      <c r="A4934">
        <v>19.024127960205099</v>
      </c>
      <c r="B4934">
        <v>9.8655567169189506</v>
      </c>
      <c r="C4934">
        <v>15.8186283111572</v>
      </c>
    </row>
    <row r="4935" spans="1:3">
      <c r="A4935">
        <v>35.420040130615199</v>
      </c>
      <c r="B4935">
        <v>11.1431827545166</v>
      </c>
      <c r="C4935">
        <v>26.923139572143601</v>
      </c>
    </row>
    <row r="4936" spans="1:3">
      <c r="A4936">
        <v>14.7815961837769</v>
      </c>
      <c r="B4936">
        <v>13.0513973236084</v>
      </c>
      <c r="C4936">
        <v>14.1760263442993</v>
      </c>
    </row>
    <row r="4937" spans="1:3">
      <c r="A4937">
        <v>37.567317962646499</v>
      </c>
      <c r="B4937">
        <v>0.584356069564819</v>
      </c>
      <c r="C4937">
        <v>24.6232814788818</v>
      </c>
    </row>
    <row r="4938" spans="1:3">
      <c r="A4938">
        <v>24.1361789703369</v>
      </c>
      <c r="B4938">
        <v>55.783969879150398</v>
      </c>
      <c r="C4938">
        <v>35.212905883789098</v>
      </c>
    </row>
    <row r="4939" spans="1:3">
      <c r="A4939">
        <v>32.876842498779297</v>
      </c>
      <c r="B4939">
        <v>5.2993021011352504</v>
      </c>
      <c r="C4939">
        <v>23.224702835083001</v>
      </c>
    </row>
    <row r="4940" spans="1:3">
      <c r="A4940">
        <v>28.3104343414307</v>
      </c>
      <c r="B4940">
        <v>37.124900817871101</v>
      </c>
      <c r="C4940">
        <v>31.3954982757568</v>
      </c>
    </row>
    <row r="4941" spans="1:3">
      <c r="A4941">
        <v>25.669254302978501</v>
      </c>
      <c r="B4941">
        <v>-10.3756322860718</v>
      </c>
      <c r="C4941">
        <v>13.0535440444946</v>
      </c>
    </row>
    <row r="4942" spans="1:3">
      <c r="A4942">
        <v>37.9747505187988</v>
      </c>
      <c r="B4942">
        <v>-12.4963636398315</v>
      </c>
      <c r="C4942">
        <v>20.309860229492202</v>
      </c>
    </row>
    <row r="4943" spans="1:3">
      <c r="A4943">
        <v>15.3737115859985</v>
      </c>
      <c r="B4943">
        <v>21.708915710449201</v>
      </c>
      <c r="C4943">
        <v>17.5910339355469</v>
      </c>
    </row>
    <row r="4944" spans="1:3">
      <c r="A4944">
        <v>41.313228607177699</v>
      </c>
      <c r="B4944">
        <v>54.800815582275398</v>
      </c>
      <c r="C4944">
        <v>46.033882141113303</v>
      </c>
    </row>
    <row r="4945" spans="1:3">
      <c r="A4945">
        <v>19.711341857910199</v>
      </c>
      <c r="B4945">
        <v>52.107521057128899</v>
      </c>
      <c r="C4945">
        <v>31.050004959106399</v>
      </c>
    </row>
    <row r="4946" spans="1:3">
      <c r="A4946">
        <v>41.700901031494098</v>
      </c>
      <c r="B4946">
        <v>40.349258422851598</v>
      </c>
      <c r="C4946">
        <v>41.227825164794901</v>
      </c>
    </row>
    <row r="4947" spans="1:3">
      <c r="A4947">
        <v>37.8322563171387</v>
      </c>
      <c r="B4947">
        <v>6.07737493515015</v>
      </c>
      <c r="C4947">
        <v>26.7180480957031</v>
      </c>
    </row>
    <row r="4948" spans="1:3">
      <c r="A4948">
        <v>31.779962539672901</v>
      </c>
      <c r="B4948">
        <v>33.220428466796903</v>
      </c>
      <c r="C4948">
        <v>32.284126281738303</v>
      </c>
    </row>
    <row r="4949" spans="1:3">
      <c r="A4949">
        <v>22.773820877075199</v>
      </c>
      <c r="B4949">
        <v>12.097354888916</v>
      </c>
      <c r="C4949">
        <v>19.0370578765869</v>
      </c>
    </row>
    <row r="4950" spans="1:3">
      <c r="A4950">
        <v>22.602472305297901</v>
      </c>
      <c r="B4950">
        <v>5.6819443702697798</v>
      </c>
      <c r="C4950">
        <v>16.6802883148193</v>
      </c>
    </row>
    <row r="4951" spans="1:3">
      <c r="A4951">
        <v>31.900800704956101</v>
      </c>
      <c r="B4951">
        <v>3.9480712413787802</v>
      </c>
      <c r="C4951">
        <v>22.117345809936499</v>
      </c>
    </row>
    <row r="4952" spans="1:3">
      <c r="A4952">
        <v>22.6697082519531</v>
      </c>
      <c r="B4952">
        <v>40.6488227844238</v>
      </c>
      <c r="C4952">
        <v>28.962398529052699</v>
      </c>
    </row>
    <row r="4953" spans="1:3">
      <c r="A4953">
        <v>28.202417373657202</v>
      </c>
      <c r="B4953">
        <v>34.097400665283203</v>
      </c>
      <c r="C4953">
        <v>30.265661239623999</v>
      </c>
    </row>
    <row r="4954" spans="1:3">
      <c r="A4954">
        <v>33.689533233642599</v>
      </c>
      <c r="B4954">
        <v>20.368467330932599</v>
      </c>
      <c r="C4954">
        <v>29.0271606445313</v>
      </c>
    </row>
    <row r="4955" spans="1:3">
      <c r="A4955">
        <v>19.103458404541001</v>
      </c>
      <c r="B4955">
        <v>2.5405683517456099</v>
      </c>
      <c r="C4955">
        <v>13.3064470291138</v>
      </c>
    </row>
    <row r="4956" spans="1:3">
      <c r="A4956">
        <v>23.866212844848601</v>
      </c>
      <c r="B4956">
        <v>17.869642257690401</v>
      </c>
      <c r="C4956">
        <v>21.767414093017599</v>
      </c>
    </row>
    <row r="4957" spans="1:3">
      <c r="A4957">
        <v>15.732800483703601</v>
      </c>
      <c r="B4957">
        <v>125.141654968262</v>
      </c>
      <c r="C4957">
        <v>54.0258979797363</v>
      </c>
    </row>
    <row r="4958" spans="1:3">
      <c r="A4958">
        <v>34.903861999511697</v>
      </c>
      <c r="B4958">
        <v>1.18336653709412</v>
      </c>
      <c r="C4958">
        <v>23.101688385009801</v>
      </c>
    </row>
    <row r="4959" spans="1:3">
      <c r="A4959">
        <v>35.463176727294901</v>
      </c>
      <c r="B4959">
        <v>-10.7251653671265</v>
      </c>
      <c r="C4959">
        <v>19.297256469726602</v>
      </c>
    </row>
    <row r="4960" spans="1:3">
      <c r="A4960">
        <v>10.2787818908691</v>
      </c>
      <c r="B4960">
        <v>52.339248657226598</v>
      </c>
      <c r="C4960">
        <v>24.999944686889599</v>
      </c>
    </row>
    <row r="4961" spans="1:3">
      <c r="A4961">
        <v>25.72021484375</v>
      </c>
      <c r="B4961">
        <v>73.026649475097699</v>
      </c>
      <c r="C4961">
        <v>42.2774658203125</v>
      </c>
    </row>
    <row r="4962" spans="1:3">
      <c r="A4962">
        <v>44.153572082519503</v>
      </c>
      <c r="B4962">
        <v>63.608341217041001</v>
      </c>
      <c r="C4962">
        <v>50.962741851806598</v>
      </c>
    </row>
    <row r="4963" spans="1:3">
      <c r="A4963">
        <v>42.111289978027301</v>
      </c>
      <c r="B4963">
        <v>21.205429077148398</v>
      </c>
      <c r="C4963">
        <v>34.794239044189503</v>
      </c>
    </row>
    <row r="4964" spans="1:3">
      <c r="A4964">
        <v>13.270427703857401</v>
      </c>
      <c r="B4964">
        <v>16.8370571136475</v>
      </c>
      <c r="C4964">
        <v>14.5187482833862</v>
      </c>
    </row>
    <row r="4965" spans="1:3">
      <c r="A4965">
        <v>42.186168670654297</v>
      </c>
      <c r="B4965">
        <v>37.625465393066399</v>
      </c>
      <c r="C4965">
        <v>40.589923858642599</v>
      </c>
    </row>
    <row r="4966" spans="1:3">
      <c r="A4966">
        <v>29.695751190185501</v>
      </c>
      <c r="B4966">
        <v>45.818752288818402</v>
      </c>
      <c r="C4966">
        <v>35.338802337646499</v>
      </c>
    </row>
    <row r="4967" spans="1:3">
      <c r="A4967">
        <v>13.524060249328601</v>
      </c>
      <c r="B4967">
        <v>11.664511680603001</v>
      </c>
      <c r="C4967">
        <v>12.873218536376999</v>
      </c>
    </row>
    <row r="4968" spans="1:3">
      <c r="A4968">
        <v>19.552692413330099</v>
      </c>
      <c r="B4968">
        <v>20.341770172119102</v>
      </c>
      <c r="C4968">
        <v>19.8288688659668</v>
      </c>
    </row>
    <row r="4969" spans="1:3">
      <c r="A4969">
        <v>29.363260269165</v>
      </c>
      <c r="B4969">
        <v>19.856899261474599</v>
      </c>
      <c r="C4969">
        <v>26.036033630371101</v>
      </c>
    </row>
    <row r="4970" spans="1:3">
      <c r="A4970">
        <v>32.220340728759801</v>
      </c>
      <c r="B4970">
        <v>27.3595275878906</v>
      </c>
      <c r="C4970">
        <v>30.519056320190401</v>
      </c>
    </row>
    <row r="4971" spans="1:3">
      <c r="A4971">
        <v>30.063045501708999</v>
      </c>
      <c r="B4971">
        <v>6.7789640426635698</v>
      </c>
      <c r="C4971">
        <v>21.913616180419901</v>
      </c>
    </row>
    <row r="4972" spans="1:3">
      <c r="A4972">
        <v>27.754442214965799</v>
      </c>
      <c r="B4972">
        <v>13.847188949585</v>
      </c>
      <c r="C4972">
        <v>22.886903762817401</v>
      </c>
    </row>
    <row r="4973" spans="1:3">
      <c r="A4973">
        <v>22.117906570434599</v>
      </c>
      <c r="B4973">
        <v>11.076658248901399</v>
      </c>
      <c r="C4973">
        <v>18.2534694671631</v>
      </c>
    </row>
    <row r="4974" spans="1:3">
      <c r="A4974">
        <v>26.3744506835938</v>
      </c>
      <c r="B4974">
        <v>34.168407440185497</v>
      </c>
      <c r="C4974">
        <v>29.1023349761963</v>
      </c>
    </row>
    <row r="4975" spans="1:3">
      <c r="A4975">
        <v>26.699926376342798</v>
      </c>
      <c r="B4975">
        <v>18.672004699706999</v>
      </c>
      <c r="C4975">
        <v>23.890153884887699</v>
      </c>
    </row>
    <row r="4976" spans="1:3">
      <c r="A4976">
        <v>35.173660278320298</v>
      </c>
      <c r="B4976">
        <v>38.854080200195298</v>
      </c>
      <c r="C4976">
        <v>36.461807250976598</v>
      </c>
    </row>
    <row r="4977" spans="1:3">
      <c r="A4977">
        <v>26.732973098754901</v>
      </c>
      <c r="B4977">
        <v>24.647363662719702</v>
      </c>
      <c r="C4977">
        <v>26.003009796142599</v>
      </c>
    </row>
    <row r="4978" spans="1:3">
      <c r="A4978">
        <v>25.558107376098601</v>
      </c>
      <c r="B4978">
        <v>3.7829508781433101</v>
      </c>
      <c r="C4978">
        <v>17.936801910400401</v>
      </c>
    </row>
    <row r="4979" spans="1:3">
      <c r="A4979">
        <v>23.7119235992432</v>
      </c>
      <c r="B4979">
        <v>-0.70166546106338501</v>
      </c>
      <c r="C4979">
        <v>15.167167663574199</v>
      </c>
    </row>
    <row r="4980" spans="1:3">
      <c r="A4980">
        <v>14.6459693908691</v>
      </c>
      <c r="B4980">
        <v>8.4361400604247994</v>
      </c>
      <c r="C4980">
        <v>12.4725294113159</v>
      </c>
    </row>
    <row r="4981" spans="1:3">
      <c r="A4981">
        <v>15.851105690002401</v>
      </c>
      <c r="B4981">
        <v>42.2878227233887</v>
      </c>
      <c r="C4981">
        <v>25.103956222534201</v>
      </c>
    </row>
    <row r="4982" spans="1:3">
      <c r="A4982">
        <v>16.4103088378906</v>
      </c>
      <c r="B4982">
        <v>36.117801666259801</v>
      </c>
      <c r="C4982">
        <v>23.3079319000244</v>
      </c>
    </row>
    <row r="4983" spans="1:3">
      <c r="A4983">
        <v>22.684749603271499</v>
      </c>
      <c r="B4983">
        <v>34.873298645019503</v>
      </c>
      <c r="C4983">
        <v>26.950740814208999</v>
      </c>
    </row>
    <row r="4984" spans="1:3">
      <c r="A4984">
        <v>34.369049072265597</v>
      </c>
      <c r="B4984">
        <v>32.842254638671903</v>
      </c>
      <c r="C4984">
        <v>33.834671020507798</v>
      </c>
    </row>
    <row r="4985" spans="1:3">
      <c r="A4985">
        <v>35.731330871582003</v>
      </c>
      <c r="B4985">
        <v>59.717411041259801</v>
      </c>
      <c r="C4985">
        <v>44.126457214355497</v>
      </c>
    </row>
    <row r="4986" spans="1:3">
      <c r="A4986">
        <v>26.872730255126999</v>
      </c>
      <c r="B4986">
        <v>31.2664794921875</v>
      </c>
      <c r="C4986">
        <v>28.4105415344238</v>
      </c>
    </row>
    <row r="4987" spans="1:3">
      <c r="A4987">
        <v>20.8774299621582</v>
      </c>
      <c r="B4987">
        <v>4.8728780746459996</v>
      </c>
      <c r="C4987">
        <v>15.275836944580099</v>
      </c>
    </row>
    <row r="4988" spans="1:3">
      <c r="A4988">
        <v>23.6990661621094</v>
      </c>
      <c r="B4988">
        <v>76.087677001953097</v>
      </c>
      <c r="C4988">
        <v>42.035079956054702</v>
      </c>
    </row>
    <row r="4989" spans="1:3">
      <c r="A4989">
        <v>25.0990505218506</v>
      </c>
      <c r="B4989">
        <v>-7.0595812797546396</v>
      </c>
      <c r="C4989">
        <v>13.843529701232899</v>
      </c>
    </row>
    <row r="4990" spans="1:3">
      <c r="A4990">
        <v>26.6333198547363</v>
      </c>
      <c r="B4990">
        <v>65.115188598632798</v>
      </c>
      <c r="C4990">
        <v>40.101974487304702</v>
      </c>
    </row>
    <row r="4991" spans="1:3">
      <c r="A4991">
        <v>26.123928070068398</v>
      </c>
      <c r="B4991">
        <v>20.273382186889599</v>
      </c>
      <c r="C4991">
        <v>24.076236724853501</v>
      </c>
    </row>
    <row r="4992" spans="1:3">
      <c r="A4992">
        <v>17.704898834228501</v>
      </c>
      <c r="B4992">
        <v>28.0256443023682</v>
      </c>
      <c r="C4992">
        <v>21.31715965271</v>
      </c>
    </row>
    <row r="4993" spans="1:3">
      <c r="A4993">
        <v>35.270725250244098</v>
      </c>
      <c r="B4993">
        <v>14.425743103027299</v>
      </c>
      <c r="C4993">
        <v>27.974981307983398</v>
      </c>
    </row>
    <row r="4994" spans="1:3">
      <c r="A4994">
        <v>24.069652557373001</v>
      </c>
      <c r="B4994">
        <v>40.202865600585902</v>
      </c>
      <c r="C4994">
        <v>29.7162780761719</v>
      </c>
    </row>
    <row r="4995" spans="1:3">
      <c r="A4995">
        <v>18.296485900878899</v>
      </c>
      <c r="B4995">
        <v>6.87082719802856</v>
      </c>
      <c r="C4995">
        <v>14.2975053787231</v>
      </c>
    </row>
    <row r="4996" spans="1:3">
      <c r="A4996">
        <v>26.417303085327099</v>
      </c>
      <c r="B4996">
        <v>34.021732330322301</v>
      </c>
      <c r="C4996">
        <v>29.078853607177699</v>
      </c>
    </row>
    <row r="4997" spans="1:3">
      <c r="A4997">
        <v>27.166315078735401</v>
      </c>
      <c r="B4997">
        <v>31.125297546386701</v>
      </c>
      <c r="C4997">
        <v>28.551958084106399</v>
      </c>
    </row>
    <row r="4998" spans="1:3">
      <c r="A4998">
        <v>20.955492019653299</v>
      </c>
      <c r="B4998">
        <v>-0.13614705204963701</v>
      </c>
      <c r="C4998">
        <v>13.5734186172485</v>
      </c>
    </row>
    <row r="4999" spans="1:3">
      <c r="A4999">
        <v>41.381649017333999</v>
      </c>
      <c r="B4999">
        <v>39.437026977539098</v>
      </c>
      <c r="C4999">
        <v>40.7010307312012</v>
      </c>
    </row>
    <row r="5000" spans="1:3">
      <c r="A5000">
        <v>50.842433929443402</v>
      </c>
      <c r="B5000">
        <v>-20.785301208496101</v>
      </c>
      <c r="C5000">
        <v>25.77272605896</v>
      </c>
    </row>
    <row r="5001" spans="1:3">
      <c r="A5001">
        <v>19.820915222168001</v>
      </c>
      <c r="B5001">
        <v>27.5762329101563</v>
      </c>
      <c r="C5001">
        <v>22.535276412963899</v>
      </c>
    </row>
    <row r="5002" spans="1:3">
      <c r="A5002">
        <v>25.5597839355469</v>
      </c>
      <c r="B5002">
        <v>-4.4260988235473597</v>
      </c>
      <c r="C5002">
        <v>15.064724922180201</v>
      </c>
    </row>
    <row r="5003" spans="1:3">
      <c r="A5003">
        <v>18.2087516784668</v>
      </c>
      <c r="B5003">
        <v>66.287796020507798</v>
      </c>
      <c r="C5003">
        <v>35.036418914794901</v>
      </c>
    </row>
    <row r="5004" spans="1:3">
      <c r="A5004">
        <v>11.8217468261719</v>
      </c>
      <c r="B5004">
        <v>7.8546724319457999</v>
      </c>
      <c r="C5004">
        <v>10.433270454406699</v>
      </c>
    </row>
    <row r="5005" spans="1:3">
      <c r="A5005">
        <v>26.314258575439499</v>
      </c>
      <c r="B5005">
        <v>57.518478393554702</v>
      </c>
      <c r="C5005">
        <v>37.2357368469238</v>
      </c>
    </row>
    <row r="5006" spans="1:3">
      <c r="A5006">
        <v>20.761747360229499</v>
      </c>
      <c r="B5006">
        <v>48.515663146972699</v>
      </c>
      <c r="C5006">
        <v>30.4756183624268</v>
      </c>
    </row>
    <row r="5007" spans="1:3">
      <c r="A5007">
        <v>27.101718902587901</v>
      </c>
      <c r="B5007">
        <v>12.3710165023804</v>
      </c>
      <c r="C5007">
        <v>21.945972442626999</v>
      </c>
    </row>
    <row r="5008" spans="1:3">
      <c r="A5008">
        <v>18.674472808837901</v>
      </c>
      <c r="B5008">
        <v>-30.0300483703613</v>
      </c>
      <c r="C5008">
        <v>1.62789034843445</v>
      </c>
    </row>
    <row r="5009" spans="1:3">
      <c r="A5009">
        <v>24.089593887329102</v>
      </c>
      <c r="B5009">
        <v>49.613452911377003</v>
      </c>
      <c r="C5009">
        <v>33.022945404052699</v>
      </c>
    </row>
    <row r="5010" spans="1:3">
      <c r="A5010">
        <v>20.439306259155298</v>
      </c>
      <c r="B5010">
        <v>42.330078125</v>
      </c>
      <c r="C5010">
        <v>28.101076126098601</v>
      </c>
    </row>
    <row r="5011" spans="1:3">
      <c r="A5011">
        <v>24.2926635742188</v>
      </c>
      <c r="B5011">
        <v>22.699325561523398</v>
      </c>
      <c r="C5011">
        <v>23.7349948883057</v>
      </c>
    </row>
    <row r="5012" spans="1:3">
      <c r="A5012">
        <v>24.867506027221701</v>
      </c>
      <c r="B5012">
        <v>17.9598503112793</v>
      </c>
      <c r="C5012">
        <v>22.449827194213899</v>
      </c>
    </row>
    <row r="5013" spans="1:3">
      <c r="A5013">
        <v>22.150514602661101</v>
      </c>
      <c r="B5013">
        <v>-1.8533017635345499</v>
      </c>
      <c r="C5013">
        <v>13.749178886413601</v>
      </c>
    </row>
    <row r="5014" spans="1:3">
      <c r="A5014">
        <v>21.868705749511701</v>
      </c>
      <c r="B5014">
        <v>39.640720367431598</v>
      </c>
      <c r="C5014">
        <v>28.088911056518601</v>
      </c>
    </row>
    <row r="5015" spans="1:3">
      <c r="A5015">
        <v>21.390090942382798</v>
      </c>
      <c r="B5015">
        <v>10.371330261230501</v>
      </c>
      <c r="C5015">
        <v>17.533525466918899</v>
      </c>
    </row>
    <row r="5016" spans="1:3">
      <c r="A5016">
        <v>42.878425598144503</v>
      </c>
      <c r="B5016">
        <v>27.850946426391602</v>
      </c>
      <c r="C5016">
        <v>37.618808746337898</v>
      </c>
    </row>
    <row r="5017" spans="1:3">
      <c r="A5017">
        <v>31.199512481689499</v>
      </c>
      <c r="B5017">
        <v>44.163356781005902</v>
      </c>
      <c r="C5017">
        <v>35.736858367919901</v>
      </c>
    </row>
    <row r="5018" spans="1:3">
      <c r="A5018">
        <v>16.447746276855501</v>
      </c>
      <c r="B5018">
        <v>28.494707107543899</v>
      </c>
      <c r="C5018">
        <v>20.664182662963899</v>
      </c>
    </row>
    <row r="5019" spans="1:3">
      <c r="A5019">
        <v>28.056219100952099</v>
      </c>
      <c r="B5019">
        <v>15.961382865905801</v>
      </c>
      <c r="C5019">
        <v>23.823026657104499</v>
      </c>
    </row>
    <row r="5020" spans="1:3">
      <c r="A5020">
        <v>23.6201496124268</v>
      </c>
      <c r="B5020">
        <v>69.601615905761705</v>
      </c>
      <c r="C5020">
        <v>39.713661193847699</v>
      </c>
    </row>
    <row r="5021" spans="1:3">
      <c r="A5021">
        <v>12.693973541259799</v>
      </c>
      <c r="B5021">
        <v>-7.8331460952758798</v>
      </c>
      <c r="C5021">
        <v>5.50948143005371</v>
      </c>
    </row>
    <row r="5022" spans="1:3">
      <c r="A5022">
        <v>32.4130249023438</v>
      </c>
      <c r="B5022">
        <v>71.215019226074205</v>
      </c>
      <c r="C5022">
        <v>45.993721008300803</v>
      </c>
    </row>
    <row r="5023" spans="1:3">
      <c r="A5023">
        <v>37.248668670654297</v>
      </c>
      <c r="B5023">
        <v>0.84089750051498402</v>
      </c>
      <c r="C5023">
        <v>24.5059490203857</v>
      </c>
    </row>
    <row r="5024" spans="1:3">
      <c r="A5024">
        <v>15.758618354797401</v>
      </c>
      <c r="B5024">
        <v>19.4883937835693</v>
      </c>
      <c r="C5024">
        <v>17.064039230346701</v>
      </c>
    </row>
    <row r="5025" spans="1:3">
      <c r="A5025">
        <v>38.998767852783203</v>
      </c>
      <c r="B5025">
        <v>5.39056396484375</v>
      </c>
      <c r="C5025">
        <v>27.235897064208999</v>
      </c>
    </row>
    <row r="5026" spans="1:3">
      <c r="A5026">
        <v>24.621526718139599</v>
      </c>
      <c r="B5026">
        <v>8.9078683853149396</v>
      </c>
      <c r="C5026">
        <v>19.121746063232401</v>
      </c>
    </row>
    <row r="5027" spans="1:3">
      <c r="A5027">
        <v>22.707036972045898</v>
      </c>
      <c r="B5027">
        <v>36.214794158935497</v>
      </c>
      <c r="C5027">
        <v>27.434751510620099</v>
      </c>
    </row>
    <row r="5028" spans="1:3">
      <c r="A5028">
        <v>23.569290161132798</v>
      </c>
      <c r="B5028">
        <v>4.0739202499389604</v>
      </c>
      <c r="C5028">
        <v>16.7459106445313</v>
      </c>
    </row>
    <row r="5029" spans="1:3">
      <c r="A5029">
        <v>27.533575057983398</v>
      </c>
      <c r="B5029">
        <v>-14.1658744812012</v>
      </c>
      <c r="C5029">
        <v>12.9387674331665</v>
      </c>
    </row>
    <row r="5030" spans="1:3">
      <c r="A5030">
        <v>29.4572849273682</v>
      </c>
      <c r="B5030">
        <v>37.978237152099602</v>
      </c>
      <c r="C5030">
        <v>32.439617156982401</v>
      </c>
    </row>
    <row r="5031" spans="1:3">
      <c r="A5031">
        <v>35.331100463867202</v>
      </c>
      <c r="B5031">
        <v>17.600557327270501</v>
      </c>
      <c r="C5031">
        <v>29.125410079956101</v>
      </c>
    </row>
    <row r="5032" spans="1:3">
      <c r="A5032">
        <v>29.472160339355501</v>
      </c>
      <c r="B5032">
        <v>-0.22053720057010701</v>
      </c>
      <c r="C5032">
        <v>19.079715728759801</v>
      </c>
    </row>
    <row r="5033" spans="1:3">
      <c r="A5033">
        <v>21.0418815612793</v>
      </c>
      <c r="B5033">
        <v>38.013225555419901</v>
      </c>
      <c r="C5033">
        <v>26.9818515777588</v>
      </c>
    </row>
    <row r="5034" spans="1:3">
      <c r="A5034">
        <v>23.352388381958001</v>
      </c>
      <c r="B5034">
        <v>14.8264513015747</v>
      </c>
      <c r="C5034">
        <v>20.368310928344702</v>
      </c>
    </row>
    <row r="5035" spans="1:3">
      <c r="A5035">
        <v>13.975614547729499</v>
      </c>
      <c r="B5035">
        <v>52.8672065734863</v>
      </c>
      <c r="C5035">
        <v>27.587671279907202</v>
      </c>
    </row>
    <row r="5036" spans="1:3">
      <c r="A5036">
        <v>40.186187744140597</v>
      </c>
      <c r="B5036">
        <v>71.656959533691406</v>
      </c>
      <c r="C5036">
        <v>51.200958251953097</v>
      </c>
    </row>
    <row r="5037" spans="1:3">
      <c r="A5037">
        <v>23.5892658233643</v>
      </c>
      <c r="B5037">
        <v>49.704627990722699</v>
      </c>
      <c r="C5037">
        <v>32.729640960693402</v>
      </c>
    </row>
    <row r="5038" spans="1:3">
      <c r="A5038">
        <v>20.943519592285199</v>
      </c>
      <c r="B5038">
        <v>9.0185136795043892</v>
      </c>
      <c r="C5038">
        <v>16.769767761230501</v>
      </c>
    </row>
    <row r="5039" spans="1:3">
      <c r="A5039">
        <v>64.208511352539105</v>
      </c>
      <c r="B5039">
        <v>-19.673967361450199</v>
      </c>
      <c r="C5039">
        <v>34.849643707275398</v>
      </c>
    </row>
    <row r="5040" spans="1:3">
      <c r="A5040">
        <v>27.396284103393601</v>
      </c>
      <c r="B5040">
        <v>27.058998107910199</v>
      </c>
      <c r="C5040">
        <v>27.278234481811499</v>
      </c>
    </row>
    <row r="5041" spans="1:3">
      <c r="A5041">
        <v>25.630933761596701</v>
      </c>
      <c r="B5041">
        <v>14.0813493728638</v>
      </c>
      <c r="C5041">
        <v>21.588579177856399</v>
      </c>
    </row>
    <row r="5042" spans="1:3">
      <c r="A5042">
        <v>16.906547546386701</v>
      </c>
      <c r="B5042">
        <v>12.1945648193359</v>
      </c>
      <c r="C5042">
        <v>15.2573537826538</v>
      </c>
    </row>
    <row r="5043" spans="1:3">
      <c r="A5043">
        <v>20.669288635253899</v>
      </c>
      <c r="B5043">
        <v>-1.1407597064971899</v>
      </c>
      <c r="C5043">
        <v>13.0357713699341</v>
      </c>
    </row>
    <row r="5044" spans="1:3">
      <c r="A5044">
        <v>30.090007781982401</v>
      </c>
      <c r="B5044">
        <v>-2.29510593414307</v>
      </c>
      <c r="C5044">
        <v>18.7552185058594</v>
      </c>
    </row>
    <row r="5045" spans="1:3">
      <c r="A5045">
        <v>24.878767013549801</v>
      </c>
      <c r="B5045">
        <v>43.080375671386697</v>
      </c>
      <c r="C5045">
        <v>31.249330520629901</v>
      </c>
    </row>
    <row r="5046" spans="1:3">
      <c r="A5046">
        <v>45.019775390625</v>
      </c>
      <c r="B5046">
        <v>3.53768110275269</v>
      </c>
      <c r="C5046">
        <v>30.501043319702099</v>
      </c>
    </row>
    <row r="5047" spans="1:3">
      <c r="A5047">
        <v>26.422918319702099</v>
      </c>
      <c r="B5047">
        <v>1.0112876892089799</v>
      </c>
      <c r="C5047">
        <v>17.528846740722699</v>
      </c>
    </row>
    <row r="5048" spans="1:3">
      <c r="A5048">
        <v>22.9378471374512</v>
      </c>
      <c r="B5048">
        <v>26.058538436889599</v>
      </c>
      <c r="C5048">
        <v>24.030088424682599</v>
      </c>
    </row>
    <row r="5049" spans="1:3">
      <c r="A5049">
        <v>34.1964302062988</v>
      </c>
      <c r="B5049">
        <v>105.95737457275401</v>
      </c>
      <c r="C5049">
        <v>59.312759399414098</v>
      </c>
    </row>
    <row r="5050" spans="1:3">
      <c r="A5050">
        <v>32.389492034912102</v>
      </c>
      <c r="B5050">
        <v>24.037147521972699</v>
      </c>
      <c r="C5050">
        <v>29.466171264648398</v>
      </c>
    </row>
    <row r="5051" spans="1:3">
      <c r="A5051">
        <v>41.129776000976598</v>
      </c>
      <c r="B5051">
        <v>34.497657775878899</v>
      </c>
      <c r="C5051">
        <v>38.8085327148438</v>
      </c>
    </row>
    <row r="5052" spans="1:3">
      <c r="A5052">
        <v>29.0402946472168</v>
      </c>
      <c r="B5052">
        <v>57.379116058349602</v>
      </c>
      <c r="C5052">
        <v>38.9588813781738</v>
      </c>
    </row>
    <row r="5053" spans="1:3">
      <c r="A5053">
        <v>21.738777160644499</v>
      </c>
      <c r="B5053">
        <v>42.582130432128899</v>
      </c>
      <c r="C5053">
        <v>29.033950805664102</v>
      </c>
    </row>
    <row r="5054" spans="1:3">
      <c r="A5054">
        <v>38.9309692382813</v>
      </c>
      <c r="B5054">
        <v>-0.534479200839996</v>
      </c>
      <c r="C5054">
        <v>25.1180629730225</v>
      </c>
    </row>
    <row r="5055" spans="1:3">
      <c r="A5055">
        <v>17.452491760253899</v>
      </c>
      <c r="B5055">
        <v>29.592542648315401</v>
      </c>
      <c r="C5055">
        <v>21.701509475708001</v>
      </c>
    </row>
    <row r="5056" spans="1:3">
      <c r="A5056">
        <v>25.770757675170898</v>
      </c>
      <c r="B5056">
        <v>54.112483978271499</v>
      </c>
      <c r="C5056">
        <v>35.690361022949197</v>
      </c>
    </row>
    <row r="5057" spans="1:3">
      <c r="A5057">
        <v>31.5884399414063</v>
      </c>
      <c r="B5057">
        <v>79.008979797363295</v>
      </c>
      <c r="C5057">
        <v>48.185630798339801</v>
      </c>
    </row>
    <row r="5058" spans="1:3">
      <c r="A5058">
        <v>30.332118988037099</v>
      </c>
      <c r="B5058">
        <v>40.350593566894503</v>
      </c>
      <c r="C5058">
        <v>33.838584899902301</v>
      </c>
    </row>
    <row r="5059" spans="1:3">
      <c r="A5059">
        <v>16.465003967285199</v>
      </c>
      <c r="B5059">
        <v>53.415176391601598</v>
      </c>
      <c r="C5059">
        <v>29.3975639343262</v>
      </c>
    </row>
    <row r="5060" spans="1:3">
      <c r="A5060">
        <v>21.817344665527301</v>
      </c>
      <c r="B5060">
        <v>40.093772888183601</v>
      </c>
      <c r="C5060">
        <v>28.214094161987301</v>
      </c>
    </row>
    <row r="5061" spans="1:3">
      <c r="A5061">
        <v>32.155055999755902</v>
      </c>
      <c r="B5061">
        <v>43.383014678955099</v>
      </c>
      <c r="C5061">
        <v>36.084842681884801</v>
      </c>
    </row>
    <row r="5062" spans="1:3">
      <c r="A5062">
        <v>20.5260219573975</v>
      </c>
      <c r="B5062">
        <v>60.778598785400398</v>
      </c>
      <c r="C5062">
        <v>34.614425659179702</v>
      </c>
    </row>
    <row r="5063" spans="1:3">
      <c r="A5063">
        <v>62.1319580078125</v>
      </c>
      <c r="B5063">
        <v>0.72887718677520796</v>
      </c>
      <c r="C5063">
        <v>40.640880584716797</v>
      </c>
    </row>
    <row r="5064" spans="1:3">
      <c r="A5064">
        <v>41.664493560791001</v>
      </c>
      <c r="B5064">
        <v>64.692970275878906</v>
      </c>
      <c r="C5064">
        <v>49.724460601806598</v>
      </c>
    </row>
    <row r="5065" spans="1:3">
      <c r="A5065">
        <v>24.101047515869102</v>
      </c>
      <c r="B5065">
        <v>22.852098464965799</v>
      </c>
      <c r="C5065">
        <v>23.663915634155298</v>
      </c>
    </row>
    <row r="5066" spans="1:3">
      <c r="A5066">
        <v>19.205787658691399</v>
      </c>
      <c r="B5066">
        <v>10.8981313705444</v>
      </c>
      <c r="C5066">
        <v>16.2981071472168</v>
      </c>
    </row>
    <row r="5067" spans="1:3">
      <c r="A5067">
        <v>32.206962585449197</v>
      </c>
      <c r="B5067">
        <v>-8.3538608551025408</v>
      </c>
      <c r="C5067">
        <v>18.010673522949201</v>
      </c>
    </row>
    <row r="5068" spans="1:3">
      <c r="A5068">
        <v>23.8029479980469</v>
      </c>
      <c r="B5068">
        <v>17.7270603179932</v>
      </c>
      <c r="C5068">
        <v>21.676387786865199</v>
      </c>
    </row>
    <row r="5069" spans="1:3">
      <c r="A5069">
        <v>30.912157058715799</v>
      </c>
      <c r="B5069">
        <v>38.755138397216797</v>
      </c>
      <c r="C5069">
        <v>33.657199859619098</v>
      </c>
    </row>
    <row r="5070" spans="1:3">
      <c r="A5070">
        <v>17.2020053863525</v>
      </c>
      <c r="B5070">
        <v>6.6318511962890598</v>
      </c>
      <c r="C5070">
        <v>13.5024509429932</v>
      </c>
    </row>
    <row r="5071" spans="1:3">
      <c r="A5071">
        <v>29.491380691528299</v>
      </c>
      <c r="B5071">
        <v>23.6207599639893</v>
      </c>
      <c r="C5071">
        <v>27.436662673950199</v>
      </c>
    </row>
    <row r="5072" spans="1:3">
      <c r="A5072">
        <v>44.158378601074197</v>
      </c>
      <c r="B5072">
        <v>69.716796875</v>
      </c>
      <c r="C5072">
        <v>53.103824615478501</v>
      </c>
    </row>
    <row r="5073" spans="1:3">
      <c r="A5073">
        <v>37.209201812744098</v>
      </c>
      <c r="B5073">
        <v>30.625812530517599</v>
      </c>
      <c r="C5073">
        <v>34.905014038085902</v>
      </c>
    </row>
    <row r="5074" spans="1:3">
      <c r="A5074">
        <v>46.933738708496101</v>
      </c>
      <c r="B5074">
        <v>56.3345756530762</v>
      </c>
      <c r="C5074">
        <v>50.224033355712898</v>
      </c>
    </row>
    <row r="5075" spans="1:3">
      <c r="A5075">
        <v>26.6079807281494</v>
      </c>
      <c r="B5075">
        <v>55.8846626281738</v>
      </c>
      <c r="C5075">
        <v>36.854820251464801</v>
      </c>
    </row>
    <row r="5076" spans="1:3">
      <c r="A5076">
        <v>32.489639282226598</v>
      </c>
      <c r="B5076">
        <v>35.545101165771499</v>
      </c>
      <c r="C5076">
        <v>33.559051513671903</v>
      </c>
    </row>
    <row r="5077" spans="1:3">
      <c r="A5077">
        <v>14.0198621749878</v>
      </c>
      <c r="B5077">
        <v>19.618156433105501</v>
      </c>
      <c r="C5077">
        <v>15.979265213012701</v>
      </c>
    </row>
    <row r="5078" spans="1:3">
      <c r="A5078">
        <v>10.609941482543899</v>
      </c>
      <c r="B5078">
        <v>14.6538591384888</v>
      </c>
      <c r="C5078">
        <v>12.025312423706101</v>
      </c>
    </row>
    <row r="5079" spans="1:3">
      <c r="A5079">
        <v>21.774501800537099</v>
      </c>
      <c r="B5079">
        <v>-21.286231994628899</v>
      </c>
      <c r="C5079">
        <v>6.7032451629638699</v>
      </c>
    </row>
    <row r="5080" spans="1:3">
      <c r="A5080">
        <v>31.048822402954102</v>
      </c>
      <c r="B5080">
        <v>13.396278381347701</v>
      </c>
      <c r="C5080">
        <v>24.8704319000244</v>
      </c>
    </row>
    <row r="5081" spans="1:3">
      <c r="A5081">
        <v>24.164871215820298</v>
      </c>
      <c r="B5081">
        <v>34.027797698974602</v>
      </c>
      <c r="C5081">
        <v>27.616895675659201</v>
      </c>
    </row>
    <row r="5082" spans="1:3">
      <c r="A5082">
        <v>26.780576705932599</v>
      </c>
      <c r="B5082">
        <v>-12.594841003418001</v>
      </c>
      <c r="C5082">
        <v>12.9991807937622</v>
      </c>
    </row>
    <row r="5083" spans="1:3">
      <c r="A5083">
        <v>15.2512350082397</v>
      </c>
      <c r="B5083">
        <v>18.669307708740199</v>
      </c>
      <c r="C5083">
        <v>16.4475612640381</v>
      </c>
    </row>
    <row r="5084" spans="1:3">
      <c r="A5084">
        <v>23.1348991394043</v>
      </c>
      <c r="B5084">
        <v>2.5287983417511</v>
      </c>
      <c r="C5084">
        <v>15.9227638244629</v>
      </c>
    </row>
    <row r="5085" spans="1:3">
      <c r="A5085">
        <v>22.8791694641113</v>
      </c>
      <c r="B5085">
        <v>51.112632751464801</v>
      </c>
      <c r="C5085">
        <v>32.7608833312988</v>
      </c>
    </row>
    <row r="5086" spans="1:3">
      <c r="A5086">
        <v>26.951297760009801</v>
      </c>
      <c r="B5086">
        <v>6.1899547576904297</v>
      </c>
      <c r="C5086">
        <v>19.684827804565401</v>
      </c>
    </row>
    <row r="5087" spans="1:3">
      <c r="A5087">
        <v>22.401353836059599</v>
      </c>
      <c r="B5087">
        <v>3.1552922725677499</v>
      </c>
      <c r="C5087">
        <v>15.6652326583862</v>
      </c>
    </row>
    <row r="5088" spans="1:3">
      <c r="A5088">
        <v>19.499843597412099</v>
      </c>
      <c r="B5088">
        <v>26.479892730712901</v>
      </c>
      <c r="C5088">
        <v>21.9428615570068</v>
      </c>
    </row>
    <row r="5089" spans="1:3">
      <c r="A5089">
        <v>46.798473358154297</v>
      </c>
      <c r="B5089">
        <v>5.91916799545288</v>
      </c>
      <c r="C5089">
        <v>32.490715026855497</v>
      </c>
    </row>
    <row r="5090" spans="1:3">
      <c r="A5090">
        <v>21.6867771148682</v>
      </c>
      <c r="B5090">
        <v>48.897815704345703</v>
      </c>
      <c r="C5090">
        <v>31.210639953613299</v>
      </c>
    </row>
    <row r="5091" spans="1:3">
      <c r="A5091">
        <v>40.565223693847699</v>
      </c>
      <c r="B5091">
        <v>21.546686172485401</v>
      </c>
      <c r="C5091">
        <v>33.908737182617202</v>
      </c>
    </row>
    <row r="5092" spans="1:3">
      <c r="A5092">
        <v>24.15452003479</v>
      </c>
      <c r="B5092">
        <v>37.323825836181598</v>
      </c>
      <c r="C5092">
        <v>28.763776779174801</v>
      </c>
    </row>
    <row r="5093" spans="1:3">
      <c r="A5093">
        <v>21.291511535644499</v>
      </c>
      <c r="B5093">
        <v>50.0774536132813</v>
      </c>
      <c r="C5093">
        <v>31.366590499877901</v>
      </c>
    </row>
    <row r="5094" spans="1:3">
      <c r="A5094">
        <v>39.136814117431598</v>
      </c>
      <c r="B5094">
        <v>7.5587191581726101</v>
      </c>
      <c r="C5094">
        <v>28.084480285644499</v>
      </c>
    </row>
    <row r="5095" spans="1:3">
      <c r="A5095">
        <v>30.7871208190918</v>
      </c>
      <c r="B5095">
        <v>15.347464561462401</v>
      </c>
      <c r="C5095">
        <v>25.383241653442401</v>
      </c>
    </row>
    <row r="5096" spans="1:3">
      <c r="A5096">
        <v>33.8348999023438</v>
      </c>
      <c r="B5096">
        <v>19.078546524047901</v>
      </c>
      <c r="C5096">
        <v>28.6701755523682</v>
      </c>
    </row>
    <row r="5097" spans="1:3">
      <c r="A5097">
        <v>22.359544754028299</v>
      </c>
      <c r="B5097">
        <v>-4.1433610916137704</v>
      </c>
      <c r="C5097">
        <v>13.083527565002401</v>
      </c>
    </row>
    <row r="5098" spans="1:3">
      <c r="A5098">
        <v>23.8222141265869</v>
      </c>
      <c r="B5098">
        <v>17.9955043792725</v>
      </c>
      <c r="C5098">
        <v>21.782865524291999</v>
      </c>
    </row>
    <row r="5099" spans="1:3">
      <c r="A5099">
        <v>35.658309936523402</v>
      </c>
      <c r="B5099">
        <v>10.2090148925781</v>
      </c>
      <c r="C5099">
        <v>26.751056671142599</v>
      </c>
    </row>
    <row r="5100" spans="1:3">
      <c r="A5100">
        <v>16.2301845550537</v>
      </c>
      <c r="B5100">
        <v>52.9248657226563</v>
      </c>
      <c r="C5100">
        <v>29.073322296142599</v>
      </c>
    </row>
    <row r="5101" spans="1:3">
      <c r="A5101">
        <v>38.169082641601598</v>
      </c>
      <c r="B5101">
        <v>22.558151245117202</v>
      </c>
      <c r="C5101">
        <v>32.705257415771499</v>
      </c>
    </row>
    <row r="5102" spans="1:3">
      <c r="A5102">
        <v>50.735363006591797</v>
      </c>
      <c r="B5102">
        <v>7.2860136032104501</v>
      </c>
      <c r="C5102">
        <v>35.528091430664098</v>
      </c>
    </row>
    <row r="5103" spans="1:3">
      <c r="A5103">
        <v>17.0669956207275</v>
      </c>
      <c r="B5103">
        <v>25.727390289306602</v>
      </c>
      <c r="C5103">
        <v>20.0981330871582</v>
      </c>
    </row>
    <row r="5104" spans="1:3">
      <c r="A5104">
        <v>24.509962081909201</v>
      </c>
      <c r="B5104">
        <v>44.397830963134801</v>
      </c>
      <c r="C5104">
        <v>31.470716476440401</v>
      </c>
    </row>
    <row r="5105" spans="1:3">
      <c r="A5105">
        <v>15.583746910095201</v>
      </c>
      <c r="B5105">
        <v>10.8985147476196</v>
      </c>
      <c r="C5105">
        <v>13.9439153671265</v>
      </c>
    </row>
    <row r="5106" spans="1:3">
      <c r="A5106">
        <v>43.539535522460902</v>
      </c>
      <c r="B5106">
        <v>17.6224555969238</v>
      </c>
      <c r="C5106">
        <v>34.468559265136697</v>
      </c>
    </row>
    <row r="5107" spans="1:3">
      <c r="A5107">
        <v>17.9030361175537</v>
      </c>
      <c r="B5107">
        <v>-13.712924003601101</v>
      </c>
      <c r="C5107">
        <v>6.8374500274658203</v>
      </c>
    </row>
    <row r="5108" spans="1:3">
      <c r="A5108">
        <v>22.124097824096701</v>
      </c>
      <c r="B5108">
        <v>37.854709625244098</v>
      </c>
      <c r="C5108">
        <v>27.6298122406006</v>
      </c>
    </row>
    <row r="5109" spans="1:3">
      <c r="A5109">
        <v>22.012529373168899</v>
      </c>
      <c r="B5109">
        <v>23.2153415679932</v>
      </c>
      <c r="C5109">
        <v>22.433513641357401</v>
      </c>
    </row>
    <row r="5110" spans="1:3">
      <c r="A5110">
        <v>47.443290710449197</v>
      </c>
      <c r="B5110">
        <v>36.181495666503899</v>
      </c>
      <c r="C5110">
        <v>43.501663208007798</v>
      </c>
    </row>
    <row r="5111" spans="1:3">
      <c r="A5111">
        <v>20.7868461608887</v>
      </c>
      <c r="B5111">
        <v>20.112449645996101</v>
      </c>
      <c r="C5111">
        <v>20.550807952880898</v>
      </c>
    </row>
    <row r="5112" spans="1:3">
      <c r="A5112">
        <v>19.583267211914102</v>
      </c>
      <c r="B5112">
        <v>26.946388244628899</v>
      </c>
      <c r="C5112">
        <v>22.1603603363037</v>
      </c>
    </row>
    <row r="5113" spans="1:3">
      <c r="A5113">
        <v>24.498582839965799</v>
      </c>
      <c r="B5113">
        <v>33.230331420898402</v>
      </c>
      <c r="C5113">
        <v>27.554695129394499</v>
      </c>
    </row>
    <row r="5114" spans="1:3">
      <c r="A5114">
        <v>25.1452236175537</v>
      </c>
      <c r="B5114">
        <v>-3.0225341320037802</v>
      </c>
      <c r="C5114">
        <v>15.2865085601807</v>
      </c>
    </row>
    <row r="5115" spans="1:3">
      <c r="A5115">
        <v>23.994209289550799</v>
      </c>
      <c r="B5115">
        <v>42.170440673828097</v>
      </c>
      <c r="C5115">
        <v>30.355890274047901</v>
      </c>
    </row>
    <row r="5116" spans="1:3">
      <c r="A5116">
        <v>21.115282058715799</v>
      </c>
      <c r="B5116">
        <v>48.839649200439503</v>
      </c>
      <c r="C5116">
        <v>30.818811416626001</v>
      </c>
    </row>
    <row r="5117" spans="1:3">
      <c r="A5117">
        <v>15.2265710830688</v>
      </c>
      <c r="B5117">
        <v>23.087451934814499</v>
      </c>
      <c r="C5117">
        <v>17.977878570556602</v>
      </c>
    </row>
    <row r="5118" spans="1:3">
      <c r="A5118">
        <v>19.815244674682599</v>
      </c>
      <c r="B5118">
        <v>22.0005588531494</v>
      </c>
      <c r="C5118">
        <v>20.580104827880898</v>
      </c>
    </row>
    <row r="5119" spans="1:3">
      <c r="A5119">
        <v>37.199871063232401</v>
      </c>
      <c r="B5119">
        <v>28.731996536254901</v>
      </c>
      <c r="C5119">
        <v>34.236114501953097</v>
      </c>
    </row>
    <row r="5120" spans="1:3">
      <c r="A5120">
        <v>14.2809867858887</v>
      </c>
      <c r="B5120">
        <v>5.9452280998229998</v>
      </c>
      <c r="C5120">
        <v>11.363471031189</v>
      </c>
    </row>
    <row r="5121" spans="1:3">
      <c r="A5121">
        <v>19.189987182617202</v>
      </c>
      <c r="B5121">
        <v>9.5521430969238299</v>
      </c>
      <c r="C5121">
        <v>15.8167419433594</v>
      </c>
    </row>
    <row r="5122" spans="1:3">
      <c r="A5122">
        <v>28.313112258911101</v>
      </c>
      <c r="B5122">
        <v>7.69101858139038</v>
      </c>
      <c r="C5122">
        <v>21.095378875732401</v>
      </c>
    </row>
    <row r="5123" spans="1:3">
      <c r="A5123">
        <v>30.663019180297901</v>
      </c>
      <c r="B5123">
        <v>11.9936571121216</v>
      </c>
      <c r="C5123">
        <v>24.128742218017599</v>
      </c>
    </row>
    <row r="5124" spans="1:3">
      <c r="A5124">
        <v>19.499128341674801</v>
      </c>
      <c r="B5124">
        <v>25.514440536498999</v>
      </c>
      <c r="C5124">
        <v>21.604488372802699</v>
      </c>
    </row>
    <row r="5125" spans="1:3">
      <c r="A5125">
        <v>32.829338073730497</v>
      </c>
      <c r="B5125">
        <v>1.7372235059738199</v>
      </c>
      <c r="C5125">
        <v>21.947097778320298</v>
      </c>
    </row>
    <row r="5126" spans="1:3">
      <c r="A5126">
        <v>34.6550483703613</v>
      </c>
      <c r="B5126">
        <v>-0.44923308491706798</v>
      </c>
      <c r="C5126">
        <v>22.3685493469238</v>
      </c>
    </row>
    <row r="5127" spans="1:3">
      <c r="A5127">
        <v>22.218700408935501</v>
      </c>
      <c r="B5127">
        <v>37.942798614502003</v>
      </c>
      <c r="C5127">
        <v>27.7221355438232</v>
      </c>
    </row>
    <row r="5128" spans="1:3">
      <c r="A5128">
        <v>28.400455474853501</v>
      </c>
      <c r="B5128">
        <v>58.074436187744098</v>
      </c>
      <c r="C5128">
        <v>38.786350250244098</v>
      </c>
    </row>
    <row r="5129" spans="1:3">
      <c r="A5129">
        <v>32.931549072265597</v>
      </c>
      <c r="B5129">
        <v>39.928115844726598</v>
      </c>
      <c r="C5129">
        <v>35.380348205566399</v>
      </c>
    </row>
    <row r="5130" spans="1:3">
      <c r="A5130">
        <v>13.0657186508179</v>
      </c>
      <c r="B5130">
        <v>37.315456390380902</v>
      </c>
      <c r="C5130">
        <v>21.553127288818398</v>
      </c>
    </row>
    <row r="5131" spans="1:3">
      <c r="A5131">
        <v>21.786037445068398</v>
      </c>
      <c r="B5131">
        <v>-0.68215560913085904</v>
      </c>
      <c r="C5131">
        <v>13.9221696853638</v>
      </c>
    </row>
    <row r="5132" spans="1:3">
      <c r="A5132">
        <v>14.089953422546399</v>
      </c>
      <c r="B5132">
        <v>28.5777473449707</v>
      </c>
      <c r="C5132">
        <v>19.160680770873999</v>
      </c>
    </row>
    <row r="5133" spans="1:3">
      <c r="A5133">
        <v>35.057468414306598</v>
      </c>
      <c r="B5133">
        <v>16.827274322509801</v>
      </c>
      <c r="C5133">
        <v>28.6769008636475</v>
      </c>
    </row>
    <row r="5134" spans="1:3">
      <c r="A5134">
        <v>24.604740142822301</v>
      </c>
      <c r="B5134">
        <v>-3.61958909034729</v>
      </c>
      <c r="C5134">
        <v>14.726224899291999</v>
      </c>
    </row>
    <row r="5135" spans="1:3">
      <c r="A5135">
        <v>22.1665153503418</v>
      </c>
      <c r="B5135">
        <v>8.9928226470947301</v>
      </c>
      <c r="C5135">
        <v>17.555723190307599</v>
      </c>
    </row>
    <row r="5136" spans="1:3">
      <c r="A5136">
        <v>42.588977813720703</v>
      </c>
      <c r="B5136">
        <v>32.446662902832003</v>
      </c>
      <c r="C5136">
        <v>39.039169311523402</v>
      </c>
    </row>
    <row r="5137" spans="1:3">
      <c r="A5137">
        <v>20.965208053588899</v>
      </c>
      <c r="B5137">
        <v>10.2636117935181</v>
      </c>
      <c r="C5137">
        <v>17.219650268554702</v>
      </c>
    </row>
    <row r="5138" spans="1:3">
      <c r="A5138">
        <v>17.1574192047119</v>
      </c>
      <c r="B5138">
        <v>40.7059936523438</v>
      </c>
      <c r="C5138">
        <v>25.399419784545898</v>
      </c>
    </row>
    <row r="5139" spans="1:3">
      <c r="A5139">
        <v>15.0352458953857</v>
      </c>
      <c r="B5139">
        <v>26.431154251098601</v>
      </c>
      <c r="C5139">
        <v>19.0238132476807</v>
      </c>
    </row>
    <row r="5140" spans="1:3">
      <c r="A5140">
        <v>28.3112602233887</v>
      </c>
      <c r="B5140">
        <v>37.392406463622997</v>
      </c>
      <c r="C5140">
        <v>31.489662170410199</v>
      </c>
    </row>
    <row r="5141" spans="1:3">
      <c r="A5141">
        <v>24.944374084472699</v>
      </c>
      <c r="B5141">
        <v>42.925094604492202</v>
      </c>
      <c r="C5141">
        <v>31.237627029418899</v>
      </c>
    </row>
    <row r="5142" spans="1:3">
      <c r="A5142">
        <v>15.5318412780762</v>
      </c>
      <c r="B5142">
        <v>9.4007892608642596</v>
      </c>
      <c r="C5142">
        <v>13.385972976684601</v>
      </c>
    </row>
    <row r="5143" spans="1:3">
      <c r="A5143">
        <v>40.661334991455099</v>
      </c>
      <c r="B5143">
        <v>3.7811145782470699</v>
      </c>
      <c r="C5143">
        <v>27.753257751464801</v>
      </c>
    </row>
    <row r="5144" spans="1:3">
      <c r="A5144">
        <v>28.591495513916001</v>
      </c>
      <c r="B5144">
        <v>24.400844573974599</v>
      </c>
      <c r="C5144">
        <v>27.1247673034668</v>
      </c>
    </row>
    <row r="5145" spans="1:3">
      <c r="A5145">
        <v>36.553825378417997</v>
      </c>
      <c r="B5145">
        <v>-17.633983612060501</v>
      </c>
      <c r="C5145">
        <v>17.588092803955099</v>
      </c>
    </row>
    <row r="5146" spans="1:3">
      <c r="A5146">
        <v>31.3118076324463</v>
      </c>
      <c r="B5146">
        <v>18.557102203369102</v>
      </c>
      <c r="C5146">
        <v>26.847660064697301</v>
      </c>
    </row>
    <row r="5147" spans="1:3">
      <c r="A5147">
        <v>12.5456037521362</v>
      </c>
      <c r="B5147">
        <v>16.752433776855501</v>
      </c>
      <c r="C5147">
        <v>14.017993927001999</v>
      </c>
    </row>
    <row r="5148" spans="1:3">
      <c r="A5148">
        <v>34.764682769775398</v>
      </c>
      <c r="B5148">
        <v>37.001712799072301</v>
      </c>
      <c r="C5148">
        <v>35.547641754150398</v>
      </c>
    </row>
    <row r="5149" spans="1:3">
      <c r="A5149">
        <v>19.7617893218994</v>
      </c>
      <c r="B5149">
        <v>-3.25577712059021</v>
      </c>
      <c r="C5149">
        <v>11.705640792846699</v>
      </c>
    </row>
    <row r="5150" spans="1:3">
      <c r="A5150">
        <v>25.7633876800537</v>
      </c>
      <c r="B5150">
        <v>49.061630249023402</v>
      </c>
      <c r="C5150">
        <v>33.917774200439503</v>
      </c>
    </row>
    <row r="5151" spans="1:3">
      <c r="A5151">
        <v>18.472408294677699</v>
      </c>
      <c r="B5151">
        <v>32.149070739746101</v>
      </c>
      <c r="C5151">
        <v>23.259239196777301</v>
      </c>
    </row>
    <row r="5152" spans="1:3">
      <c r="A5152">
        <v>26.275224685668899</v>
      </c>
      <c r="B5152">
        <v>1.11935174465179</v>
      </c>
      <c r="C5152">
        <v>17.470668792724599</v>
      </c>
    </row>
    <row r="5153" spans="1:3">
      <c r="A5153">
        <v>31.973875045776399</v>
      </c>
      <c r="B5153">
        <v>11.871954917907701</v>
      </c>
      <c r="C5153">
        <v>24.938203811645501</v>
      </c>
    </row>
    <row r="5154" spans="1:3">
      <c r="A5154">
        <v>34.4345893859863</v>
      </c>
      <c r="B5154">
        <v>31.297370910644499</v>
      </c>
      <c r="C5154">
        <v>33.336563110351598</v>
      </c>
    </row>
    <row r="5155" spans="1:3">
      <c r="A5155">
        <v>26.760206222534201</v>
      </c>
      <c r="B5155">
        <v>13.471729278564499</v>
      </c>
      <c r="C5155">
        <v>22.109239578247099</v>
      </c>
    </row>
    <row r="5156" spans="1:3">
      <c r="A5156">
        <v>15.4204196929932</v>
      </c>
      <c r="B5156">
        <v>26.193666458129901</v>
      </c>
      <c r="C5156">
        <v>19.191055297851602</v>
      </c>
    </row>
    <row r="5157" spans="1:3">
      <c r="A5157">
        <v>28.4757194519043</v>
      </c>
      <c r="B5157">
        <v>73.11328125</v>
      </c>
      <c r="C5157">
        <v>44.098865509033203</v>
      </c>
    </row>
    <row r="5158" spans="1:3">
      <c r="A5158">
        <v>37.379875183105497</v>
      </c>
      <c r="B5158">
        <v>3.82348561286926</v>
      </c>
      <c r="C5158">
        <v>25.635139465331999</v>
      </c>
    </row>
    <row r="5159" spans="1:3">
      <c r="A5159">
        <v>-0.27966886758804299</v>
      </c>
      <c r="B5159">
        <v>0.671086966991425</v>
      </c>
      <c r="C5159">
        <v>5.3095676004886599E-2</v>
      </c>
    </row>
    <row r="5160" spans="1:3">
      <c r="A5160">
        <v>40.602783203125</v>
      </c>
      <c r="B5160">
        <v>20.9265232086182</v>
      </c>
      <c r="C5160">
        <v>33.716091156005902</v>
      </c>
    </row>
    <row r="5161" spans="1:3">
      <c r="A5161">
        <v>22.8200492858887</v>
      </c>
      <c r="B5161">
        <v>20.342788696289102</v>
      </c>
      <c r="C5161">
        <v>21.953008651733398</v>
      </c>
    </row>
    <row r="5162" spans="1:3">
      <c r="A5162">
        <v>27.243410110473601</v>
      </c>
      <c r="B5162">
        <v>22.7684936523438</v>
      </c>
      <c r="C5162">
        <v>25.677188873291001</v>
      </c>
    </row>
    <row r="5163" spans="1:3">
      <c r="A5163">
        <v>32.629199981689503</v>
      </c>
      <c r="B5163">
        <v>32.496505737304702</v>
      </c>
      <c r="C5163">
        <v>32.582756042480497</v>
      </c>
    </row>
    <row r="5164" spans="1:3">
      <c r="A5164">
        <v>23.310367584228501</v>
      </c>
      <c r="B5164">
        <v>11.937568664550801</v>
      </c>
      <c r="C5164">
        <v>19.329887390136701</v>
      </c>
    </row>
    <row r="5165" spans="1:3">
      <c r="A5165">
        <v>23.422723770141602</v>
      </c>
      <c r="B5165">
        <v>7.3926968574523899</v>
      </c>
      <c r="C5165">
        <v>17.812213897705099</v>
      </c>
    </row>
    <row r="5166" spans="1:3">
      <c r="A5166">
        <v>38.998542785644503</v>
      </c>
      <c r="B5166">
        <v>6.3263869285583496</v>
      </c>
      <c r="C5166">
        <v>27.563287734985401</v>
      </c>
    </row>
    <row r="5167" spans="1:3">
      <c r="A5167">
        <v>11.9560327529907</v>
      </c>
      <c r="B5167">
        <v>16.968965530395501</v>
      </c>
      <c r="C5167">
        <v>13.710558891296399</v>
      </c>
    </row>
    <row r="5168" spans="1:3">
      <c r="A5168">
        <v>40.786277770996101</v>
      </c>
      <c r="B5168">
        <v>29.156837463378899</v>
      </c>
      <c r="C5168">
        <v>36.715972900390597</v>
      </c>
    </row>
    <row r="5169" spans="1:3">
      <c r="A5169">
        <v>11.4363861083984</v>
      </c>
      <c r="B5169">
        <v>31.350749969482401</v>
      </c>
      <c r="C5169">
        <v>18.406414031982401</v>
      </c>
    </row>
    <row r="5170" spans="1:3">
      <c r="A5170">
        <v>20.936750411987301</v>
      </c>
      <c r="B5170">
        <v>25.2271537780762</v>
      </c>
      <c r="C5170">
        <v>22.438390731811499</v>
      </c>
    </row>
    <row r="5171" spans="1:3">
      <c r="A5171">
        <v>33.530452728271499</v>
      </c>
      <c r="B5171">
        <v>62.590248107910199</v>
      </c>
      <c r="C5171">
        <v>43.701381683349602</v>
      </c>
    </row>
    <row r="5172" spans="1:3">
      <c r="A5172">
        <v>12.0843648910522</v>
      </c>
      <c r="B5172">
        <v>-0.56801396608352706</v>
      </c>
      <c r="C5172">
        <v>7.6560320854187003</v>
      </c>
    </row>
    <row r="5173" spans="1:3">
      <c r="A5173">
        <v>27.6976833343506</v>
      </c>
      <c r="B5173">
        <v>26.3087348937988</v>
      </c>
      <c r="C5173">
        <v>27.211551666259801</v>
      </c>
    </row>
    <row r="5174" spans="1:3">
      <c r="A5174">
        <v>22.813224792480501</v>
      </c>
      <c r="B5174">
        <v>69.991828918457003</v>
      </c>
      <c r="C5174">
        <v>39.325736999511697</v>
      </c>
    </row>
    <row r="5175" spans="1:3">
      <c r="A5175">
        <v>6.8490090370178196</v>
      </c>
      <c r="B5175">
        <v>13.364067077636699</v>
      </c>
      <c r="C5175">
        <v>9.1292791366577095</v>
      </c>
    </row>
    <row r="5176" spans="1:3">
      <c r="A5176">
        <v>32.112129211425803</v>
      </c>
      <c r="B5176">
        <v>12.706414222717299</v>
      </c>
      <c r="C5176">
        <v>25.3201293945313</v>
      </c>
    </row>
    <row r="5177" spans="1:3">
      <c r="A5177">
        <v>13.5922698974609</v>
      </c>
      <c r="B5177">
        <v>-1.53108370304108</v>
      </c>
      <c r="C5177">
        <v>8.2990961074829102</v>
      </c>
    </row>
    <row r="5178" spans="1:3">
      <c r="A5178">
        <v>31.835424423217798</v>
      </c>
      <c r="B5178">
        <v>32.318248748779297</v>
      </c>
      <c r="C5178">
        <v>32.0044136047363</v>
      </c>
    </row>
    <row r="5179" spans="1:3">
      <c r="A5179">
        <v>30.892349243164102</v>
      </c>
      <c r="B5179">
        <v>23.300270080566399</v>
      </c>
      <c r="C5179">
        <v>28.235120773315401</v>
      </c>
    </row>
    <row r="5180" spans="1:3">
      <c r="A5180">
        <v>12.609810829162599</v>
      </c>
      <c r="B5180">
        <v>29.1659755706787</v>
      </c>
      <c r="C5180">
        <v>18.404468536376999</v>
      </c>
    </row>
    <row r="5181" spans="1:3">
      <c r="A5181">
        <v>30.398948669433601</v>
      </c>
      <c r="B5181">
        <v>29.328130722045898</v>
      </c>
      <c r="C5181">
        <v>30.024162292480501</v>
      </c>
    </row>
    <row r="5182" spans="1:3">
      <c r="A5182">
        <v>16.2857475280762</v>
      </c>
      <c r="B5182">
        <v>29.755638122558601</v>
      </c>
      <c r="C5182">
        <v>21.000209808349599</v>
      </c>
    </row>
    <row r="5183" spans="1:3">
      <c r="A5183">
        <v>49.776023864746101</v>
      </c>
      <c r="B5183">
        <v>13.9761505126953</v>
      </c>
      <c r="C5183">
        <v>37.246067047119098</v>
      </c>
    </row>
    <row r="5184" spans="1:3">
      <c r="A5184">
        <v>34.477504730224602</v>
      </c>
      <c r="B5184">
        <v>10.6324472427368</v>
      </c>
      <c r="C5184">
        <v>26.1317348480225</v>
      </c>
    </row>
    <row r="5185" spans="1:3">
      <c r="A5185">
        <v>42.165317535400398</v>
      </c>
      <c r="B5185">
        <v>18.952461242675799</v>
      </c>
      <c r="C5185">
        <v>34.040817260742202</v>
      </c>
    </row>
    <row r="5186" spans="1:3">
      <c r="A5186">
        <v>23.862384796142599</v>
      </c>
      <c r="B5186">
        <v>15.250185966491699</v>
      </c>
      <c r="C5186">
        <v>20.848115921020501</v>
      </c>
    </row>
    <row r="5187" spans="1:3">
      <c r="A5187">
        <v>52.068107604980497</v>
      </c>
      <c r="B5187">
        <v>66.062583923339801</v>
      </c>
      <c r="C5187">
        <v>56.966175079345703</v>
      </c>
    </row>
    <row r="5188" spans="1:3">
      <c r="A5188">
        <v>31.6824340820313</v>
      </c>
      <c r="B5188">
        <v>-0.47491481900215099</v>
      </c>
      <c r="C5188">
        <v>20.427362442016602</v>
      </c>
    </row>
    <row r="5189" spans="1:3">
      <c r="A5189">
        <v>19.317123413085898</v>
      </c>
      <c r="B5189">
        <v>15.442177772521999</v>
      </c>
      <c r="C5189">
        <v>17.960891723632798</v>
      </c>
    </row>
    <row r="5190" spans="1:3">
      <c r="A5190">
        <v>26.862541198730501</v>
      </c>
      <c r="B5190">
        <v>7.9183230400085396</v>
      </c>
      <c r="C5190">
        <v>20.2320652008057</v>
      </c>
    </row>
    <row r="5191" spans="1:3">
      <c r="A5191">
        <v>24.847141265869102</v>
      </c>
      <c r="B5191">
        <v>1.18701612949371</v>
      </c>
      <c r="C5191">
        <v>16.566097259521499</v>
      </c>
    </row>
    <row r="5192" spans="1:3">
      <c r="A5192">
        <v>29.0275363922119</v>
      </c>
      <c r="B5192">
        <v>27.464246749877901</v>
      </c>
      <c r="C5192">
        <v>28.480384826660199</v>
      </c>
    </row>
    <row r="5193" spans="1:3">
      <c r="A5193">
        <v>29.715991973876999</v>
      </c>
      <c r="B5193">
        <v>50.000541687011697</v>
      </c>
      <c r="C5193">
        <v>36.815586090087898</v>
      </c>
    </row>
    <row r="5194" spans="1:3">
      <c r="A5194">
        <v>29.753492355346701</v>
      </c>
      <c r="B5194">
        <v>13.4013528823853</v>
      </c>
      <c r="C5194">
        <v>24.0302429199219</v>
      </c>
    </row>
    <row r="5195" spans="1:3">
      <c r="A5195">
        <v>20.612157821655298</v>
      </c>
      <c r="B5195">
        <v>41.768512725830099</v>
      </c>
      <c r="C5195">
        <v>28.016881942748999</v>
      </c>
    </row>
    <row r="5196" spans="1:3">
      <c r="A5196">
        <v>11.606381416320801</v>
      </c>
      <c r="B5196">
        <v>-10.290118217468301</v>
      </c>
      <c r="C5196">
        <v>3.9426064491271999</v>
      </c>
    </row>
    <row r="5197" spans="1:3">
      <c r="A5197">
        <v>20.310741424560501</v>
      </c>
      <c r="B5197">
        <v>-19.202264785766602</v>
      </c>
      <c r="C5197">
        <v>6.4811892509460396</v>
      </c>
    </row>
    <row r="5198" spans="1:3">
      <c r="A5198">
        <v>20.84716796875</v>
      </c>
      <c r="B5198">
        <v>12.9195442199707</v>
      </c>
      <c r="C5198">
        <v>18.0725002288818</v>
      </c>
    </row>
    <row r="5199" spans="1:3">
      <c r="A5199">
        <v>33.0273246765137</v>
      </c>
      <c r="B5199">
        <v>29.009263992309599</v>
      </c>
      <c r="C5199">
        <v>31.6210041046143</v>
      </c>
    </row>
    <row r="5200" spans="1:3">
      <c r="A5200">
        <v>20.334079742431602</v>
      </c>
      <c r="B5200">
        <v>0.67545890808105502</v>
      </c>
      <c r="C5200">
        <v>13.4535627365112</v>
      </c>
    </row>
    <row r="5201" spans="1:3">
      <c r="A5201">
        <v>25.714586257934599</v>
      </c>
      <c r="B5201">
        <v>71.185615539550795</v>
      </c>
      <c r="C5201">
        <v>41.629447937011697</v>
      </c>
    </row>
    <row r="5202" spans="1:3">
      <c r="A5202">
        <v>22.1172771453857</v>
      </c>
      <c r="B5202">
        <v>-0.56578314304351796</v>
      </c>
      <c r="C5202">
        <v>14.1782064437866</v>
      </c>
    </row>
    <row r="5203" spans="1:3">
      <c r="A5203">
        <v>21.256210327148398</v>
      </c>
      <c r="B5203">
        <v>11.9822835922241</v>
      </c>
      <c r="C5203">
        <v>18.0103359222412</v>
      </c>
    </row>
    <row r="5204" spans="1:3">
      <c r="A5204">
        <v>20.361976623535199</v>
      </c>
      <c r="B5204">
        <v>10.331711769104</v>
      </c>
      <c r="C5204">
        <v>16.851383209228501</v>
      </c>
    </row>
    <row r="5205" spans="1:3">
      <c r="A5205">
        <v>32.796882629394503</v>
      </c>
      <c r="B5205">
        <v>32.727092742919901</v>
      </c>
      <c r="C5205">
        <v>32.772457122802699</v>
      </c>
    </row>
    <row r="5206" spans="1:3">
      <c r="A5206">
        <v>31.7628059387207</v>
      </c>
      <c r="B5206">
        <v>4.8346500396728498</v>
      </c>
      <c r="C5206">
        <v>22.3379516601563</v>
      </c>
    </row>
    <row r="5207" spans="1:3">
      <c r="A5207">
        <v>28.027141571044901</v>
      </c>
      <c r="B5207">
        <v>64.417839050292997</v>
      </c>
      <c r="C5207">
        <v>40.763885498046903</v>
      </c>
    </row>
    <row r="5208" spans="1:3">
      <c r="A5208">
        <v>22.7607612609863</v>
      </c>
      <c r="B5208">
        <v>51.895519256591797</v>
      </c>
      <c r="C5208">
        <v>32.957927703857401</v>
      </c>
    </row>
    <row r="5209" spans="1:3">
      <c r="A5209">
        <v>23.364213943481399</v>
      </c>
      <c r="B5209">
        <v>32.169246673583999</v>
      </c>
      <c r="C5209">
        <v>26.445976257324201</v>
      </c>
    </row>
    <row r="5210" spans="1:3">
      <c r="A5210">
        <v>25.9046745300293</v>
      </c>
      <c r="B5210">
        <v>-11.029176712036101</v>
      </c>
      <c r="C5210">
        <v>12.977827072143601</v>
      </c>
    </row>
    <row r="5211" spans="1:3">
      <c r="A5211">
        <v>15.7536430358887</v>
      </c>
      <c r="B5211">
        <v>24.102842330932599</v>
      </c>
      <c r="C5211">
        <v>18.6758632659912</v>
      </c>
    </row>
    <row r="5212" spans="1:3">
      <c r="A5212">
        <v>27.3858337402344</v>
      </c>
      <c r="B5212">
        <v>10.1751441955566</v>
      </c>
      <c r="C5212">
        <v>21.3620929718018</v>
      </c>
    </row>
    <row r="5213" spans="1:3">
      <c r="A5213">
        <v>26.913999557495099</v>
      </c>
      <c r="B5213">
        <v>58.349685668945298</v>
      </c>
      <c r="C5213">
        <v>37.916488647460902</v>
      </c>
    </row>
    <row r="5214" spans="1:3">
      <c r="A5214">
        <v>28.6703491210938</v>
      </c>
      <c r="B5214">
        <v>-2.9131269454956099</v>
      </c>
      <c r="C5214">
        <v>17.616132736206101</v>
      </c>
    </row>
    <row r="5215" spans="1:3">
      <c r="A5215">
        <v>27.412961959838899</v>
      </c>
      <c r="B5215">
        <v>18.565559387206999</v>
      </c>
      <c r="C5215">
        <v>24.316371917724599</v>
      </c>
    </row>
    <row r="5216" spans="1:3">
      <c r="A5216">
        <v>23.3260097503662</v>
      </c>
      <c r="B5216">
        <v>76.124977111816406</v>
      </c>
      <c r="C5216">
        <v>41.805648803710902</v>
      </c>
    </row>
    <row r="5217" spans="1:3">
      <c r="A5217">
        <v>27.444364547729499</v>
      </c>
      <c r="B5217">
        <v>59.886188507080099</v>
      </c>
      <c r="C5217">
        <v>38.799003601074197</v>
      </c>
    </row>
    <row r="5218" spans="1:3">
      <c r="A5218">
        <v>35.175022125244098</v>
      </c>
      <c r="B5218">
        <v>37.642341613769503</v>
      </c>
      <c r="C5218">
        <v>36.038585662841797</v>
      </c>
    </row>
    <row r="5219" spans="1:3">
      <c r="A5219">
        <v>29.392820358276399</v>
      </c>
      <c r="B5219">
        <v>24.3054313659668</v>
      </c>
      <c r="C5219">
        <v>27.6122341156006</v>
      </c>
    </row>
    <row r="5220" spans="1:3">
      <c r="A5220">
        <v>31.102441787719702</v>
      </c>
      <c r="B5220">
        <v>5.5896186828613299</v>
      </c>
      <c r="C5220">
        <v>22.1729545593262</v>
      </c>
    </row>
    <row r="5221" spans="1:3">
      <c r="A5221">
        <v>18.773365020751999</v>
      </c>
      <c r="B5221">
        <v>67.163124084472699</v>
      </c>
      <c r="C5221">
        <v>35.709781646728501</v>
      </c>
    </row>
    <row r="5222" spans="1:3">
      <c r="A5222">
        <v>33.092269897460902</v>
      </c>
      <c r="B5222">
        <v>11.486052513122599</v>
      </c>
      <c r="C5222">
        <v>25.530094146728501</v>
      </c>
    </row>
    <row r="5223" spans="1:3">
      <c r="A5223">
        <v>17.306135177612301</v>
      </c>
      <c r="B5223">
        <v>-12.2617244720459</v>
      </c>
      <c r="C5223">
        <v>6.9573841094970703</v>
      </c>
    </row>
    <row r="5224" spans="1:3">
      <c r="A5224">
        <v>31.330875396728501</v>
      </c>
      <c r="B5224">
        <v>8.41186428070068</v>
      </c>
      <c r="C5224">
        <v>23.309221267700199</v>
      </c>
    </row>
    <row r="5225" spans="1:3">
      <c r="A5225">
        <v>20.748455047607401</v>
      </c>
      <c r="B5225">
        <v>5.3715481758117702</v>
      </c>
      <c r="C5225">
        <v>15.366538047790501</v>
      </c>
    </row>
    <row r="5226" spans="1:3">
      <c r="A5226">
        <v>28.418336868286101</v>
      </c>
      <c r="B5226">
        <v>-7.4394340515136701</v>
      </c>
      <c r="C5226">
        <v>15.8681173324585</v>
      </c>
    </row>
    <row r="5227" spans="1:3">
      <c r="A5227">
        <v>26.219480514526399</v>
      </c>
      <c r="B5227">
        <v>-10.491589546203601</v>
      </c>
      <c r="C5227">
        <v>13.3706064224243</v>
      </c>
    </row>
    <row r="5228" spans="1:3">
      <c r="A5228">
        <v>24.2943935394287</v>
      </c>
      <c r="B5228">
        <v>-9.9316568374633807</v>
      </c>
      <c r="C5228">
        <v>12.315276145935099</v>
      </c>
    </row>
    <row r="5229" spans="1:3">
      <c r="A5229">
        <v>26.060441970825199</v>
      </c>
      <c r="B5229">
        <v>44.000885009765597</v>
      </c>
      <c r="C5229">
        <v>32.339595794677699</v>
      </c>
    </row>
    <row r="5230" spans="1:3">
      <c r="A5230">
        <v>41.8534965515137</v>
      </c>
      <c r="B5230">
        <v>6.2368664741516104</v>
      </c>
      <c r="C5230">
        <v>29.3876762390137</v>
      </c>
    </row>
    <row r="5231" spans="1:3">
      <c r="A5231">
        <v>21.0648593902588</v>
      </c>
      <c r="B5231">
        <v>10.807689666748001</v>
      </c>
      <c r="C5231">
        <v>17.474849700927699</v>
      </c>
    </row>
    <row r="5232" spans="1:3">
      <c r="A5232">
        <v>24.076417922973601</v>
      </c>
      <c r="B5232">
        <v>62.820808410644503</v>
      </c>
      <c r="C5232">
        <v>37.636955261230497</v>
      </c>
    </row>
    <row r="5233" spans="1:3">
      <c r="A5233">
        <v>25.4958400726318</v>
      </c>
      <c r="B5233">
        <v>9.5935831069946307</v>
      </c>
      <c r="C5233">
        <v>19.930049896240199</v>
      </c>
    </row>
    <row r="5234" spans="1:3">
      <c r="A5234">
        <v>43.930576324462898</v>
      </c>
      <c r="B5234">
        <v>68.633071899414105</v>
      </c>
      <c r="C5234">
        <v>52.576450347900398</v>
      </c>
    </row>
    <row r="5235" spans="1:3">
      <c r="A5235">
        <v>16.174964904785199</v>
      </c>
      <c r="B5235">
        <v>14.2637376785278</v>
      </c>
      <c r="C5235">
        <v>15.5060358047485</v>
      </c>
    </row>
    <row r="5236" spans="1:3">
      <c r="A5236">
        <v>27.550077438354499</v>
      </c>
      <c r="B5236">
        <v>50.859588623046903</v>
      </c>
      <c r="C5236">
        <v>35.708404541015597</v>
      </c>
    </row>
    <row r="5237" spans="1:3">
      <c r="A5237">
        <v>34.9713745117188</v>
      </c>
      <c r="B5237">
        <v>31.438308715820298</v>
      </c>
      <c r="C5237">
        <v>33.7348022460938</v>
      </c>
    </row>
    <row r="5238" spans="1:3">
      <c r="A5238">
        <v>25.845006942748999</v>
      </c>
      <c r="B5238">
        <v>29.584451675415</v>
      </c>
      <c r="C5238">
        <v>27.153812408447301</v>
      </c>
    </row>
    <row r="5239" spans="1:3">
      <c r="A5239">
        <v>20.876989364623999</v>
      </c>
      <c r="B5239">
        <v>-10.965747833251999</v>
      </c>
      <c r="C5239">
        <v>9.7320308685302699</v>
      </c>
    </row>
    <row r="5240" spans="1:3">
      <c r="A5240">
        <v>23.74462890625</v>
      </c>
      <c r="B5240">
        <v>47.123031616210902</v>
      </c>
      <c r="C5240">
        <v>31.927070617675799</v>
      </c>
    </row>
    <row r="5241" spans="1:3">
      <c r="A5241">
        <v>19.533512115478501</v>
      </c>
      <c r="B5241">
        <v>36.565723419189503</v>
      </c>
      <c r="C5241">
        <v>25.494785308837901</v>
      </c>
    </row>
    <row r="5242" spans="1:3">
      <c r="A5242">
        <v>17.1784858703613</v>
      </c>
      <c r="B5242">
        <v>-3.4501988887786901</v>
      </c>
      <c r="C5242">
        <v>9.9584465026855504</v>
      </c>
    </row>
    <row r="5243" spans="1:3">
      <c r="A5243">
        <v>9.6989994049072301</v>
      </c>
      <c r="B5243">
        <v>44.307186126708999</v>
      </c>
      <c r="C5243">
        <v>21.811864852905298</v>
      </c>
    </row>
    <row r="5244" spans="1:3">
      <c r="A5244">
        <v>20.099042892456101</v>
      </c>
      <c r="B5244">
        <v>81.652206420898395</v>
      </c>
      <c r="C5244">
        <v>41.642650604247997</v>
      </c>
    </row>
    <row r="5245" spans="1:3">
      <c r="A5245">
        <v>6.7942843437194798</v>
      </c>
      <c r="B5245">
        <v>18.067470550537099</v>
      </c>
      <c r="C5245">
        <v>10.739899635314901</v>
      </c>
    </row>
    <row r="5246" spans="1:3">
      <c r="A5246">
        <v>26.083522796630898</v>
      </c>
      <c r="B5246">
        <v>114.546112060547</v>
      </c>
      <c r="C5246">
        <v>57.0454292297363</v>
      </c>
    </row>
    <row r="5247" spans="1:3">
      <c r="A5247">
        <v>19.465934753418001</v>
      </c>
      <c r="B5247">
        <v>14.878381729126</v>
      </c>
      <c r="C5247">
        <v>17.8602905273438</v>
      </c>
    </row>
    <row r="5248" spans="1:3">
      <c r="A5248">
        <v>16.812040328979499</v>
      </c>
      <c r="B5248">
        <v>3.2964706420898402</v>
      </c>
      <c r="C5248">
        <v>12.081590652465801</v>
      </c>
    </row>
    <row r="5249" spans="1:3">
      <c r="A5249">
        <v>29.822607040405298</v>
      </c>
      <c r="B5249">
        <v>35.3809623718262</v>
      </c>
      <c r="C5249">
        <v>31.768032073974599</v>
      </c>
    </row>
    <row r="5250" spans="1:3">
      <c r="A5250">
        <v>23.3130798339844</v>
      </c>
      <c r="B5250">
        <v>32.807590484619098</v>
      </c>
      <c r="C5250">
        <v>26.636157989501999</v>
      </c>
    </row>
    <row r="5251" spans="1:3">
      <c r="A5251">
        <v>29.077802658081101</v>
      </c>
      <c r="B5251">
        <v>27.1459560394287</v>
      </c>
      <c r="C5251">
        <v>28.401657104492202</v>
      </c>
    </row>
    <row r="5252" spans="1:3">
      <c r="A5252">
        <v>34.347629547119098</v>
      </c>
      <c r="B5252">
        <v>74.422142028808594</v>
      </c>
      <c r="C5252">
        <v>48.373710632324197</v>
      </c>
    </row>
    <row r="5253" spans="1:3">
      <c r="A5253">
        <v>8.6031951904296893</v>
      </c>
      <c r="B5253">
        <v>3.4557120800018302</v>
      </c>
      <c r="C5253">
        <v>6.8015761375427202</v>
      </c>
    </row>
    <row r="5254" spans="1:3">
      <c r="A5254">
        <v>22.230756759643601</v>
      </c>
      <c r="B5254">
        <v>5.4914574623107901</v>
      </c>
      <c r="C5254">
        <v>16.372001647949201</v>
      </c>
    </row>
    <row r="5255" spans="1:3">
      <c r="A5255">
        <v>15.4438800811768</v>
      </c>
      <c r="B5255">
        <v>29.000139236450199</v>
      </c>
      <c r="C5255">
        <v>20.188570022583001</v>
      </c>
    </row>
    <row r="5256" spans="1:3">
      <c r="A5256">
        <v>35.071895599365199</v>
      </c>
      <c r="B5256">
        <v>22.649816513061499</v>
      </c>
      <c r="C5256">
        <v>30.724168777465799</v>
      </c>
    </row>
    <row r="5257" spans="1:3">
      <c r="A5257">
        <v>25.305341720581101</v>
      </c>
      <c r="B5257">
        <v>-7.2495779991149902</v>
      </c>
      <c r="C5257">
        <v>13.911119461059601</v>
      </c>
    </row>
    <row r="5258" spans="1:3">
      <c r="A5258">
        <v>31.269554138183601</v>
      </c>
      <c r="B5258">
        <v>7.2190146446228001</v>
      </c>
      <c r="C5258">
        <v>22.851865768432599</v>
      </c>
    </row>
    <row r="5259" spans="1:3">
      <c r="A5259">
        <v>25.099983215331999</v>
      </c>
      <c r="B5259">
        <v>42.193981170654297</v>
      </c>
      <c r="C5259">
        <v>31.082881927490199</v>
      </c>
    </row>
    <row r="5260" spans="1:3">
      <c r="A5260">
        <v>17.793613433837901</v>
      </c>
      <c r="B5260">
        <v>14.1686201095581</v>
      </c>
      <c r="C5260">
        <v>16.524866104126001</v>
      </c>
    </row>
    <row r="5261" spans="1:3">
      <c r="A5261">
        <v>15.0341939926147</v>
      </c>
      <c r="B5261">
        <v>54.7395210266113</v>
      </c>
      <c r="C5261">
        <v>28.931058883666999</v>
      </c>
    </row>
    <row r="5262" spans="1:3">
      <c r="A5262">
        <v>17.619792938232401</v>
      </c>
      <c r="B5262">
        <v>-1.3881535530090301</v>
      </c>
      <c r="C5262">
        <v>10.9670114517212</v>
      </c>
    </row>
    <row r="5263" spans="1:3">
      <c r="A5263">
        <v>34.356849670410199</v>
      </c>
      <c r="B5263">
        <v>9.3577489852905291</v>
      </c>
      <c r="C5263">
        <v>25.607164382934599</v>
      </c>
    </row>
    <row r="5264" spans="1:3">
      <c r="A5264">
        <v>50.1806640625</v>
      </c>
      <c r="B5264">
        <v>9.4022874832153303</v>
      </c>
      <c r="C5264">
        <v>35.908233642578097</v>
      </c>
    </row>
    <row r="5265" spans="1:3">
      <c r="A5265">
        <v>19.742647171020501</v>
      </c>
      <c r="B5265">
        <v>17.302108764648398</v>
      </c>
      <c r="C5265">
        <v>18.8884582519531</v>
      </c>
    </row>
    <row r="5266" spans="1:3">
      <c r="A5266">
        <v>22.294609069824201</v>
      </c>
      <c r="B5266">
        <v>18.706222534179702</v>
      </c>
      <c r="C5266">
        <v>21.038673400878899</v>
      </c>
    </row>
    <row r="5267" spans="1:3">
      <c r="A5267">
        <v>20.642269134521499</v>
      </c>
      <c r="B5267">
        <v>-1.1033908128738401</v>
      </c>
      <c r="C5267">
        <v>13.031288146972701</v>
      </c>
    </row>
    <row r="5268" spans="1:3">
      <c r="A5268">
        <v>17.149990081787099</v>
      </c>
      <c r="B5268">
        <v>8.8525943756103498</v>
      </c>
      <c r="C5268">
        <v>14.2459011077881</v>
      </c>
    </row>
    <row r="5269" spans="1:3">
      <c r="A5269">
        <v>21.324098587036101</v>
      </c>
      <c r="B5269">
        <v>-2.1441283226013201</v>
      </c>
      <c r="C5269">
        <v>13.11021900177</v>
      </c>
    </row>
    <row r="5270" spans="1:3">
      <c r="A5270">
        <v>33.494270324707003</v>
      </c>
      <c r="B5270">
        <v>0.79558396339416504</v>
      </c>
      <c r="C5270">
        <v>22.049730300903299</v>
      </c>
    </row>
    <row r="5271" spans="1:3">
      <c r="A5271">
        <v>25.7248725891113</v>
      </c>
      <c r="B5271">
        <v>-2.4574060440063499</v>
      </c>
      <c r="C5271">
        <v>15.8610754013062</v>
      </c>
    </row>
    <row r="5272" spans="1:3">
      <c r="A5272">
        <v>12.715095520019499</v>
      </c>
      <c r="B5272">
        <v>18.6966876983643</v>
      </c>
      <c r="C5272">
        <v>14.808652877807599</v>
      </c>
    </row>
    <row r="5273" spans="1:3">
      <c r="A5273">
        <v>26.406368255615199</v>
      </c>
      <c r="B5273">
        <v>17.9608669281006</v>
      </c>
      <c r="C5273">
        <v>23.450443267822301</v>
      </c>
    </row>
    <row r="5274" spans="1:3">
      <c r="A5274">
        <v>22.1047039031982</v>
      </c>
      <c r="B5274">
        <v>52.527652740478501</v>
      </c>
      <c r="C5274">
        <v>32.752735137939503</v>
      </c>
    </row>
    <row r="5275" spans="1:3">
      <c r="A5275">
        <v>21.684808731079102</v>
      </c>
      <c r="B5275">
        <v>36.572643280029297</v>
      </c>
      <c r="C5275">
        <v>26.895551681518601</v>
      </c>
    </row>
    <row r="5276" spans="1:3">
      <c r="A5276">
        <v>44.747867584228501</v>
      </c>
      <c r="B5276">
        <v>-4.9928102493286097</v>
      </c>
      <c r="C5276">
        <v>27.338630676269499</v>
      </c>
    </row>
    <row r="5277" spans="1:3">
      <c r="A5277">
        <v>27.757492065429702</v>
      </c>
      <c r="B5277">
        <v>13.110262870788601</v>
      </c>
      <c r="C5277">
        <v>22.6309623718262</v>
      </c>
    </row>
    <row r="5278" spans="1:3">
      <c r="A5278">
        <v>23.8414211273193</v>
      </c>
      <c r="B5278">
        <v>31.119634628295898</v>
      </c>
      <c r="C5278">
        <v>26.388795852661101</v>
      </c>
    </row>
    <row r="5279" spans="1:3">
      <c r="A5279">
        <v>31.618892669677699</v>
      </c>
      <c r="B5279">
        <v>12.283311843872101</v>
      </c>
      <c r="C5279">
        <v>24.851438522338899</v>
      </c>
    </row>
    <row r="5280" spans="1:3">
      <c r="A5280">
        <v>24.620121002197301</v>
      </c>
      <c r="B5280">
        <v>15.305401802063001</v>
      </c>
      <c r="C5280">
        <v>21.359970092773398</v>
      </c>
    </row>
    <row r="5281" spans="1:3">
      <c r="A5281">
        <v>15.010443687439</v>
      </c>
      <c r="B5281">
        <v>28.7830619812012</v>
      </c>
      <c r="C5281">
        <v>19.830860137939499</v>
      </c>
    </row>
    <row r="5282" spans="1:3">
      <c r="A5282">
        <v>53.582637786865199</v>
      </c>
      <c r="B5282">
        <v>83.029037475585895</v>
      </c>
      <c r="C5282">
        <v>63.888877868652301</v>
      </c>
    </row>
    <row r="5283" spans="1:3">
      <c r="A5283">
        <v>20.7320957183838</v>
      </c>
      <c r="B5283">
        <v>20.944068908691399</v>
      </c>
      <c r="C5283">
        <v>20.8062858581543</v>
      </c>
    </row>
    <row r="5284" spans="1:3">
      <c r="A5284">
        <v>27.751440048217798</v>
      </c>
      <c r="B5284">
        <v>-5.0544576644897496</v>
      </c>
      <c r="C5284">
        <v>16.2693767547607</v>
      </c>
    </row>
    <row r="5285" spans="1:3">
      <c r="A5285">
        <v>52.070476531982401</v>
      </c>
      <c r="B5285">
        <v>62.047306060791001</v>
      </c>
      <c r="C5285">
        <v>55.562366485595703</v>
      </c>
    </row>
    <row r="5286" spans="1:3">
      <c r="A5286">
        <v>18.966432571411101</v>
      </c>
      <c r="B5286">
        <v>8.0046834945678693</v>
      </c>
      <c r="C5286">
        <v>15.1298208236694</v>
      </c>
    </row>
    <row r="5287" spans="1:3">
      <c r="A5287">
        <v>28.057048797607401</v>
      </c>
      <c r="B5287">
        <v>-5.7302341461181596</v>
      </c>
      <c r="C5287">
        <v>16.231500625610401</v>
      </c>
    </row>
    <row r="5288" spans="1:3">
      <c r="A5288">
        <v>16.259763717651399</v>
      </c>
      <c r="B5288">
        <v>39.485237121582003</v>
      </c>
      <c r="C5288">
        <v>24.388679504394499</v>
      </c>
    </row>
    <row r="5289" spans="1:3">
      <c r="A5289">
        <v>21.074104309081999</v>
      </c>
      <c r="B5289">
        <v>8.8990783691406303</v>
      </c>
      <c r="C5289">
        <v>16.8128452301025</v>
      </c>
    </row>
    <row r="5290" spans="1:3">
      <c r="A5290">
        <v>43.162338256835902</v>
      </c>
      <c r="B5290">
        <v>11.161969184875501</v>
      </c>
      <c r="C5290">
        <v>31.9622097015381</v>
      </c>
    </row>
    <row r="5291" spans="1:3">
      <c r="A5291">
        <v>22.685935974121101</v>
      </c>
      <c r="B5291">
        <v>27.528739929199201</v>
      </c>
      <c r="C5291">
        <v>24.380916595458999</v>
      </c>
    </row>
    <row r="5292" spans="1:3">
      <c r="A5292">
        <v>29.148279190063501</v>
      </c>
      <c r="B5292">
        <v>10.6877040863037</v>
      </c>
      <c r="C5292">
        <v>22.687078475952099</v>
      </c>
    </row>
    <row r="5293" spans="1:3">
      <c r="A5293">
        <v>25.419662475585898</v>
      </c>
      <c r="B5293">
        <v>10.824649810791</v>
      </c>
      <c r="C5293">
        <v>20.311408996581999</v>
      </c>
    </row>
    <row r="5294" spans="1:3">
      <c r="A5294">
        <v>29.967777252197301</v>
      </c>
      <c r="B5294">
        <v>15.912702560424799</v>
      </c>
      <c r="C5294">
        <v>25.0485019683838</v>
      </c>
    </row>
    <row r="5295" spans="1:3">
      <c r="A5295">
        <v>51.0742797851563</v>
      </c>
      <c r="B5295">
        <v>37.107795715332003</v>
      </c>
      <c r="C5295">
        <v>46.186012268066399</v>
      </c>
    </row>
    <row r="5296" spans="1:3">
      <c r="A5296">
        <v>21.943916320800799</v>
      </c>
      <c r="B5296">
        <v>27.0566101074219</v>
      </c>
      <c r="C5296">
        <v>23.7333583831787</v>
      </c>
    </row>
    <row r="5297" spans="1:3">
      <c r="A5297">
        <v>50.144142150878899</v>
      </c>
      <c r="B5297">
        <v>43.228057861328097</v>
      </c>
      <c r="C5297">
        <v>47.7235107421875</v>
      </c>
    </row>
    <row r="5298" spans="1:3">
      <c r="A5298">
        <v>18.636924743652301</v>
      </c>
      <c r="B5298">
        <v>-5.49862198531628E-2</v>
      </c>
      <c r="C5298">
        <v>12.0947561264038</v>
      </c>
    </row>
    <row r="5299" spans="1:3">
      <c r="A5299">
        <v>28.619707107543899</v>
      </c>
      <c r="B5299">
        <v>16.886701583862301</v>
      </c>
      <c r="C5299">
        <v>24.513154983520501</v>
      </c>
    </row>
    <row r="5300" spans="1:3">
      <c r="A5300">
        <v>6.5481681823730504</v>
      </c>
      <c r="B5300">
        <v>41.862503051757798</v>
      </c>
      <c r="C5300">
        <v>18.908185958862301</v>
      </c>
    </row>
    <row r="5301" spans="1:3">
      <c r="A5301">
        <v>12.3376159667969</v>
      </c>
      <c r="B5301">
        <v>22.293376922607401</v>
      </c>
      <c r="C5301">
        <v>15.8221321105957</v>
      </c>
    </row>
    <row r="5302" spans="1:3">
      <c r="A5302">
        <v>14.294131278991699</v>
      </c>
      <c r="B5302">
        <v>74.426834106445298</v>
      </c>
      <c r="C5302">
        <v>35.340576171875</v>
      </c>
    </row>
    <row r="5303" spans="1:3">
      <c r="A5303">
        <v>37.7273979187012</v>
      </c>
      <c r="B5303">
        <v>25.035184860229499</v>
      </c>
      <c r="C5303">
        <v>33.285121917724602</v>
      </c>
    </row>
    <row r="5304" spans="1:3">
      <c r="A5304">
        <v>33.323581695556598</v>
      </c>
      <c r="B5304">
        <v>22.866071701049801</v>
      </c>
      <c r="C5304">
        <v>29.663454055786101</v>
      </c>
    </row>
    <row r="5305" spans="1:3">
      <c r="A5305">
        <v>16.597627639770501</v>
      </c>
      <c r="B5305">
        <v>4.1040959358215297</v>
      </c>
      <c r="C5305">
        <v>12.224891662597701</v>
      </c>
    </row>
    <row r="5306" spans="1:3">
      <c r="A5306">
        <v>19.6665229797363</v>
      </c>
      <c r="B5306">
        <v>28.755811691284201</v>
      </c>
      <c r="C5306">
        <v>22.847774505615199</v>
      </c>
    </row>
    <row r="5307" spans="1:3">
      <c r="A5307">
        <v>36.566814422607401</v>
      </c>
      <c r="B5307">
        <v>88.449867248535199</v>
      </c>
      <c r="C5307">
        <v>54.725883483886697</v>
      </c>
    </row>
    <row r="5308" spans="1:3">
      <c r="A5308">
        <v>40.657520294189503</v>
      </c>
      <c r="B5308">
        <v>19.5664367675781</v>
      </c>
      <c r="C5308">
        <v>33.275642395019503</v>
      </c>
    </row>
    <row r="5309" spans="1:3">
      <c r="A5309">
        <v>31.0455837249756</v>
      </c>
      <c r="B5309">
        <v>4.7277784347534197</v>
      </c>
      <c r="C5309">
        <v>21.834352493286101</v>
      </c>
    </row>
    <row r="5310" spans="1:3">
      <c r="A5310">
        <v>19.9959621429443</v>
      </c>
      <c r="B5310">
        <v>-7.6269054412841797</v>
      </c>
      <c r="C5310">
        <v>10.3279581069946</v>
      </c>
    </row>
    <row r="5311" spans="1:3">
      <c r="A5311">
        <v>9.3639707565307599</v>
      </c>
      <c r="B5311">
        <v>66.327720642089801</v>
      </c>
      <c r="C5311">
        <v>29.301282882690401</v>
      </c>
    </row>
    <row r="5312" spans="1:3">
      <c r="A5312">
        <v>27.570461273193398</v>
      </c>
      <c r="B5312">
        <v>50.804931640625</v>
      </c>
      <c r="C5312">
        <v>35.702526092529297</v>
      </c>
    </row>
    <row r="5313" spans="1:3">
      <c r="A5313">
        <v>23.430196762085</v>
      </c>
      <c r="B5313">
        <v>20.723949432373001</v>
      </c>
      <c r="C5313">
        <v>22.483009338378899</v>
      </c>
    </row>
    <row r="5314" spans="1:3">
      <c r="A5314">
        <v>34.347175598144503</v>
      </c>
      <c r="B5314">
        <v>7.3951845169067401</v>
      </c>
      <c r="C5314">
        <v>24.913978576660199</v>
      </c>
    </row>
    <row r="5315" spans="1:3">
      <c r="A5315">
        <v>32.20361328125</v>
      </c>
      <c r="B5315">
        <v>6.1920099258422896</v>
      </c>
      <c r="C5315">
        <v>23.099552154541001</v>
      </c>
    </row>
    <row r="5316" spans="1:3">
      <c r="A5316">
        <v>28.3129558563232</v>
      </c>
      <c r="B5316">
        <v>43.694492340087898</v>
      </c>
      <c r="C5316">
        <v>33.696495056152301</v>
      </c>
    </row>
    <row r="5317" spans="1:3">
      <c r="A5317">
        <v>19.7385578155518</v>
      </c>
      <c r="B5317">
        <v>39.424140930175803</v>
      </c>
      <c r="C5317">
        <v>26.628511428833001</v>
      </c>
    </row>
    <row r="5318" spans="1:3">
      <c r="A5318">
        <v>28.3584384918213</v>
      </c>
      <c r="B5318">
        <v>39.645839691162102</v>
      </c>
      <c r="C5318">
        <v>32.309028625488303</v>
      </c>
    </row>
    <row r="5319" spans="1:3">
      <c r="A5319">
        <v>31.940855026245099</v>
      </c>
      <c r="B5319">
        <v>17.0343418121338</v>
      </c>
      <c r="C5319">
        <v>26.723575592041001</v>
      </c>
    </row>
    <row r="5320" spans="1:3">
      <c r="A5320">
        <v>28.228273391723601</v>
      </c>
      <c r="B5320">
        <v>40.161251068115199</v>
      </c>
      <c r="C5320">
        <v>32.404815673828097</v>
      </c>
    </row>
    <row r="5321" spans="1:3">
      <c r="A5321">
        <v>14.9663858413696</v>
      </c>
      <c r="B5321">
        <v>14.5371503829956</v>
      </c>
      <c r="C5321">
        <v>14.8161535263062</v>
      </c>
    </row>
    <row r="5322" spans="1:3">
      <c r="A5322">
        <v>35.346652984619098</v>
      </c>
      <c r="B5322">
        <v>51.945747375488303</v>
      </c>
      <c r="C5322">
        <v>41.156337738037102</v>
      </c>
    </row>
    <row r="5323" spans="1:3">
      <c r="A5323">
        <v>31.006273269653299</v>
      </c>
      <c r="B5323">
        <v>36.000823974609403</v>
      </c>
      <c r="C5323">
        <v>32.754367828369098</v>
      </c>
    </row>
    <row r="5324" spans="1:3">
      <c r="A5324">
        <v>33.751667022705099</v>
      </c>
      <c r="B5324">
        <v>-7.1921253204345703</v>
      </c>
      <c r="C5324">
        <v>19.421339035034201</v>
      </c>
    </row>
    <row r="5325" spans="1:3">
      <c r="A5325">
        <v>28.124902725219702</v>
      </c>
      <c r="B5325">
        <v>24.402767181396499</v>
      </c>
      <c r="C5325">
        <v>26.8221549987793</v>
      </c>
    </row>
    <row r="5326" spans="1:3">
      <c r="A5326">
        <v>10.187568664550801</v>
      </c>
      <c r="B5326">
        <v>0.99438571929931596</v>
      </c>
      <c r="C5326">
        <v>6.9699544906616202</v>
      </c>
    </row>
    <row r="5327" spans="1:3">
      <c r="A5327">
        <v>23.491855621337901</v>
      </c>
      <c r="B5327">
        <v>29.9094543457031</v>
      </c>
      <c r="C5327">
        <v>25.738014221191399</v>
      </c>
    </row>
    <row r="5328" spans="1:3">
      <c r="A5328">
        <v>17.235326766967798</v>
      </c>
      <c r="B5328">
        <v>17.4730548858643</v>
      </c>
      <c r="C5328">
        <v>17.318531036376999</v>
      </c>
    </row>
    <row r="5329" spans="1:3">
      <c r="A5329">
        <v>27.6429653167725</v>
      </c>
      <c r="B5329">
        <v>17.242498397827099</v>
      </c>
      <c r="C5329">
        <v>24.002801895141602</v>
      </c>
    </row>
    <row r="5330" spans="1:3">
      <c r="A5330">
        <v>25.139255523681602</v>
      </c>
      <c r="B5330">
        <v>50.873252868652301</v>
      </c>
      <c r="C5330">
        <v>34.146156311035199</v>
      </c>
    </row>
    <row r="5331" spans="1:3">
      <c r="A5331">
        <v>19.454576492309599</v>
      </c>
      <c r="B5331">
        <v>50.404834747314503</v>
      </c>
      <c r="C5331">
        <v>30.287166595458999</v>
      </c>
    </row>
    <row r="5332" spans="1:3">
      <c r="A5332">
        <v>44.580501556396499</v>
      </c>
      <c r="B5332">
        <v>19.1692008972168</v>
      </c>
      <c r="C5332">
        <v>35.686546325683601</v>
      </c>
    </row>
    <row r="5333" spans="1:3">
      <c r="A5333">
        <v>30.273521423339801</v>
      </c>
      <c r="B5333">
        <v>1.0922366380691499</v>
      </c>
      <c r="C5333">
        <v>20.060071945190401</v>
      </c>
    </row>
    <row r="5334" spans="1:3">
      <c r="A5334">
        <v>35.592761993408203</v>
      </c>
      <c r="B5334">
        <v>29.294263839721701</v>
      </c>
      <c r="C5334">
        <v>33.3882865905762</v>
      </c>
    </row>
    <row r="5335" spans="1:3">
      <c r="A5335">
        <v>37.650772094726598</v>
      </c>
      <c r="B5335">
        <v>9.03497409820557</v>
      </c>
      <c r="C5335">
        <v>27.6352424621582</v>
      </c>
    </row>
    <row r="5336" spans="1:3">
      <c r="A5336">
        <v>23.4167995452881</v>
      </c>
      <c r="B5336">
        <v>5.4125094413757298</v>
      </c>
      <c r="C5336">
        <v>17.115297317504901</v>
      </c>
    </row>
    <row r="5337" spans="1:3">
      <c r="A5337">
        <v>25.514909744262699</v>
      </c>
      <c r="B5337">
        <v>58.663249969482401</v>
      </c>
      <c r="C5337">
        <v>37.116828918457003</v>
      </c>
    </row>
    <row r="5338" spans="1:3">
      <c r="A5338">
        <v>36.503124237060497</v>
      </c>
      <c r="B5338">
        <v>7.84918117523193</v>
      </c>
      <c r="C5338">
        <v>26.474245071411101</v>
      </c>
    </row>
    <row r="5339" spans="1:3">
      <c r="A5339">
        <v>28.195360183715799</v>
      </c>
      <c r="B5339">
        <v>41.231117248535199</v>
      </c>
      <c r="C5339">
        <v>32.7578735351563</v>
      </c>
    </row>
    <row r="5340" spans="1:3">
      <c r="A5340">
        <v>32.227951049804702</v>
      </c>
      <c r="B5340">
        <v>18.6069850921631</v>
      </c>
      <c r="C5340">
        <v>27.460613250732401</v>
      </c>
    </row>
    <row r="5341" spans="1:3">
      <c r="A5341">
        <v>31.872352600097699</v>
      </c>
      <c r="B5341">
        <v>6.5424633026123002</v>
      </c>
      <c r="C5341">
        <v>23.006891250610401</v>
      </c>
    </row>
    <row r="5342" spans="1:3">
      <c r="A5342">
        <v>20.9507846832275</v>
      </c>
      <c r="B5342">
        <v>1.56582939624786</v>
      </c>
      <c r="C5342">
        <v>14.1660499572754</v>
      </c>
    </row>
    <row r="5343" spans="1:3">
      <c r="A5343">
        <v>27.487464904785199</v>
      </c>
      <c r="B5343">
        <v>22.404047012329102</v>
      </c>
      <c r="C5343">
        <v>25.708269119262699</v>
      </c>
    </row>
    <row r="5344" spans="1:3">
      <c r="A5344">
        <v>22.091064453125</v>
      </c>
      <c r="B5344">
        <v>21.8350639343262</v>
      </c>
      <c r="C5344">
        <v>22.00146484375</v>
      </c>
    </row>
    <row r="5345" spans="1:3">
      <c r="A5345">
        <v>22.072820663452099</v>
      </c>
      <c r="B5345">
        <v>33.329837799072301</v>
      </c>
      <c r="C5345">
        <v>26.0127773284912</v>
      </c>
    </row>
    <row r="5346" spans="1:3">
      <c r="A5346">
        <v>35.174217224121101</v>
      </c>
      <c r="B5346">
        <v>8.1847133636474592</v>
      </c>
      <c r="C5346">
        <v>25.727890014648398</v>
      </c>
    </row>
    <row r="5347" spans="1:3">
      <c r="A5347">
        <v>13.457736015319799</v>
      </c>
      <c r="B5347">
        <v>12.4692573547363</v>
      </c>
      <c r="C5347">
        <v>13.111768722534199</v>
      </c>
    </row>
    <row r="5348" spans="1:3">
      <c r="A5348">
        <v>34.770824432372997</v>
      </c>
      <c r="B5348">
        <v>31.2029628753662</v>
      </c>
      <c r="C5348">
        <v>33.522071838378899</v>
      </c>
    </row>
    <row r="5349" spans="1:3">
      <c r="A5349">
        <v>29.041309356689499</v>
      </c>
      <c r="B5349">
        <v>36.053668975830099</v>
      </c>
      <c r="C5349">
        <v>31.4956359863281</v>
      </c>
    </row>
    <row r="5350" spans="1:3">
      <c r="A5350">
        <v>44.634407043457003</v>
      </c>
      <c r="B5350">
        <v>0.55838119983673096</v>
      </c>
      <c r="C5350">
        <v>29.207798004150401</v>
      </c>
    </row>
    <row r="5351" spans="1:3">
      <c r="A5351">
        <v>22.178592681884801</v>
      </c>
      <c r="B5351">
        <v>53.838779449462898</v>
      </c>
      <c r="C5351">
        <v>33.259658813476598</v>
      </c>
    </row>
    <row r="5352" spans="1:3">
      <c r="A5352">
        <v>25.981935501098601</v>
      </c>
      <c r="B5352">
        <v>21.005674362182599</v>
      </c>
      <c r="C5352">
        <v>24.2402439117432</v>
      </c>
    </row>
    <row r="5353" spans="1:3">
      <c r="A5353">
        <v>28.8492527008057</v>
      </c>
      <c r="B5353">
        <v>38.219253540039098</v>
      </c>
      <c r="C5353">
        <v>32.128753662109403</v>
      </c>
    </row>
    <row r="5354" spans="1:3">
      <c r="A5354">
        <v>23.905824661254901</v>
      </c>
      <c r="B5354">
        <v>20.792955398559599</v>
      </c>
      <c r="C5354">
        <v>22.816320419311499</v>
      </c>
    </row>
    <row r="5355" spans="1:3">
      <c r="A5355">
        <v>26.389362335205099</v>
      </c>
      <c r="B5355">
        <v>30.459129333496101</v>
      </c>
      <c r="C5355">
        <v>27.8137817382813</v>
      </c>
    </row>
    <row r="5356" spans="1:3">
      <c r="A5356">
        <v>16.871433258056602</v>
      </c>
      <c r="B5356">
        <v>39.442424774169901</v>
      </c>
      <c r="C5356">
        <v>24.7712802886963</v>
      </c>
    </row>
    <row r="5357" spans="1:3">
      <c r="A5357">
        <v>18.6258659362793</v>
      </c>
      <c r="B5357">
        <v>28.234228134155298</v>
      </c>
      <c r="C5357">
        <v>21.988792419433601</v>
      </c>
    </row>
    <row r="5358" spans="1:3">
      <c r="A5358">
        <v>21.239488601684599</v>
      </c>
      <c r="B5358">
        <v>3.99410176277161</v>
      </c>
      <c r="C5358">
        <v>15.2036027908325</v>
      </c>
    </row>
    <row r="5359" spans="1:3">
      <c r="A5359">
        <v>33.997692108154297</v>
      </c>
      <c r="B5359">
        <v>27.9644470214844</v>
      </c>
      <c r="C5359">
        <v>31.8860569000244</v>
      </c>
    </row>
    <row r="5360" spans="1:3">
      <c r="A5360">
        <v>40.107883453369098</v>
      </c>
      <c r="B5360">
        <v>2.49624371528625</v>
      </c>
      <c r="C5360">
        <v>26.943809509277301</v>
      </c>
    </row>
    <row r="5361" spans="1:3">
      <c r="A5361">
        <v>18.616460800170898</v>
      </c>
      <c r="B5361">
        <v>48.169349670410199</v>
      </c>
      <c r="C5361">
        <v>28.9599723815918</v>
      </c>
    </row>
    <row r="5362" spans="1:3">
      <c r="A5362">
        <v>8.8201417922973597</v>
      </c>
      <c r="B5362">
        <v>25.131874084472699</v>
      </c>
      <c r="C5362">
        <v>14.529248237609901</v>
      </c>
    </row>
    <row r="5363" spans="1:3">
      <c r="A5363">
        <v>30.767072677612301</v>
      </c>
      <c r="B5363">
        <v>74.022262573242202</v>
      </c>
      <c r="C5363">
        <v>45.906387329101598</v>
      </c>
    </row>
    <row r="5364" spans="1:3">
      <c r="A5364">
        <v>4.3110547065734899</v>
      </c>
      <c r="B5364">
        <v>53.944202423095703</v>
      </c>
      <c r="C5364">
        <v>21.6826572418213</v>
      </c>
    </row>
    <row r="5365" spans="1:3">
      <c r="A5365">
        <v>29.6351509094238</v>
      </c>
      <c r="B5365">
        <v>50.740604400634801</v>
      </c>
      <c r="C5365">
        <v>37.022060394287102</v>
      </c>
    </row>
    <row r="5366" spans="1:3">
      <c r="A5366">
        <v>31.149858474731399</v>
      </c>
      <c r="B5366">
        <v>30.995061874389599</v>
      </c>
      <c r="C5366">
        <v>31.095680236816399</v>
      </c>
    </row>
    <row r="5367" spans="1:3">
      <c r="A5367">
        <v>27.267532348632798</v>
      </c>
      <c r="B5367">
        <v>64.644676208496094</v>
      </c>
      <c r="C5367">
        <v>40.349533081054702</v>
      </c>
    </row>
    <row r="5368" spans="1:3">
      <c r="A5368">
        <v>21.0183506011963</v>
      </c>
      <c r="B5368">
        <v>3.7706823348999001</v>
      </c>
      <c r="C5368">
        <v>14.981666564941399</v>
      </c>
    </row>
    <row r="5369" spans="1:3">
      <c r="A5369">
        <v>22.937379837036101</v>
      </c>
      <c r="B5369">
        <v>24.024976730346701</v>
      </c>
      <c r="C5369">
        <v>23.318038940429702</v>
      </c>
    </row>
    <row r="5370" spans="1:3">
      <c r="A5370">
        <v>32.917121887207003</v>
      </c>
      <c r="B5370">
        <v>-2.7782742977142298</v>
      </c>
      <c r="C5370">
        <v>20.423732757568398</v>
      </c>
    </row>
    <row r="5371" spans="1:3">
      <c r="A5371">
        <v>23.6557006835938</v>
      </c>
      <c r="B5371">
        <v>73.5059814453125</v>
      </c>
      <c r="C5371">
        <v>41.103298187255902</v>
      </c>
    </row>
    <row r="5372" spans="1:3">
      <c r="A5372">
        <v>50.137138366699197</v>
      </c>
      <c r="B5372">
        <v>51.659297943115199</v>
      </c>
      <c r="C5372">
        <v>50.669895172119098</v>
      </c>
    </row>
    <row r="5373" spans="1:3">
      <c r="A5373">
        <v>36.868068695068402</v>
      </c>
      <c r="B5373">
        <v>25.088821411132798</v>
      </c>
      <c r="C5373">
        <v>32.745330810546903</v>
      </c>
    </row>
    <row r="5374" spans="1:3">
      <c r="A5374">
        <v>26.225042343139599</v>
      </c>
      <c r="B5374">
        <v>78.391670227050795</v>
      </c>
      <c r="C5374">
        <v>44.483360290527301</v>
      </c>
    </row>
    <row r="5375" spans="1:3">
      <c r="A5375">
        <v>7.5555768013000497</v>
      </c>
      <c r="B5375">
        <v>20.6966667175293</v>
      </c>
      <c r="C5375">
        <v>12.1549587249756</v>
      </c>
    </row>
    <row r="5376" spans="1:3">
      <c r="A5376">
        <v>12.7008724212646</v>
      </c>
      <c r="B5376">
        <v>12.5093288421631</v>
      </c>
      <c r="C5376">
        <v>12.633831977844199</v>
      </c>
    </row>
    <row r="5377" spans="1:3">
      <c r="A5377">
        <v>13.6656227111816</v>
      </c>
      <c r="B5377">
        <v>46.704490661621101</v>
      </c>
      <c r="C5377">
        <v>25.22922706604</v>
      </c>
    </row>
    <row r="5378" spans="1:3">
      <c r="A5378">
        <v>19.4866542816162</v>
      </c>
      <c r="B5378">
        <v>82.758949279785199</v>
      </c>
      <c r="C5378">
        <v>41.6319580078125</v>
      </c>
    </row>
    <row r="5379" spans="1:3">
      <c r="A5379">
        <v>41.434238433837898</v>
      </c>
      <c r="B5379">
        <v>40.6219291687012</v>
      </c>
      <c r="C5379">
        <v>41.149929046630902</v>
      </c>
    </row>
    <row r="5380" spans="1:3">
      <c r="A5380">
        <v>23.611057281494102</v>
      </c>
      <c r="B5380">
        <v>33.952472686767599</v>
      </c>
      <c r="C5380">
        <v>27.230552673339801</v>
      </c>
    </row>
    <row r="5381" spans="1:3">
      <c r="A5381">
        <v>26.958370208740199</v>
      </c>
      <c r="B5381">
        <v>38.949123382568402</v>
      </c>
      <c r="C5381">
        <v>31.155134201049801</v>
      </c>
    </row>
    <row r="5382" spans="1:3">
      <c r="A5382">
        <v>37.855022430419901</v>
      </c>
      <c r="B5382">
        <v>26.144039154052699</v>
      </c>
      <c r="C5382">
        <v>33.756179809570298</v>
      </c>
    </row>
    <row r="5383" spans="1:3">
      <c r="A5383">
        <v>27.019403457641602</v>
      </c>
      <c r="B5383">
        <v>26.920625686645501</v>
      </c>
      <c r="C5383">
        <v>26.9848308563232</v>
      </c>
    </row>
    <row r="5384" spans="1:3">
      <c r="A5384">
        <v>17.960279464721701</v>
      </c>
      <c r="B5384">
        <v>-1.58565998077393</v>
      </c>
      <c r="C5384">
        <v>11.1192007064819</v>
      </c>
    </row>
    <row r="5385" spans="1:3">
      <c r="A5385">
        <v>13.416913032531699</v>
      </c>
      <c r="B5385">
        <v>-1.69207310676575</v>
      </c>
      <c r="C5385">
        <v>8.1287679672241193</v>
      </c>
    </row>
    <row r="5386" spans="1:3">
      <c r="A5386">
        <v>12.6276712417603</v>
      </c>
      <c r="B5386">
        <v>-5.5694870948791504</v>
      </c>
      <c r="C5386">
        <v>6.25866603851318</v>
      </c>
    </row>
    <row r="5387" spans="1:3">
      <c r="A5387">
        <v>21.4933052062988</v>
      </c>
      <c r="B5387">
        <v>26.183834075927699</v>
      </c>
      <c r="C5387">
        <v>23.1349906921387</v>
      </c>
    </row>
    <row r="5388" spans="1:3">
      <c r="A5388">
        <v>34.255523681640597</v>
      </c>
      <c r="B5388">
        <v>9.6654481887817401</v>
      </c>
      <c r="C5388">
        <v>25.6489963531494</v>
      </c>
    </row>
    <row r="5389" spans="1:3">
      <c r="A5389">
        <v>21.485162734985401</v>
      </c>
      <c r="B5389">
        <v>21.2180576324463</v>
      </c>
      <c r="C5389">
        <v>21.391675949096701</v>
      </c>
    </row>
    <row r="5390" spans="1:3">
      <c r="A5390">
        <v>18.102045059204102</v>
      </c>
      <c r="B5390">
        <v>7.7441377639770499</v>
      </c>
      <c r="C5390">
        <v>14.4767770767212</v>
      </c>
    </row>
    <row r="5391" spans="1:3">
      <c r="A5391">
        <v>21.092899322509801</v>
      </c>
      <c r="B5391">
        <v>10.7236471176147</v>
      </c>
      <c r="C5391">
        <v>17.463661193847699</v>
      </c>
    </row>
    <row r="5392" spans="1:3">
      <c r="A5392">
        <v>16.581550598144499</v>
      </c>
      <c r="B5392">
        <v>28.956134796142599</v>
      </c>
      <c r="C5392">
        <v>20.912654876708999</v>
      </c>
    </row>
    <row r="5393" spans="1:3">
      <c r="A5393">
        <v>10.515072822570801</v>
      </c>
      <c r="B5393">
        <v>-17.295059204101602</v>
      </c>
      <c r="C5393">
        <v>0.78152662515640303</v>
      </c>
    </row>
    <row r="5394" spans="1:3">
      <c r="A5394">
        <v>22.6572265625</v>
      </c>
      <c r="B5394">
        <v>18.263404846191399</v>
      </c>
      <c r="C5394">
        <v>21.119388580322301</v>
      </c>
    </row>
    <row r="5395" spans="1:3">
      <c r="A5395">
        <v>15.9838771820068</v>
      </c>
      <c r="B5395">
        <v>2.4450721740722701</v>
      </c>
      <c r="C5395">
        <v>11.2452955245972</v>
      </c>
    </row>
    <row r="5396" spans="1:3">
      <c r="A5396">
        <v>46.406764984130902</v>
      </c>
      <c r="B5396">
        <v>35.950687408447301</v>
      </c>
      <c r="C5396">
        <v>42.747138977050803</v>
      </c>
    </row>
    <row r="5397" spans="1:3">
      <c r="A5397">
        <v>18.023410797119102</v>
      </c>
      <c r="B5397">
        <v>8.6380252838134801</v>
      </c>
      <c r="C5397">
        <v>14.738525390625</v>
      </c>
    </row>
    <row r="5398" spans="1:3">
      <c r="A5398">
        <v>24.4047527313232</v>
      </c>
      <c r="B5398">
        <v>26.417270660400401</v>
      </c>
      <c r="C5398">
        <v>25.109134674072301</v>
      </c>
    </row>
    <row r="5399" spans="1:3">
      <c r="A5399">
        <v>37.868259429931598</v>
      </c>
      <c r="B5399">
        <v>30.811456680297901</v>
      </c>
      <c r="C5399">
        <v>35.398380279541001</v>
      </c>
    </row>
    <row r="5400" spans="1:3">
      <c r="A5400">
        <v>32.345203399658203</v>
      </c>
      <c r="B5400">
        <v>-2.1474835872650102</v>
      </c>
      <c r="C5400">
        <v>20.272762298583999</v>
      </c>
    </row>
    <row r="5401" spans="1:3">
      <c r="A5401">
        <v>42.990280151367202</v>
      </c>
      <c r="B5401">
        <v>29.375341415405298</v>
      </c>
      <c r="C5401">
        <v>38.225051879882798</v>
      </c>
    </row>
    <row r="5402" spans="1:3">
      <c r="A5402">
        <v>37.898319244384801</v>
      </c>
      <c r="B5402">
        <v>31.605491638183601</v>
      </c>
      <c r="C5402">
        <v>35.695831298828097</v>
      </c>
    </row>
    <row r="5403" spans="1:3">
      <c r="A5403">
        <v>27.775661468505898</v>
      </c>
      <c r="B5403">
        <v>30.388343811035199</v>
      </c>
      <c r="C5403">
        <v>28.690099716186499</v>
      </c>
    </row>
    <row r="5404" spans="1:3">
      <c r="A5404">
        <v>26.035509109497099</v>
      </c>
      <c r="B5404">
        <v>34.479480743408203</v>
      </c>
      <c r="C5404">
        <v>28.990900039672901</v>
      </c>
    </row>
    <row r="5405" spans="1:3">
      <c r="A5405">
        <v>35.097019195556598</v>
      </c>
      <c r="B5405">
        <v>-14.3870038986206</v>
      </c>
      <c r="C5405">
        <v>17.777610778808601</v>
      </c>
    </row>
    <row r="5406" spans="1:3">
      <c r="A5406">
        <v>9.5413541793823207</v>
      </c>
      <c r="B5406">
        <v>26.887981414794901</v>
      </c>
      <c r="C5406">
        <v>15.612673759460399</v>
      </c>
    </row>
    <row r="5407" spans="1:3">
      <c r="A5407">
        <v>29.751829147338899</v>
      </c>
      <c r="B5407">
        <v>-0.23712824285030401</v>
      </c>
      <c r="C5407">
        <v>19.255693435668899</v>
      </c>
    </row>
    <row r="5408" spans="1:3">
      <c r="A5408">
        <v>32.850696563720703</v>
      </c>
      <c r="B5408">
        <v>3.4923677444457999</v>
      </c>
      <c r="C5408">
        <v>22.575281143188501</v>
      </c>
    </row>
    <row r="5409" spans="1:3">
      <c r="A5409">
        <v>24.4653434753418</v>
      </c>
      <c r="B5409">
        <v>41.274173736572301</v>
      </c>
      <c r="C5409">
        <v>30.348434448242202</v>
      </c>
    </row>
    <row r="5410" spans="1:3">
      <c r="A5410">
        <v>25.520490646362301</v>
      </c>
      <c r="B5410">
        <v>52.867355346679702</v>
      </c>
      <c r="C5410">
        <v>35.091892242431598</v>
      </c>
    </row>
    <row r="5411" spans="1:3">
      <c r="A5411">
        <v>52.883995056152301</v>
      </c>
      <c r="B5411">
        <v>19.317836761474599</v>
      </c>
      <c r="C5411">
        <v>41.135841369628899</v>
      </c>
    </row>
    <row r="5412" spans="1:3">
      <c r="A5412">
        <v>46.569915771484403</v>
      </c>
      <c r="B5412">
        <v>8.1799554824829102</v>
      </c>
      <c r="C5412">
        <v>33.133430480957003</v>
      </c>
    </row>
    <row r="5413" spans="1:3">
      <c r="A5413">
        <v>32.877243041992202</v>
      </c>
      <c r="B5413">
        <v>0.54899150133132901</v>
      </c>
      <c r="C5413">
        <v>21.562355041503899</v>
      </c>
    </row>
    <row r="5414" spans="1:3">
      <c r="A5414">
        <v>34.683425903320298</v>
      </c>
      <c r="B5414">
        <v>23.114376068115199</v>
      </c>
      <c r="C5414">
        <v>30.6342582702637</v>
      </c>
    </row>
    <row r="5415" spans="1:3">
      <c r="A5415">
        <v>26.794582366943398</v>
      </c>
      <c r="B5415">
        <v>12.0855827331543</v>
      </c>
      <c r="C5415">
        <v>21.6464328765869</v>
      </c>
    </row>
    <row r="5416" spans="1:3">
      <c r="A5416">
        <v>24.028001785278299</v>
      </c>
      <c r="B5416">
        <v>28.912158966064499</v>
      </c>
      <c r="C5416">
        <v>25.7374572753906</v>
      </c>
    </row>
    <row r="5417" spans="1:3">
      <c r="A5417">
        <v>17.408981323242202</v>
      </c>
      <c r="B5417">
        <v>11.031411170959499</v>
      </c>
      <c r="C5417">
        <v>15.176832199096699</v>
      </c>
    </row>
    <row r="5418" spans="1:3">
      <c r="A5418">
        <v>32.271907806396499</v>
      </c>
      <c r="B5418">
        <v>26.372287750244102</v>
      </c>
      <c r="C5418">
        <v>30.2070407867432</v>
      </c>
    </row>
    <row r="5419" spans="1:3">
      <c r="A5419">
        <v>35.103763580322301</v>
      </c>
      <c r="B5419">
        <v>32.8111572265625</v>
      </c>
      <c r="C5419">
        <v>34.301349639892599</v>
      </c>
    </row>
    <row r="5420" spans="1:3">
      <c r="A5420">
        <v>17.879428863525401</v>
      </c>
      <c r="B5420">
        <v>57.980022430419901</v>
      </c>
      <c r="C5420">
        <v>31.914636611938501</v>
      </c>
    </row>
    <row r="5421" spans="1:3">
      <c r="A5421">
        <v>25.042465209960898</v>
      </c>
      <c r="B5421">
        <v>53.210880279541001</v>
      </c>
      <c r="C5421">
        <v>34.901409149169901</v>
      </c>
    </row>
    <row r="5422" spans="1:3">
      <c r="A5422">
        <v>32.4912300109863</v>
      </c>
      <c r="B5422">
        <v>14.66282081604</v>
      </c>
      <c r="C5422">
        <v>26.251287460327099</v>
      </c>
    </row>
    <row r="5423" spans="1:3">
      <c r="A5423">
        <v>21.8978157043457</v>
      </c>
      <c r="B5423">
        <v>-2.8692567348480198</v>
      </c>
      <c r="C5423">
        <v>13.2293405532837</v>
      </c>
    </row>
    <row r="5424" spans="1:3">
      <c r="A5424">
        <v>22.023689270019499</v>
      </c>
      <c r="B5424">
        <v>-3.3217837810516402</v>
      </c>
      <c r="C5424">
        <v>13.152773857116699</v>
      </c>
    </row>
    <row r="5425" spans="1:3">
      <c r="A5425">
        <v>76.542175292968807</v>
      </c>
      <c r="B5425">
        <v>4.4760847091674796</v>
      </c>
      <c r="C5425">
        <v>51.319042205810497</v>
      </c>
    </row>
    <row r="5426" spans="1:3">
      <c r="A5426">
        <v>24.370845794677699</v>
      </c>
      <c r="B5426">
        <v>13.008391380310099</v>
      </c>
      <c r="C5426">
        <v>20.393987655639599</v>
      </c>
    </row>
    <row r="5427" spans="1:3">
      <c r="A5427">
        <v>10.981163024902299</v>
      </c>
      <c r="B5427">
        <v>56.441684722900398</v>
      </c>
      <c r="C5427">
        <v>26.8923454284668</v>
      </c>
    </row>
    <row r="5428" spans="1:3">
      <c r="A5428">
        <v>28.799562454223601</v>
      </c>
      <c r="B5428">
        <v>21.2840385437012</v>
      </c>
      <c r="C5428">
        <v>26.1691284179688</v>
      </c>
    </row>
    <row r="5429" spans="1:3">
      <c r="A5429">
        <v>19.724433898925799</v>
      </c>
      <c r="B5429">
        <v>16.476686477661101</v>
      </c>
      <c r="C5429">
        <v>18.587722778320298</v>
      </c>
    </row>
    <row r="5430" spans="1:3">
      <c r="A5430">
        <v>13.895002365112299</v>
      </c>
      <c r="B5430">
        <v>2.4727628231048602</v>
      </c>
      <c r="C5430">
        <v>9.8972187042236293</v>
      </c>
    </row>
    <row r="5431" spans="1:3">
      <c r="A5431">
        <v>17.414125442504901</v>
      </c>
      <c r="B5431">
        <v>51.248336791992202</v>
      </c>
      <c r="C5431">
        <v>29.256099700927699</v>
      </c>
    </row>
    <row r="5432" spans="1:3">
      <c r="A5432">
        <v>21.7153930664063</v>
      </c>
      <c r="B5432">
        <v>12.721962928771999</v>
      </c>
      <c r="C5432">
        <v>18.567691802978501</v>
      </c>
    </row>
    <row r="5433" spans="1:3">
      <c r="A5433">
        <v>26.528984069824201</v>
      </c>
      <c r="B5433">
        <v>-1.1656591892242401</v>
      </c>
      <c r="C5433">
        <v>16.835859298706101</v>
      </c>
    </row>
    <row r="5434" spans="1:3">
      <c r="A5434">
        <v>25.0138130187988</v>
      </c>
      <c r="B5434">
        <v>56.341754913330099</v>
      </c>
      <c r="C5434">
        <v>35.978591918945298</v>
      </c>
    </row>
    <row r="5435" spans="1:3">
      <c r="A5435">
        <v>42.996570587158203</v>
      </c>
      <c r="B5435">
        <v>41.879325866699197</v>
      </c>
      <c r="C5435">
        <v>42.605533599853501</v>
      </c>
    </row>
    <row r="5436" spans="1:3">
      <c r="A5436">
        <v>30.196231842041001</v>
      </c>
      <c r="B5436">
        <v>-7.7693586349487296</v>
      </c>
      <c r="C5436">
        <v>16.908275604248001</v>
      </c>
    </row>
    <row r="5437" spans="1:3">
      <c r="A5437">
        <v>29.501703262329102</v>
      </c>
      <c r="B5437">
        <v>14.6698350906372</v>
      </c>
      <c r="C5437">
        <v>24.310548782348601</v>
      </c>
    </row>
    <row r="5438" spans="1:3">
      <c r="A5438">
        <v>51.739299774169901</v>
      </c>
      <c r="B5438">
        <v>12.7383842468262</v>
      </c>
      <c r="C5438">
        <v>38.088977813720703</v>
      </c>
    </row>
    <row r="5439" spans="1:3">
      <c r="A5439">
        <v>30.353797912597699</v>
      </c>
      <c r="B5439">
        <v>3.9591014385223402</v>
      </c>
      <c r="C5439">
        <v>21.115653991699201</v>
      </c>
    </row>
    <row r="5440" spans="1:3">
      <c r="A5440">
        <v>41.809181213378899</v>
      </c>
      <c r="B5440">
        <v>8.2900848388671893</v>
      </c>
      <c r="C5440">
        <v>30.077497482299801</v>
      </c>
    </row>
    <row r="5441" spans="1:3">
      <c r="A5441">
        <v>29.946741104126001</v>
      </c>
      <c r="B5441">
        <v>35.436344146728501</v>
      </c>
      <c r="C5441">
        <v>31.8681030273438</v>
      </c>
    </row>
    <row r="5442" spans="1:3">
      <c r="A5442">
        <v>22.6574897766113</v>
      </c>
      <c r="B5442">
        <v>30.278284072876001</v>
      </c>
      <c r="C5442">
        <v>25.3247680664063</v>
      </c>
    </row>
    <row r="5443" spans="1:3">
      <c r="A5443">
        <v>18.188930511474599</v>
      </c>
      <c r="B5443">
        <v>23.377334594726602</v>
      </c>
      <c r="C5443">
        <v>20.0048713684082</v>
      </c>
    </row>
    <row r="5444" spans="1:3">
      <c r="A5444">
        <v>26.713201522827099</v>
      </c>
      <c r="B5444">
        <v>69.966468811035199</v>
      </c>
      <c r="C5444">
        <v>41.851844787597699</v>
      </c>
    </row>
    <row r="5445" spans="1:3">
      <c r="A5445">
        <v>41.5301322937012</v>
      </c>
      <c r="B5445">
        <v>49.646736145019503</v>
      </c>
      <c r="C5445">
        <v>44.370944976806598</v>
      </c>
    </row>
    <row r="5446" spans="1:3">
      <c r="A5446">
        <v>16.286909103393601</v>
      </c>
      <c r="B5446">
        <v>40.338542938232401</v>
      </c>
      <c r="C5446">
        <v>24.704980850219702</v>
      </c>
    </row>
    <row r="5447" spans="1:3">
      <c r="A5447">
        <v>34.894046783447301</v>
      </c>
      <c r="B5447">
        <v>31.741935729980501</v>
      </c>
      <c r="C5447">
        <v>33.790809631347699</v>
      </c>
    </row>
    <row r="5448" spans="1:3">
      <c r="A5448">
        <v>19.459056854248001</v>
      </c>
      <c r="B5448">
        <v>19.0564079284668</v>
      </c>
      <c r="C5448">
        <v>19.318130493164102</v>
      </c>
    </row>
    <row r="5449" spans="1:3">
      <c r="A5449">
        <v>36.184085845947301</v>
      </c>
      <c r="B5449">
        <v>30.488374710083001</v>
      </c>
      <c r="C5449">
        <v>34.190586090087898</v>
      </c>
    </row>
    <row r="5450" spans="1:3">
      <c r="A5450">
        <v>30.997062683105501</v>
      </c>
      <c r="B5450">
        <v>23.971988677978501</v>
      </c>
      <c r="C5450">
        <v>28.538286209106399</v>
      </c>
    </row>
    <row r="5451" spans="1:3">
      <c r="A5451">
        <v>24.6393947601318</v>
      </c>
      <c r="B5451">
        <v>18.366798400878899</v>
      </c>
      <c r="C5451">
        <v>22.443986892700199</v>
      </c>
    </row>
    <row r="5452" spans="1:3">
      <c r="A5452">
        <v>27.170061111450199</v>
      </c>
      <c r="B5452">
        <v>51.815540313720703</v>
      </c>
      <c r="C5452">
        <v>35.795978546142599</v>
      </c>
    </row>
    <row r="5453" spans="1:3">
      <c r="A5453">
        <v>35.292186737060497</v>
      </c>
      <c r="B5453">
        <v>38.321983337402301</v>
      </c>
      <c r="C5453">
        <v>36.352615356445298</v>
      </c>
    </row>
    <row r="5454" spans="1:3">
      <c r="A5454">
        <v>36.161746978759801</v>
      </c>
      <c r="B5454">
        <v>14.812108039856</v>
      </c>
      <c r="C5454">
        <v>28.689373016357401</v>
      </c>
    </row>
    <row r="5455" spans="1:3">
      <c r="A5455">
        <v>24.598741531372099</v>
      </c>
      <c r="B5455">
        <v>8.1625041961669904</v>
      </c>
      <c r="C5455">
        <v>18.8460578918457</v>
      </c>
    </row>
    <row r="5456" spans="1:3">
      <c r="A5456">
        <v>43.560836791992202</v>
      </c>
      <c r="B5456">
        <v>41.399135589599602</v>
      </c>
      <c r="C5456">
        <v>42.804241180419901</v>
      </c>
    </row>
    <row r="5457" spans="1:3">
      <c r="A5457">
        <v>24.286197662353501</v>
      </c>
      <c r="B5457">
        <v>16.252140045166001</v>
      </c>
      <c r="C5457">
        <v>21.474277496337901</v>
      </c>
    </row>
    <row r="5458" spans="1:3">
      <c r="A5458">
        <v>21.039442062377901</v>
      </c>
      <c r="B5458">
        <v>21.165529251098601</v>
      </c>
      <c r="C5458">
        <v>21.083572387695298</v>
      </c>
    </row>
    <row r="5459" spans="1:3">
      <c r="A5459">
        <v>23.424146652221701</v>
      </c>
      <c r="B5459">
        <v>35.382110595703097</v>
      </c>
      <c r="C5459">
        <v>27.609434127807599</v>
      </c>
    </row>
    <row r="5460" spans="1:3">
      <c r="A5460">
        <v>14.8399209976196</v>
      </c>
      <c r="B5460">
        <v>-18.255508422851602</v>
      </c>
      <c r="C5460">
        <v>3.25652074813843</v>
      </c>
    </row>
    <row r="5461" spans="1:3">
      <c r="A5461">
        <v>41.215656280517599</v>
      </c>
      <c r="B5461">
        <v>84.829536437988295</v>
      </c>
      <c r="C5461">
        <v>56.480514526367202</v>
      </c>
    </row>
    <row r="5462" spans="1:3">
      <c r="A5462">
        <v>22.664894104003899</v>
      </c>
      <c r="B5462">
        <v>14.776461601257299</v>
      </c>
      <c r="C5462">
        <v>19.9039421081543</v>
      </c>
    </row>
    <row r="5463" spans="1:3">
      <c r="A5463">
        <v>24.146295547485401</v>
      </c>
      <c r="B5463">
        <v>33.088748931884801</v>
      </c>
      <c r="C5463">
        <v>27.2761535644531</v>
      </c>
    </row>
    <row r="5464" spans="1:3">
      <c r="A5464">
        <v>30.232728958129901</v>
      </c>
      <c r="B5464">
        <v>6.31231784820557</v>
      </c>
      <c r="C5464">
        <v>21.8605842590332</v>
      </c>
    </row>
    <row r="5465" spans="1:3">
      <c r="A5465">
        <v>25.8173522949219</v>
      </c>
      <c r="B5465">
        <v>23.171754837036101</v>
      </c>
      <c r="C5465">
        <v>24.891393661498999</v>
      </c>
    </row>
    <row r="5466" spans="1:3">
      <c r="A5466">
        <v>32.779457092285199</v>
      </c>
      <c r="B5466">
        <v>9.6478958129882795</v>
      </c>
      <c r="C5466">
        <v>24.6834106445313</v>
      </c>
    </row>
    <row r="5467" spans="1:3">
      <c r="A5467">
        <v>15.2528171539307</v>
      </c>
      <c r="B5467">
        <v>2.2726078033447301</v>
      </c>
      <c r="C5467">
        <v>10.7097434997559</v>
      </c>
    </row>
    <row r="5468" spans="1:3">
      <c r="A5468">
        <v>21.708683013916001</v>
      </c>
      <c r="B5468">
        <v>0.35660734772682201</v>
      </c>
      <c r="C5468">
        <v>14.235456466674799</v>
      </c>
    </row>
    <row r="5469" spans="1:3">
      <c r="A5469">
        <v>18.858339309692401</v>
      </c>
      <c r="B5469">
        <v>-1.05868911743164</v>
      </c>
      <c r="C5469">
        <v>11.8873796463013</v>
      </c>
    </row>
    <row r="5470" spans="1:3">
      <c r="A5470">
        <v>20.775876998901399</v>
      </c>
      <c r="B5470">
        <v>19.740179061889599</v>
      </c>
      <c r="C5470">
        <v>20.413383483886701</v>
      </c>
    </row>
    <row r="5471" spans="1:3">
      <c r="A5471">
        <v>20.0654487609863</v>
      </c>
      <c r="B5471">
        <v>5.9748029708862296</v>
      </c>
      <c r="C5471">
        <v>15.1337223052979</v>
      </c>
    </row>
    <row r="5472" spans="1:3">
      <c r="A5472">
        <v>29.767604827880898</v>
      </c>
      <c r="B5472">
        <v>8.8288688659668004</v>
      </c>
      <c r="C5472">
        <v>22.4390468597412</v>
      </c>
    </row>
    <row r="5473" spans="1:3">
      <c r="A5473">
        <v>27.95094871521</v>
      </c>
      <c r="B5473">
        <v>67.043144226074205</v>
      </c>
      <c r="C5473">
        <v>41.633216857910199</v>
      </c>
    </row>
    <row r="5474" spans="1:3">
      <c r="A5474">
        <v>19.076919555664102</v>
      </c>
      <c r="B5474">
        <v>12.835767745971699</v>
      </c>
      <c r="C5474">
        <v>16.8925170898438</v>
      </c>
    </row>
    <row r="5475" spans="1:3">
      <c r="A5475">
        <v>24.8862705230713</v>
      </c>
      <c r="B5475">
        <v>10.615898132324199</v>
      </c>
      <c r="C5475">
        <v>19.891639709472699</v>
      </c>
    </row>
    <row r="5476" spans="1:3">
      <c r="A5476">
        <v>28.376161575317401</v>
      </c>
      <c r="B5476">
        <v>16.291627883911101</v>
      </c>
      <c r="C5476">
        <v>24.1465740203857</v>
      </c>
    </row>
    <row r="5477" spans="1:3">
      <c r="A5477">
        <v>34.623950958252003</v>
      </c>
      <c r="B5477">
        <v>61.227268218994098</v>
      </c>
      <c r="C5477">
        <v>43.935111999511697</v>
      </c>
    </row>
    <row r="5478" spans="1:3">
      <c r="A5478">
        <v>35.222915649414098</v>
      </c>
      <c r="B5478">
        <v>-7.4911413192748997</v>
      </c>
      <c r="C5478">
        <v>20.272994995117202</v>
      </c>
    </row>
    <row r="5479" spans="1:3">
      <c r="A5479">
        <v>43.011489868164098</v>
      </c>
      <c r="B5479">
        <v>53.580570220947301</v>
      </c>
      <c r="C5479">
        <v>46.710666656494098</v>
      </c>
    </row>
    <row r="5480" spans="1:3">
      <c r="A5480">
        <v>19.853321075439499</v>
      </c>
      <c r="B5480">
        <v>7.0403394699096697</v>
      </c>
      <c r="C5480">
        <v>15.368777275085399</v>
      </c>
    </row>
    <row r="5481" spans="1:3">
      <c r="A5481">
        <v>23.0727214813232</v>
      </c>
      <c r="B5481">
        <v>28.787635803222699</v>
      </c>
      <c r="C5481">
        <v>25.072940826416001</v>
      </c>
    </row>
    <row r="5482" spans="1:3">
      <c r="A5482">
        <v>45.833698272705099</v>
      </c>
      <c r="B5482">
        <v>7.1067709922790501</v>
      </c>
      <c r="C5482">
        <v>32.279273986816399</v>
      </c>
    </row>
    <row r="5483" spans="1:3">
      <c r="A5483">
        <v>16.040361404418899</v>
      </c>
      <c r="B5483">
        <v>51.016387939453097</v>
      </c>
      <c r="C5483">
        <v>28.2819709777832</v>
      </c>
    </row>
    <row r="5484" spans="1:3">
      <c r="A5484">
        <v>25.268131256103501</v>
      </c>
      <c r="B5484">
        <v>28.295413970947301</v>
      </c>
      <c r="C5484">
        <v>26.327680587768601</v>
      </c>
    </row>
    <row r="5485" spans="1:3">
      <c r="A5485">
        <v>42.237030029296903</v>
      </c>
      <c r="B5485">
        <v>44.974445343017599</v>
      </c>
      <c r="C5485">
        <v>43.195125579833999</v>
      </c>
    </row>
    <row r="5486" spans="1:3">
      <c r="A5486">
        <v>33.608180999755902</v>
      </c>
      <c r="B5486">
        <v>12.497600555419901</v>
      </c>
      <c r="C5486">
        <v>26.219478607177699</v>
      </c>
    </row>
    <row r="5487" spans="1:3">
      <c r="A5487">
        <v>22.221620559692401</v>
      </c>
      <c r="B5487">
        <v>14.982741355896</v>
      </c>
      <c r="C5487">
        <v>19.688013076782202</v>
      </c>
    </row>
    <row r="5488" spans="1:3">
      <c r="A5488">
        <v>23.076765060424801</v>
      </c>
      <c r="B5488">
        <v>31.5978813171387</v>
      </c>
      <c r="C5488">
        <v>26.059156417846701</v>
      </c>
    </row>
    <row r="5489" spans="1:3">
      <c r="A5489">
        <v>21.607803344726602</v>
      </c>
      <c r="B5489">
        <v>1.88391554355621</v>
      </c>
      <c r="C5489">
        <v>14.7044429779053</v>
      </c>
    </row>
    <row r="5490" spans="1:3">
      <c r="A5490">
        <v>29.001966476440401</v>
      </c>
      <c r="B5490">
        <v>94.738006591796903</v>
      </c>
      <c r="C5490">
        <v>52.009578704833999</v>
      </c>
    </row>
    <row r="5491" spans="1:3">
      <c r="A5491">
        <v>44.886165618896499</v>
      </c>
      <c r="B5491">
        <v>37.191257476806598</v>
      </c>
      <c r="C5491">
        <v>42.192947387695298</v>
      </c>
    </row>
    <row r="5492" spans="1:3">
      <c r="A5492">
        <v>19.378473281860401</v>
      </c>
      <c r="B5492">
        <v>16.708293914794901</v>
      </c>
      <c r="C5492">
        <v>18.443910598754901</v>
      </c>
    </row>
    <row r="5493" spans="1:3">
      <c r="A5493">
        <v>34.4351806640625</v>
      </c>
      <c r="B5493">
        <v>7.0383057594299299</v>
      </c>
      <c r="C5493">
        <v>24.846275329589801</v>
      </c>
    </row>
    <row r="5494" spans="1:3">
      <c r="A5494">
        <v>20.8043422698975</v>
      </c>
      <c r="B5494">
        <v>32.345375061035199</v>
      </c>
      <c r="C5494">
        <v>24.843704223632798</v>
      </c>
    </row>
    <row r="5495" spans="1:3">
      <c r="A5495">
        <v>5.7659325599670401</v>
      </c>
      <c r="B5495">
        <v>26.947027206420898</v>
      </c>
      <c r="C5495">
        <v>13.1793155670166</v>
      </c>
    </row>
    <row r="5496" spans="1:3">
      <c r="A5496">
        <v>24.170160293579102</v>
      </c>
      <c r="B5496">
        <v>27.507026672363299</v>
      </c>
      <c r="C5496">
        <v>25.3380641937256</v>
      </c>
    </row>
    <row r="5497" spans="1:3">
      <c r="A5497">
        <v>17.244338989257798</v>
      </c>
      <c r="B5497">
        <v>69.218917846679702</v>
      </c>
      <c r="C5497">
        <v>35.435440063476598</v>
      </c>
    </row>
    <row r="5498" spans="1:3">
      <c r="A5498">
        <v>22.377719879150401</v>
      </c>
      <c r="B5498">
        <v>36.463321685791001</v>
      </c>
      <c r="C5498">
        <v>27.307680130004901</v>
      </c>
    </row>
    <row r="5499" spans="1:3">
      <c r="A5499">
        <v>21.5470676422119</v>
      </c>
      <c r="B5499">
        <v>54.367462158203097</v>
      </c>
      <c r="C5499">
        <v>33.034206390380902</v>
      </c>
    </row>
    <row r="5500" spans="1:3">
      <c r="A5500">
        <v>12.1623783111572</v>
      </c>
      <c r="B5500">
        <v>19.920518875122099</v>
      </c>
      <c r="C5500">
        <v>14.877727508544901</v>
      </c>
    </row>
    <row r="5501" spans="1:3">
      <c r="A5501">
        <v>10.6618766784668</v>
      </c>
      <c r="B5501">
        <v>57.722709655761697</v>
      </c>
      <c r="C5501">
        <v>27.1331672668457</v>
      </c>
    </row>
    <row r="5502" spans="1:3">
      <c r="A5502">
        <v>22.171657562255898</v>
      </c>
      <c r="B5502">
        <v>36.389553070068402</v>
      </c>
      <c r="C5502">
        <v>27.147920608520501</v>
      </c>
    </row>
    <row r="5503" spans="1:3">
      <c r="A5503">
        <v>35.599910736083999</v>
      </c>
      <c r="B5503">
        <v>52.556591033935497</v>
      </c>
      <c r="C5503">
        <v>41.534748077392599</v>
      </c>
    </row>
    <row r="5504" spans="1:3">
      <c r="A5504">
        <v>31.615230560302699</v>
      </c>
      <c r="B5504">
        <v>51.122714996337898</v>
      </c>
      <c r="C5504">
        <v>38.442848205566399</v>
      </c>
    </row>
    <row r="5505" spans="1:3">
      <c r="A5505">
        <v>22.650346755981399</v>
      </c>
      <c r="B5505">
        <v>48.780429840087898</v>
      </c>
      <c r="C5505">
        <v>31.795875549316399</v>
      </c>
    </row>
    <row r="5506" spans="1:3">
      <c r="A5506">
        <v>40.8594970703125</v>
      </c>
      <c r="B5506">
        <v>7.5948734283447301</v>
      </c>
      <c r="C5506">
        <v>29.2168788909912</v>
      </c>
    </row>
    <row r="5507" spans="1:3">
      <c r="A5507">
        <v>14.441621780395501</v>
      </c>
      <c r="B5507">
        <v>60.527519226074197</v>
      </c>
      <c r="C5507">
        <v>30.5716857910156</v>
      </c>
    </row>
    <row r="5508" spans="1:3">
      <c r="A5508">
        <v>16.334789276123001</v>
      </c>
      <c r="B5508">
        <v>27.653566360473601</v>
      </c>
      <c r="C5508">
        <v>20.296361923217798</v>
      </c>
    </row>
    <row r="5509" spans="1:3">
      <c r="A5509">
        <v>41.820201873779297</v>
      </c>
      <c r="B5509">
        <v>18.2893581390381</v>
      </c>
      <c r="C5509">
        <v>33.584407806396499</v>
      </c>
    </row>
    <row r="5510" spans="1:3">
      <c r="A5510">
        <v>20.127820968627901</v>
      </c>
      <c r="B5510">
        <v>-1.3222624063491799</v>
      </c>
      <c r="C5510">
        <v>12.620291709899901</v>
      </c>
    </row>
    <row r="5511" spans="1:3">
      <c r="A5511">
        <v>26.4088459014893</v>
      </c>
      <c r="B5511">
        <v>1.14951407909393</v>
      </c>
      <c r="C5511">
        <v>17.568078994751001</v>
      </c>
    </row>
    <row r="5512" spans="1:3">
      <c r="A5512">
        <v>41.990558624267599</v>
      </c>
      <c r="B5512">
        <v>19.973180770873999</v>
      </c>
      <c r="C5512">
        <v>34.284477233886697</v>
      </c>
    </row>
    <row r="5513" spans="1:3">
      <c r="A5513">
        <v>37.413528442382798</v>
      </c>
      <c r="B5513">
        <v>10.165163040161101</v>
      </c>
      <c r="C5513">
        <v>27.876600265502901</v>
      </c>
    </row>
    <row r="5514" spans="1:3">
      <c r="A5514">
        <v>29.741420745849599</v>
      </c>
      <c r="B5514">
        <v>-3.5848872661590598</v>
      </c>
      <c r="C5514">
        <v>18.077213287353501</v>
      </c>
    </row>
    <row r="5515" spans="1:3">
      <c r="A5515">
        <v>28.763231277465799</v>
      </c>
      <c r="B5515">
        <v>28.955886840820298</v>
      </c>
      <c r="C5515">
        <v>28.830659866333001</v>
      </c>
    </row>
    <row r="5516" spans="1:3">
      <c r="A5516">
        <v>44.093326568603501</v>
      </c>
      <c r="B5516">
        <v>30.040311813354499</v>
      </c>
      <c r="C5516">
        <v>39.174770355224602</v>
      </c>
    </row>
    <row r="5517" spans="1:3">
      <c r="A5517">
        <v>23.123249053955099</v>
      </c>
      <c r="B5517">
        <v>27.000440597534201</v>
      </c>
      <c r="C5517">
        <v>24.480266571044901</v>
      </c>
    </row>
    <row r="5518" spans="1:3">
      <c r="A5518">
        <v>18.282840728759801</v>
      </c>
      <c r="B5518">
        <v>19.022647857666001</v>
      </c>
      <c r="C5518">
        <v>18.541772842407202</v>
      </c>
    </row>
    <row r="5519" spans="1:3">
      <c r="A5519">
        <v>22.790897369384801</v>
      </c>
      <c r="B5519">
        <v>-12.660676002502401</v>
      </c>
      <c r="C5519">
        <v>10.3828468322754</v>
      </c>
    </row>
    <row r="5520" spans="1:3">
      <c r="A5520">
        <v>28.639501571655298</v>
      </c>
      <c r="B5520">
        <v>30.372011184692401</v>
      </c>
      <c r="C5520">
        <v>29.2458801269531</v>
      </c>
    </row>
    <row r="5521" spans="1:3">
      <c r="A5521">
        <v>35.757965087890597</v>
      </c>
      <c r="B5521">
        <v>-22.429262161254901</v>
      </c>
      <c r="C5521">
        <v>15.3924360275269</v>
      </c>
    </row>
    <row r="5522" spans="1:3">
      <c r="A5522">
        <v>41.500350952148402</v>
      </c>
      <c r="B5522">
        <v>45.209053039550803</v>
      </c>
      <c r="C5522">
        <v>42.798397064208999</v>
      </c>
    </row>
    <row r="5523" spans="1:3">
      <c r="A5523">
        <v>21.343669891357401</v>
      </c>
      <c r="B5523">
        <v>59.231899261474602</v>
      </c>
      <c r="C5523">
        <v>34.604549407958999</v>
      </c>
    </row>
    <row r="5524" spans="1:3">
      <c r="A5524">
        <v>34.123649597167997</v>
      </c>
      <c r="B5524">
        <v>39.538852691650398</v>
      </c>
      <c r="C5524">
        <v>36.018970489502003</v>
      </c>
    </row>
    <row r="5525" spans="1:3">
      <c r="A5525">
        <v>39.735713958740199</v>
      </c>
      <c r="B5525">
        <v>25.922893524169901</v>
      </c>
      <c r="C5525">
        <v>34.9012260437012</v>
      </c>
    </row>
    <row r="5526" spans="1:3">
      <c r="A5526">
        <v>40.282432556152301</v>
      </c>
      <c r="B5526">
        <v>20.278938293456999</v>
      </c>
      <c r="C5526">
        <v>33.281208038330099</v>
      </c>
    </row>
    <row r="5527" spans="1:3">
      <c r="A5527">
        <v>25.080982208251999</v>
      </c>
      <c r="B5527">
        <v>38.259658813476598</v>
      </c>
      <c r="C5527">
        <v>29.693519592285199</v>
      </c>
    </row>
    <row r="5528" spans="1:3">
      <c r="A5528">
        <v>15.4957933425903</v>
      </c>
      <c r="B5528">
        <v>5.7135319709777797</v>
      </c>
      <c r="C5528">
        <v>12.0720014572144</v>
      </c>
    </row>
    <row r="5529" spans="1:3">
      <c r="A5529">
        <v>46.498008728027301</v>
      </c>
      <c r="B5529">
        <v>62.7384643554688</v>
      </c>
      <c r="C5529">
        <v>52.182167053222699</v>
      </c>
    </row>
    <row r="5530" spans="1:3">
      <c r="A5530">
        <v>29.7465305328369</v>
      </c>
      <c r="B5530">
        <v>88.465660095214801</v>
      </c>
      <c r="C5530">
        <v>50.298225402832003</v>
      </c>
    </row>
    <row r="5531" spans="1:3">
      <c r="A5531">
        <v>34.352203369140597</v>
      </c>
      <c r="B5531">
        <v>8.0310735702514595</v>
      </c>
      <c r="C5531">
        <v>25.139808654785199</v>
      </c>
    </row>
    <row r="5532" spans="1:3">
      <c r="A5532">
        <v>16.257261276245099</v>
      </c>
      <c r="B5532">
        <v>30.147954940795898</v>
      </c>
      <c r="C5532">
        <v>21.119003295898398</v>
      </c>
    </row>
    <row r="5533" spans="1:3">
      <c r="A5533">
        <v>21.335231781005898</v>
      </c>
      <c r="B5533">
        <v>8.9286794662475604</v>
      </c>
      <c r="C5533">
        <v>16.9929389953613</v>
      </c>
    </row>
    <row r="5534" spans="1:3">
      <c r="A5534">
        <v>24.081872940063501</v>
      </c>
      <c r="B5534">
        <v>1.84367251396179</v>
      </c>
      <c r="C5534">
        <v>16.2985019683838</v>
      </c>
    </row>
    <row r="5535" spans="1:3">
      <c r="A5535">
        <v>12.573249816894499</v>
      </c>
      <c r="B5535">
        <v>7.43416452407837</v>
      </c>
      <c r="C5535">
        <v>10.774569511413601</v>
      </c>
    </row>
    <row r="5536" spans="1:3">
      <c r="A5536">
        <v>18.765995025634801</v>
      </c>
      <c r="B5536">
        <v>14.028962135314901</v>
      </c>
      <c r="C5536">
        <v>17.108034133911101</v>
      </c>
    </row>
    <row r="5537" spans="1:3">
      <c r="A5537">
        <v>32.542369842529297</v>
      </c>
      <c r="B5537">
        <v>46.138107299804702</v>
      </c>
      <c r="C5537">
        <v>37.300876617431598</v>
      </c>
    </row>
    <row r="5538" spans="1:3">
      <c r="A5538">
        <v>25.1811008453369</v>
      </c>
      <c r="B5538">
        <v>15.8297529220581</v>
      </c>
      <c r="C5538">
        <v>21.908128738403299</v>
      </c>
    </row>
    <row r="5539" spans="1:3">
      <c r="A5539">
        <v>33.6970405578613</v>
      </c>
      <c r="B5539">
        <v>10.6853113174438</v>
      </c>
      <c r="C5539">
        <v>25.6429347991943</v>
      </c>
    </row>
    <row r="5540" spans="1:3">
      <c r="A5540">
        <v>13.9180507659912</v>
      </c>
      <c r="B5540">
        <v>2.5373570919036901</v>
      </c>
      <c r="C5540">
        <v>9.9348077774047905</v>
      </c>
    </row>
    <row r="5541" spans="1:3">
      <c r="A5541">
        <v>31.748203277587901</v>
      </c>
      <c r="B5541">
        <v>44.065437316894503</v>
      </c>
      <c r="C5541">
        <v>36.059234619140597</v>
      </c>
    </row>
    <row r="5542" spans="1:3">
      <c r="A5542">
        <v>44.153369903564503</v>
      </c>
      <c r="B5542">
        <v>12.500329017639199</v>
      </c>
      <c r="C5542">
        <v>33.074806213378899</v>
      </c>
    </row>
    <row r="5543" spans="1:3">
      <c r="A5543">
        <v>30.392280578613299</v>
      </c>
      <c r="B5543">
        <v>86.243766784667997</v>
      </c>
      <c r="C5543">
        <v>49.940299987792997</v>
      </c>
    </row>
    <row r="5544" spans="1:3">
      <c r="A5544">
        <v>34.711135864257798</v>
      </c>
      <c r="B5544">
        <v>32.698375701904297</v>
      </c>
      <c r="C5544">
        <v>34.006668090820298</v>
      </c>
    </row>
    <row r="5545" spans="1:3">
      <c r="A5545">
        <v>16.415626525878899</v>
      </c>
      <c r="B5545">
        <v>37.1719360351563</v>
      </c>
      <c r="C5545">
        <v>23.680334091186499</v>
      </c>
    </row>
    <row r="5546" spans="1:3">
      <c r="A5546">
        <v>11.4310035705566</v>
      </c>
      <c r="B5546">
        <v>19.669685363769499</v>
      </c>
      <c r="C5546">
        <v>14.314541816711399</v>
      </c>
    </row>
    <row r="5547" spans="1:3">
      <c r="A5547">
        <v>26.692359924316399</v>
      </c>
      <c r="B5547">
        <v>35.434146881103501</v>
      </c>
      <c r="C5547">
        <v>29.7519855499268</v>
      </c>
    </row>
    <row r="5548" spans="1:3">
      <c r="A5548">
        <v>26.203981399536101</v>
      </c>
      <c r="B5548">
        <v>10.085313796997101</v>
      </c>
      <c r="C5548">
        <v>20.5624485015869</v>
      </c>
    </row>
    <row r="5549" spans="1:3">
      <c r="A5549">
        <v>17.828641891479499</v>
      </c>
      <c r="B5549">
        <v>30.509262084960898</v>
      </c>
      <c r="C5549">
        <v>22.266859054565401</v>
      </c>
    </row>
    <row r="5550" spans="1:3">
      <c r="A5550">
        <v>31.5091857910156</v>
      </c>
      <c r="B5550">
        <v>9.0443077087402308</v>
      </c>
      <c r="C5550">
        <v>23.646478652954102</v>
      </c>
    </row>
    <row r="5551" spans="1:3">
      <c r="A5551">
        <v>26.111356735229499</v>
      </c>
      <c r="B5551">
        <v>-11.090252876281699</v>
      </c>
      <c r="C5551">
        <v>13.0907936096191</v>
      </c>
    </row>
    <row r="5552" spans="1:3">
      <c r="A5552">
        <v>23.299402236938501</v>
      </c>
      <c r="B5552">
        <v>43.226222991943402</v>
      </c>
      <c r="C5552">
        <v>30.273790359497099</v>
      </c>
    </row>
    <row r="5553" spans="1:3">
      <c r="A5553">
        <v>25.404844284057599</v>
      </c>
      <c r="B5553">
        <v>29.521924972534201</v>
      </c>
      <c r="C5553">
        <v>26.845823287963899</v>
      </c>
    </row>
    <row r="5554" spans="1:3">
      <c r="A5554">
        <v>15.807331085205099</v>
      </c>
      <c r="B5554">
        <v>14.9735679626465</v>
      </c>
      <c r="C5554">
        <v>15.5155143737793</v>
      </c>
    </row>
    <row r="5555" spans="1:3">
      <c r="A5555">
        <v>25.221019744873001</v>
      </c>
      <c r="B5555">
        <v>14.257612228393601</v>
      </c>
      <c r="C5555">
        <v>21.383827209472699</v>
      </c>
    </row>
    <row r="5556" spans="1:3">
      <c r="A5556">
        <v>12.780463218689</v>
      </c>
      <c r="B5556">
        <v>17.635200500488299</v>
      </c>
      <c r="C5556">
        <v>14.479620933532701</v>
      </c>
    </row>
    <row r="5557" spans="1:3">
      <c r="A5557">
        <v>28.2851238250732</v>
      </c>
      <c r="B5557">
        <v>12.460721969604499</v>
      </c>
      <c r="C5557">
        <v>22.746583938598601</v>
      </c>
    </row>
    <row r="5558" spans="1:3">
      <c r="A5558">
        <v>31.337966918945298</v>
      </c>
      <c r="B5558">
        <v>-4.0310225486755398</v>
      </c>
      <c r="C5558">
        <v>18.958820343017599</v>
      </c>
    </row>
    <row r="5559" spans="1:3">
      <c r="A5559">
        <v>29.210706710815401</v>
      </c>
      <c r="B5559">
        <v>18.4933471679688</v>
      </c>
      <c r="C5559">
        <v>25.459630966186499</v>
      </c>
    </row>
    <row r="5560" spans="1:3">
      <c r="A5560">
        <v>10.8344259262085</v>
      </c>
      <c r="B5560">
        <v>34.499725341796903</v>
      </c>
      <c r="C5560">
        <v>19.117280960083001</v>
      </c>
    </row>
    <row r="5561" spans="1:3">
      <c r="A5561">
        <v>27.169981002807599</v>
      </c>
      <c r="B5561">
        <v>31.3664455413818</v>
      </c>
      <c r="C5561">
        <v>28.638744354248001</v>
      </c>
    </row>
    <row r="5562" spans="1:3">
      <c r="A5562">
        <v>45.982463836669901</v>
      </c>
      <c r="B5562">
        <v>45.650600433349602</v>
      </c>
      <c r="C5562">
        <v>45.866310119628899</v>
      </c>
    </row>
    <row r="5563" spans="1:3">
      <c r="A5563">
        <v>41.627330780029297</v>
      </c>
      <c r="B5563">
        <v>84.357032775878906</v>
      </c>
      <c r="C5563">
        <v>56.582725524902301</v>
      </c>
    </row>
    <row r="5564" spans="1:3">
      <c r="A5564">
        <v>22.410173416137699</v>
      </c>
      <c r="B5564">
        <v>130.63293457031301</v>
      </c>
      <c r="C5564">
        <v>60.288139343261697</v>
      </c>
    </row>
    <row r="5565" spans="1:3">
      <c r="A5565">
        <v>22.862644195556602</v>
      </c>
      <c r="B5565">
        <v>15.672698020935099</v>
      </c>
      <c r="C5565">
        <v>20.346162796020501</v>
      </c>
    </row>
    <row r="5566" spans="1:3">
      <c r="A5566">
        <v>21.9894504547119</v>
      </c>
      <c r="B5566">
        <v>20.747341156005898</v>
      </c>
      <c r="C5566">
        <v>21.554712295532202</v>
      </c>
    </row>
    <row r="5567" spans="1:3">
      <c r="A5567">
        <v>48.144096374511697</v>
      </c>
      <c r="B5567">
        <v>0.55236214399337802</v>
      </c>
      <c r="C5567">
        <v>31.4869899749756</v>
      </c>
    </row>
    <row r="5568" spans="1:3">
      <c r="A5568">
        <v>19.5126247406006</v>
      </c>
      <c r="B5568">
        <v>71.824256896972699</v>
      </c>
      <c r="C5568">
        <v>37.821697235107401</v>
      </c>
    </row>
    <row r="5569" spans="1:3">
      <c r="A5569">
        <v>45.625240325927699</v>
      </c>
      <c r="B5569">
        <v>22.696683883666999</v>
      </c>
      <c r="C5569">
        <v>37.600246429443402</v>
      </c>
    </row>
    <row r="5570" spans="1:3">
      <c r="A5570">
        <v>28.499876022338899</v>
      </c>
      <c r="B5570">
        <v>-2.2984461784362802</v>
      </c>
      <c r="C5570">
        <v>17.720462799072301</v>
      </c>
    </row>
    <row r="5571" spans="1:3">
      <c r="A5571">
        <v>23.712465286254901</v>
      </c>
      <c r="B5571">
        <v>37.303817749023402</v>
      </c>
      <c r="C5571">
        <v>28.469438552856399</v>
      </c>
    </row>
    <row r="5572" spans="1:3">
      <c r="A5572">
        <v>21.0146808624268</v>
      </c>
      <c r="B5572">
        <v>-5.77622318267822</v>
      </c>
      <c r="C5572">
        <v>11.637864112854</v>
      </c>
    </row>
    <row r="5573" spans="1:3">
      <c r="A5573">
        <v>28.5331726074219</v>
      </c>
      <c r="B5573">
        <v>6.9228405952453604</v>
      </c>
      <c r="C5573">
        <v>20.969556808471701</v>
      </c>
    </row>
    <row r="5574" spans="1:3">
      <c r="A5574">
        <v>59.576911926269503</v>
      </c>
      <c r="B5574">
        <v>15.3619899749756</v>
      </c>
      <c r="C5574">
        <v>44.101688385009801</v>
      </c>
    </row>
    <row r="5575" spans="1:3">
      <c r="A5575">
        <v>29.501091003418001</v>
      </c>
      <c r="B5575">
        <v>44.597305297851598</v>
      </c>
      <c r="C5575">
        <v>34.784767150878899</v>
      </c>
    </row>
    <row r="5576" spans="1:3">
      <c r="A5576">
        <v>27.301641464233398</v>
      </c>
      <c r="B5576">
        <v>-2.2709827423095699</v>
      </c>
      <c r="C5576">
        <v>16.9512233734131</v>
      </c>
    </row>
    <row r="5577" spans="1:3">
      <c r="A5577">
        <v>22.6799831390381</v>
      </c>
      <c r="B5577">
        <v>49.857414245605497</v>
      </c>
      <c r="C5577">
        <v>32.192085266113303</v>
      </c>
    </row>
    <row r="5578" spans="1:3">
      <c r="A5578">
        <v>32.064537048339801</v>
      </c>
      <c r="B5578">
        <v>80.6739501953125</v>
      </c>
      <c r="C5578">
        <v>49.077831268310497</v>
      </c>
    </row>
    <row r="5579" spans="1:3">
      <c r="A5579">
        <v>23.764419555664102</v>
      </c>
      <c r="B5579">
        <v>16.1414394378662</v>
      </c>
      <c r="C5579">
        <v>21.096376419067401</v>
      </c>
    </row>
    <row r="5580" spans="1:3">
      <c r="A5580">
        <v>35.820487976074197</v>
      </c>
      <c r="B5580">
        <v>48.3540649414063</v>
      </c>
      <c r="C5580">
        <v>40.207241058349602</v>
      </c>
    </row>
    <row r="5581" spans="1:3">
      <c r="A5581">
        <v>26.5563049316406</v>
      </c>
      <c r="B5581">
        <v>25.811876296997099</v>
      </c>
      <c r="C5581">
        <v>26.2957553863525</v>
      </c>
    </row>
    <row r="5582" spans="1:3">
      <c r="A5582">
        <v>25.088539123535199</v>
      </c>
      <c r="B5582">
        <v>43.200305938720703</v>
      </c>
      <c r="C5582">
        <v>31.427658081054702</v>
      </c>
    </row>
    <row r="5583" spans="1:3">
      <c r="A5583">
        <v>22.310632705688501</v>
      </c>
      <c r="B5583">
        <v>21.5044460296631</v>
      </c>
      <c r="C5583">
        <v>22.028467178344702</v>
      </c>
    </row>
    <row r="5584" spans="1:3">
      <c r="A5584">
        <v>25.670106887817401</v>
      </c>
      <c r="B5584">
        <v>32.819896697997997</v>
      </c>
      <c r="C5584">
        <v>28.172533035278299</v>
      </c>
    </row>
    <row r="5585" spans="1:3">
      <c r="A5585">
        <v>12.9151525497437</v>
      </c>
      <c r="B5585">
        <v>44.588367462158203</v>
      </c>
      <c r="C5585">
        <v>24.000778198242202</v>
      </c>
    </row>
    <row r="5586" spans="1:3">
      <c r="A5586">
        <v>21.6227703094482</v>
      </c>
      <c r="B5586">
        <v>9.1195468902587908</v>
      </c>
      <c r="C5586">
        <v>17.2466430664063</v>
      </c>
    </row>
    <row r="5587" spans="1:3">
      <c r="A5587">
        <v>26.027626037597699</v>
      </c>
      <c r="B5587">
        <v>37.038963317871101</v>
      </c>
      <c r="C5587">
        <v>29.881593704223601</v>
      </c>
    </row>
    <row r="5588" spans="1:3">
      <c r="A5588">
        <v>12.140174865722701</v>
      </c>
      <c r="B5588">
        <v>-18.663944244384801</v>
      </c>
      <c r="C5588">
        <v>1.3587331771850599</v>
      </c>
    </row>
    <row r="5589" spans="1:3">
      <c r="A5589">
        <v>17.693065643310501</v>
      </c>
      <c r="B5589">
        <v>-0.35124975442886402</v>
      </c>
      <c r="C5589">
        <v>11.3775548934937</v>
      </c>
    </row>
    <row r="5590" spans="1:3">
      <c r="A5590">
        <v>35.6759643554688</v>
      </c>
      <c r="B5590">
        <v>37.691249847412102</v>
      </c>
      <c r="C5590">
        <v>36.381313323974602</v>
      </c>
    </row>
    <row r="5591" spans="1:3">
      <c r="A5591">
        <v>16.5558376312256</v>
      </c>
      <c r="B5591">
        <v>64.431922912597699</v>
      </c>
      <c r="C5591">
        <v>33.312465667724602</v>
      </c>
    </row>
    <row r="5592" spans="1:3">
      <c r="A5592">
        <v>24.658704757690401</v>
      </c>
      <c r="B5592">
        <v>3.0212059020996098</v>
      </c>
      <c r="C5592">
        <v>17.0855808258057</v>
      </c>
    </row>
    <row r="5593" spans="1:3">
      <c r="A5593">
        <v>26.601524353027301</v>
      </c>
      <c r="B5593">
        <v>34.373126983642599</v>
      </c>
      <c r="C5593">
        <v>29.3215847015381</v>
      </c>
    </row>
    <row r="5594" spans="1:3">
      <c r="A5594">
        <v>23.246603012085</v>
      </c>
      <c r="B5594">
        <v>27.875286102294901</v>
      </c>
      <c r="C5594">
        <v>24.866641998291001</v>
      </c>
    </row>
    <row r="5595" spans="1:3">
      <c r="A5595">
        <v>35.015316009521499</v>
      </c>
      <c r="B5595">
        <v>74.228912353515597</v>
      </c>
      <c r="C5595">
        <v>48.740074157714801</v>
      </c>
    </row>
    <row r="5596" spans="1:3">
      <c r="A5596">
        <v>23.361007690429702</v>
      </c>
      <c r="B5596">
        <v>9.8331241607665998</v>
      </c>
      <c r="C5596">
        <v>18.626249313354499</v>
      </c>
    </row>
    <row r="5597" spans="1:3">
      <c r="A5597">
        <v>56.234409332275398</v>
      </c>
      <c r="B5597">
        <v>44.328399658203097</v>
      </c>
      <c r="C5597">
        <v>52.067306518554702</v>
      </c>
    </row>
    <row r="5598" spans="1:3">
      <c r="A5598">
        <v>39.788410186767599</v>
      </c>
      <c r="B5598">
        <v>28.049755096435501</v>
      </c>
      <c r="C5598">
        <v>35.679882049560497</v>
      </c>
    </row>
    <row r="5599" spans="1:3">
      <c r="A5599">
        <v>13.998291015625</v>
      </c>
      <c r="B5599">
        <v>1.6727974414825399</v>
      </c>
      <c r="C5599">
        <v>9.6843681335449201</v>
      </c>
    </row>
    <row r="5600" spans="1:3">
      <c r="A5600">
        <v>36.864925384521499</v>
      </c>
      <c r="B5600">
        <v>-12.4970970153809</v>
      </c>
      <c r="C5600">
        <v>19.5882167816162</v>
      </c>
    </row>
    <row r="5601" spans="1:3">
      <c r="A5601">
        <v>34.077850341796903</v>
      </c>
      <c r="B5601">
        <v>13.045869827270501</v>
      </c>
      <c r="C5601">
        <v>26.716657638549801</v>
      </c>
    </row>
    <row r="5602" spans="1:3">
      <c r="A5602">
        <v>22.465373992919901</v>
      </c>
      <c r="B5602">
        <v>-7.8449764251709002</v>
      </c>
      <c r="C5602">
        <v>11.8567514419556</v>
      </c>
    </row>
    <row r="5603" spans="1:3">
      <c r="A5603">
        <v>28.7821960449219</v>
      </c>
      <c r="B5603">
        <v>6.7073082923889196</v>
      </c>
      <c r="C5603">
        <v>21.055984497070298</v>
      </c>
    </row>
    <row r="5604" spans="1:3">
      <c r="A5604">
        <v>23.019702911376999</v>
      </c>
      <c r="B5604">
        <v>22.833915710449201</v>
      </c>
      <c r="C5604">
        <v>22.954677581787099</v>
      </c>
    </row>
    <row r="5605" spans="1:3">
      <c r="A5605">
        <v>13.5648107528687</v>
      </c>
      <c r="B5605">
        <v>67.201446533203097</v>
      </c>
      <c r="C5605">
        <v>32.337635040283203</v>
      </c>
    </row>
    <row r="5606" spans="1:3">
      <c r="A5606">
        <v>39.370601654052699</v>
      </c>
      <c r="B5606">
        <v>67.507431030273395</v>
      </c>
      <c r="C5606">
        <v>49.218490600585902</v>
      </c>
    </row>
    <row r="5607" spans="1:3">
      <c r="A5607">
        <v>27.630046844482401</v>
      </c>
      <c r="B5607">
        <v>4.08663034439087</v>
      </c>
      <c r="C5607">
        <v>19.389850616455099</v>
      </c>
    </row>
    <row r="5608" spans="1:3">
      <c r="A5608">
        <v>35.5872802734375</v>
      </c>
      <c r="B5608">
        <v>1.82171523571014</v>
      </c>
      <c r="C5608">
        <v>23.769332885742202</v>
      </c>
    </row>
    <row r="5609" spans="1:3">
      <c r="A5609">
        <v>38.877418518066399</v>
      </c>
      <c r="B5609">
        <v>16.503545761108398</v>
      </c>
      <c r="C5609">
        <v>31.046562194824201</v>
      </c>
    </row>
    <row r="5610" spans="1:3">
      <c r="A5610">
        <v>37.200740814208999</v>
      </c>
      <c r="B5610">
        <v>26.2040920257568</v>
      </c>
      <c r="C5610">
        <v>33.351913452148402</v>
      </c>
    </row>
    <row r="5611" spans="1:3">
      <c r="A5611">
        <v>26.5586757659912</v>
      </c>
      <c r="B5611">
        <v>11.495641708374</v>
      </c>
      <c r="C5611">
        <v>21.286613464355501</v>
      </c>
    </row>
    <row r="5612" spans="1:3">
      <c r="A5612">
        <v>23.183256149291999</v>
      </c>
      <c r="B5612">
        <v>45.092788696289098</v>
      </c>
      <c r="C5612">
        <v>30.8515930175781</v>
      </c>
    </row>
    <row r="5613" spans="1:3">
      <c r="A5613">
        <v>18.469303131103501</v>
      </c>
      <c r="B5613">
        <v>35.885875701904297</v>
      </c>
      <c r="C5613">
        <v>24.5651035308838</v>
      </c>
    </row>
    <row r="5614" spans="1:3">
      <c r="A5614">
        <v>12.5934448242188</v>
      </c>
      <c r="B5614">
        <v>43.442878723144503</v>
      </c>
      <c r="C5614">
        <v>23.3907470703125</v>
      </c>
    </row>
    <row r="5615" spans="1:3">
      <c r="A5615">
        <v>21.744060516357401</v>
      </c>
      <c r="B5615">
        <v>18.612724304199201</v>
      </c>
      <c r="C5615">
        <v>20.6480922698975</v>
      </c>
    </row>
    <row r="5616" spans="1:3">
      <c r="A5616">
        <v>23.0788173675537</v>
      </c>
      <c r="B5616">
        <v>23.892515182495099</v>
      </c>
      <c r="C5616">
        <v>23.363611221313501</v>
      </c>
    </row>
    <row r="5617" spans="1:3">
      <c r="A5617">
        <v>29.229246139526399</v>
      </c>
      <c r="B5617">
        <v>10.8218326568604</v>
      </c>
      <c r="C5617">
        <v>22.7866516113281</v>
      </c>
    </row>
    <row r="5618" spans="1:3">
      <c r="A5618">
        <v>23.531974792480501</v>
      </c>
      <c r="B5618">
        <v>-21.633358001708999</v>
      </c>
      <c r="C5618">
        <v>7.7241082191467303</v>
      </c>
    </row>
    <row r="5619" spans="1:3">
      <c r="A5619">
        <v>16.226629257202099</v>
      </c>
      <c r="B5619">
        <v>50.974891662597699</v>
      </c>
      <c r="C5619">
        <v>28.388521194458001</v>
      </c>
    </row>
    <row r="5620" spans="1:3">
      <c r="A5620">
        <v>7.7476854324340803</v>
      </c>
      <c r="B5620">
        <v>3.1296002864837602</v>
      </c>
      <c r="C5620">
        <v>6.1313557624816903</v>
      </c>
    </row>
    <row r="5621" spans="1:3">
      <c r="A5621">
        <v>20.606704711914102</v>
      </c>
      <c r="B5621">
        <v>69.705734252929702</v>
      </c>
      <c r="C5621">
        <v>37.791366577148402</v>
      </c>
    </row>
    <row r="5622" spans="1:3">
      <c r="A5622">
        <v>20.284233093261701</v>
      </c>
      <c r="B5622">
        <v>38.822704315185497</v>
      </c>
      <c r="C5622">
        <v>26.772697448730501</v>
      </c>
    </row>
    <row r="5623" spans="1:3">
      <c r="A5623">
        <v>38.162628173828097</v>
      </c>
      <c r="B5623">
        <v>85.037757873535199</v>
      </c>
      <c r="C5623">
        <v>54.568923950195298</v>
      </c>
    </row>
    <row r="5624" spans="1:3">
      <c r="A5624">
        <v>19.747768402099599</v>
      </c>
      <c r="B5624">
        <v>17.043952941894499</v>
      </c>
      <c r="C5624">
        <v>18.801433563232401</v>
      </c>
    </row>
    <row r="5625" spans="1:3">
      <c r="A5625">
        <v>25.219326019287099</v>
      </c>
      <c r="B5625">
        <v>40.7123832702637</v>
      </c>
      <c r="C5625">
        <v>30.641895294189499</v>
      </c>
    </row>
    <row r="5626" spans="1:3">
      <c r="A5626">
        <v>42.4458198547363</v>
      </c>
      <c r="B5626">
        <v>10.3701372146606</v>
      </c>
      <c r="C5626">
        <v>31.219331741333001</v>
      </c>
    </row>
    <row r="5627" spans="1:3">
      <c r="A5627">
        <v>34.812473297119098</v>
      </c>
      <c r="B5627">
        <v>2.7950522899627699</v>
      </c>
      <c r="C5627">
        <v>23.606376647949201</v>
      </c>
    </row>
    <row r="5628" spans="1:3">
      <c r="A5628">
        <v>15.292015075683601</v>
      </c>
      <c r="B5628">
        <v>32.310840606689503</v>
      </c>
      <c r="C5628">
        <v>21.248603820800799</v>
      </c>
    </row>
    <row r="5629" spans="1:3">
      <c r="A5629">
        <v>16.8883666992188</v>
      </c>
      <c r="B5629">
        <v>21.4501857757568</v>
      </c>
      <c r="C5629">
        <v>18.485002517700199</v>
      </c>
    </row>
    <row r="5630" spans="1:3">
      <c r="A5630">
        <v>17.09596824646</v>
      </c>
      <c r="B5630">
        <v>27.147169113159201</v>
      </c>
      <c r="C5630">
        <v>20.613887786865199</v>
      </c>
    </row>
    <row r="5631" spans="1:3">
      <c r="A5631">
        <v>17.107744216918899</v>
      </c>
      <c r="B5631">
        <v>25.827550888061499</v>
      </c>
      <c r="C5631">
        <v>20.159675598144499</v>
      </c>
    </row>
    <row r="5632" spans="1:3">
      <c r="A5632">
        <v>38.517807006835902</v>
      </c>
      <c r="B5632">
        <v>72.796798706054702</v>
      </c>
      <c r="C5632">
        <v>50.515453338622997</v>
      </c>
    </row>
    <row r="5633" spans="1:3">
      <c r="A5633">
        <v>16.495267868041999</v>
      </c>
      <c r="B5633">
        <v>71.895881652832003</v>
      </c>
      <c r="C5633">
        <v>35.885482788085902</v>
      </c>
    </row>
    <row r="5634" spans="1:3">
      <c r="A5634">
        <v>19.580589294433601</v>
      </c>
      <c r="B5634">
        <v>-2.4247677326202401</v>
      </c>
      <c r="C5634">
        <v>11.878714561462401</v>
      </c>
    </row>
    <row r="5635" spans="1:3">
      <c r="A5635">
        <v>24.0734348297119</v>
      </c>
      <c r="B5635">
        <v>98.521865844726605</v>
      </c>
      <c r="C5635">
        <v>50.130386352539098</v>
      </c>
    </row>
    <row r="5636" spans="1:3">
      <c r="A5636">
        <v>21.060396194458001</v>
      </c>
      <c r="B5636">
        <v>3.6673600673675502</v>
      </c>
      <c r="C5636">
        <v>14.9728336334229</v>
      </c>
    </row>
    <row r="5637" spans="1:3">
      <c r="A5637">
        <v>22.102518081665</v>
      </c>
      <c r="B5637">
        <v>17.262098312377901</v>
      </c>
      <c r="C5637">
        <v>20.408370971679702</v>
      </c>
    </row>
    <row r="5638" spans="1:3">
      <c r="A5638">
        <v>18.577863693237301</v>
      </c>
      <c r="B5638">
        <v>36.650875091552699</v>
      </c>
      <c r="C5638">
        <v>24.903417587280298</v>
      </c>
    </row>
    <row r="5639" spans="1:3">
      <c r="A5639">
        <v>26.6365146636963</v>
      </c>
      <c r="B5639">
        <v>1.0007300376892101</v>
      </c>
      <c r="C5639">
        <v>17.663990020751999</v>
      </c>
    </row>
    <row r="5640" spans="1:3">
      <c r="A5640">
        <v>13.911456108093301</v>
      </c>
      <c r="B5640">
        <v>42.939624786377003</v>
      </c>
      <c r="C5640">
        <v>24.071315765380898</v>
      </c>
    </row>
    <row r="5641" spans="1:3">
      <c r="A5641">
        <v>33.073612213134801</v>
      </c>
      <c r="B5641">
        <v>1.6489056348800699</v>
      </c>
      <c r="C5641">
        <v>22.074964523315401</v>
      </c>
    </row>
    <row r="5642" spans="1:3">
      <c r="A5642">
        <v>7.0543923377990696</v>
      </c>
      <c r="B5642">
        <v>15.4484758377075</v>
      </c>
      <c r="C5642">
        <v>9.9923219680786097</v>
      </c>
    </row>
    <row r="5643" spans="1:3">
      <c r="A5643">
        <v>11.8073177337646</v>
      </c>
      <c r="B5643">
        <v>0.66761302947998002</v>
      </c>
      <c r="C5643">
        <v>7.9084210395812997</v>
      </c>
    </row>
    <row r="5644" spans="1:3">
      <c r="A5644">
        <v>21.008350372314499</v>
      </c>
      <c r="B5644">
        <v>51.332614898681598</v>
      </c>
      <c r="C5644">
        <v>31.621843338012699</v>
      </c>
    </row>
    <row r="5645" spans="1:3">
      <c r="A5645">
        <v>45.9089965820313</v>
      </c>
      <c r="B5645">
        <v>32.623016357421903</v>
      </c>
      <c r="C5645">
        <v>41.258903503417997</v>
      </c>
    </row>
    <row r="5646" spans="1:3">
      <c r="A5646">
        <v>21.281888961791999</v>
      </c>
      <c r="B5646">
        <v>24.624738693237301</v>
      </c>
      <c r="C5646">
        <v>22.451887130737301</v>
      </c>
    </row>
    <row r="5647" spans="1:3">
      <c r="A5647">
        <v>36.481185913085902</v>
      </c>
      <c r="B5647">
        <v>39.124820709228501</v>
      </c>
      <c r="C5647">
        <v>37.406459808349602</v>
      </c>
    </row>
    <row r="5648" spans="1:3">
      <c r="A5648">
        <v>25.5689811706543</v>
      </c>
      <c r="B5648">
        <v>12.978563308715801</v>
      </c>
      <c r="C5648">
        <v>21.1623344421387</v>
      </c>
    </row>
    <row r="5649" spans="1:3">
      <c r="A5649">
        <v>30.507881164550799</v>
      </c>
      <c r="B5649">
        <v>18.470899581909201</v>
      </c>
      <c r="C5649">
        <v>26.294937133789102</v>
      </c>
    </row>
    <row r="5650" spans="1:3">
      <c r="A5650">
        <v>20.199672698974599</v>
      </c>
      <c r="B5650">
        <v>4.3522601127624503</v>
      </c>
      <c r="C5650">
        <v>14.653078079223601</v>
      </c>
    </row>
    <row r="5651" spans="1:3">
      <c r="A5651">
        <v>19.518150329589801</v>
      </c>
      <c r="B5651">
        <v>36.203529357910199</v>
      </c>
      <c r="C5651">
        <v>25.3580322265625</v>
      </c>
    </row>
    <row r="5652" spans="1:3">
      <c r="A5652">
        <v>40.190212249755902</v>
      </c>
      <c r="B5652">
        <v>48.380779266357401</v>
      </c>
      <c r="C5652">
        <v>43.056911468505902</v>
      </c>
    </row>
    <row r="5653" spans="1:3">
      <c r="A5653">
        <v>38.729667663574197</v>
      </c>
      <c r="B5653">
        <v>-9.3656444549560494</v>
      </c>
      <c r="C5653">
        <v>21.896308898925799</v>
      </c>
    </row>
    <row r="5654" spans="1:3">
      <c r="A5654">
        <v>20.745145797729499</v>
      </c>
      <c r="B5654">
        <v>15.7545728683472</v>
      </c>
      <c r="C5654">
        <v>18.9984455108643</v>
      </c>
    </row>
    <row r="5655" spans="1:3">
      <c r="A5655">
        <v>48.320999145507798</v>
      </c>
      <c r="B5655">
        <v>-16.085762023925799</v>
      </c>
      <c r="C5655">
        <v>25.778633117675799</v>
      </c>
    </row>
    <row r="5656" spans="1:3">
      <c r="A5656">
        <v>25.055046081543001</v>
      </c>
      <c r="B5656">
        <v>7.6061868667602504</v>
      </c>
      <c r="C5656">
        <v>18.947944641113299</v>
      </c>
    </row>
    <row r="5657" spans="1:3">
      <c r="A5657">
        <v>33.288490295410199</v>
      </c>
      <c r="B5657">
        <v>10.7313594818115</v>
      </c>
      <c r="C5657">
        <v>25.3934936523438</v>
      </c>
    </row>
    <row r="5658" spans="1:3">
      <c r="A5658">
        <v>25.2924404144287</v>
      </c>
      <c r="B5658">
        <v>11.472490310668899</v>
      </c>
      <c r="C5658">
        <v>20.455457687377901</v>
      </c>
    </row>
    <row r="5659" spans="1:3">
      <c r="A5659">
        <v>33.168163299560497</v>
      </c>
      <c r="B5659">
        <v>43.183605194091797</v>
      </c>
      <c r="C5659">
        <v>36.673568725585902</v>
      </c>
    </row>
    <row r="5660" spans="1:3">
      <c r="A5660">
        <v>37.048351287841797</v>
      </c>
      <c r="B5660">
        <v>41.969833374023402</v>
      </c>
      <c r="C5660">
        <v>38.770870208740199</v>
      </c>
    </row>
    <row r="5661" spans="1:3">
      <c r="A5661">
        <v>19.958652496337901</v>
      </c>
      <c r="B5661">
        <v>7.2206473350524902</v>
      </c>
      <c r="C5661">
        <v>15.5003509521484</v>
      </c>
    </row>
    <row r="5662" spans="1:3">
      <c r="A5662">
        <v>32.998462677002003</v>
      </c>
      <c r="B5662">
        <v>63.370845794677699</v>
      </c>
      <c r="C5662">
        <v>43.628795623779297</v>
      </c>
    </row>
    <row r="5663" spans="1:3">
      <c r="A5663">
        <v>35.645481109619098</v>
      </c>
      <c r="B5663">
        <v>7.9355182647705096</v>
      </c>
      <c r="C5663">
        <v>25.946994781494102</v>
      </c>
    </row>
    <row r="5664" spans="1:3">
      <c r="A5664">
        <v>27.979824066162099</v>
      </c>
      <c r="B5664">
        <v>31.454717636108398</v>
      </c>
      <c r="C5664">
        <v>29.196037292480501</v>
      </c>
    </row>
    <row r="5665" spans="1:3">
      <c r="A5665">
        <v>28.8856086730957</v>
      </c>
      <c r="B5665">
        <v>20.7773132324219</v>
      </c>
      <c r="C5665">
        <v>26.047704696655298</v>
      </c>
    </row>
    <row r="5666" spans="1:3">
      <c r="A5666">
        <v>24.416561126708999</v>
      </c>
      <c r="B5666">
        <v>48.668880462646499</v>
      </c>
      <c r="C5666">
        <v>32.904872894287102</v>
      </c>
    </row>
    <row r="5667" spans="1:3">
      <c r="A5667">
        <v>41.721004486083999</v>
      </c>
      <c r="B5667">
        <v>-1.94401979446411</v>
      </c>
      <c r="C5667">
        <v>26.438245773315401</v>
      </c>
    </row>
    <row r="5668" spans="1:3">
      <c r="A5668">
        <v>14.365059852600099</v>
      </c>
      <c r="B5668">
        <v>0.13564452528953599</v>
      </c>
      <c r="C5668">
        <v>9.38476467132568</v>
      </c>
    </row>
    <row r="5669" spans="1:3">
      <c r="A5669">
        <v>27.6711025238037</v>
      </c>
      <c r="B5669">
        <v>41.646949768066399</v>
      </c>
      <c r="C5669">
        <v>32.562648773193402</v>
      </c>
    </row>
    <row r="5670" spans="1:3">
      <c r="A5670">
        <v>16.7854309082031</v>
      </c>
      <c r="B5670">
        <v>23.8417358398438</v>
      </c>
      <c r="C5670">
        <v>19.2551383972168</v>
      </c>
    </row>
    <row r="5671" spans="1:3">
      <c r="A5671">
        <v>26.214027404785199</v>
      </c>
      <c r="B5671">
        <v>2.3545272350311302</v>
      </c>
      <c r="C5671">
        <v>17.863203048706101</v>
      </c>
    </row>
    <row r="5672" spans="1:3">
      <c r="A5672">
        <v>42.159904479980497</v>
      </c>
      <c r="B5672">
        <v>4.5112018585205096</v>
      </c>
      <c r="C5672">
        <v>28.9828586578369</v>
      </c>
    </row>
    <row r="5673" spans="1:3">
      <c r="A5673">
        <v>23.400608062744102</v>
      </c>
      <c r="B5673">
        <v>-11.7946939468384</v>
      </c>
      <c r="C5673">
        <v>11.082252502441399</v>
      </c>
    </row>
    <row r="5674" spans="1:3">
      <c r="A5674">
        <v>23.5674343109131</v>
      </c>
      <c r="B5674">
        <v>-4.48010158538818</v>
      </c>
      <c r="C5674">
        <v>13.750796318054199</v>
      </c>
    </row>
    <row r="5675" spans="1:3">
      <c r="A5675">
        <v>28.645057678222699</v>
      </c>
      <c r="B5675">
        <v>72.414146423339801</v>
      </c>
      <c r="C5675">
        <v>43.964237213134801</v>
      </c>
    </row>
    <row r="5676" spans="1:3">
      <c r="A5676">
        <v>22.651464462280298</v>
      </c>
      <c r="B5676">
        <v>-8.6912469863891602</v>
      </c>
      <c r="C5676">
        <v>11.681515693664601</v>
      </c>
    </row>
    <row r="5677" spans="1:3">
      <c r="A5677">
        <v>39.172523498535199</v>
      </c>
      <c r="B5677">
        <v>12.117696762085</v>
      </c>
      <c r="C5677">
        <v>29.703334808349599</v>
      </c>
    </row>
    <row r="5678" spans="1:3">
      <c r="A5678">
        <v>16.403821945190401</v>
      </c>
      <c r="B5678">
        <v>53.264804840087898</v>
      </c>
      <c r="C5678">
        <v>29.3051662445068</v>
      </c>
    </row>
    <row r="5679" spans="1:3">
      <c r="A5679">
        <v>25.736579895019499</v>
      </c>
      <c r="B5679">
        <v>31.408567428588899</v>
      </c>
      <c r="C5679">
        <v>27.721775054931602</v>
      </c>
    </row>
    <row r="5680" spans="1:3">
      <c r="A5680">
        <v>34.774276733398402</v>
      </c>
      <c r="B5680">
        <v>8.0726766586303693</v>
      </c>
      <c r="C5680">
        <v>25.428716659545898</v>
      </c>
    </row>
    <row r="5681" spans="1:3">
      <c r="A5681">
        <v>42.671375274658203</v>
      </c>
      <c r="B5681">
        <v>2.65076875686646</v>
      </c>
      <c r="C5681">
        <v>28.6641635894775</v>
      </c>
    </row>
    <row r="5682" spans="1:3">
      <c r="A5682">
        <v>14.191214561462401</v>
      </c>
      <c r="B5682">
        <v>18.938943862915</v>
      </c>
      <c r="C5682">
        <v>15.8529195785522</v>
      </c>
    </row>
    <row r="5683" spans="1:3">
      <c r="A5683">
        <v>32.837833404541001</v>
      </c>
      <c r="B5683">
        <v>25.572917938232401</v>
      </c>
      <c r="C5683">
        <v>30.295112609863299</v>
      </c>
    </row>
    <row r="5684" spans="1:3">
      <c r="A5684">
        <v>19.339155197143601</v>
      </c>
      <c r="B5684">
        <v>42.897418975830099</v>
      </c>
      <c r="C5684">
        <v>27.584547042846701</v>
      </c>
    </row>
    <row r="5685" spans="1:3">
      <c r="A5685">
        <v>31.736494064331101</v>
      </c>
      <c r="B5685">
        <v>39.3898735046387</v>
      </c>
      <c r="C5685">
        <v>34.415176391601598</v>
      </c>
    </row>
    <row r="5686" spans="1:3">
      <c r="A5686">
        <v>21.043384552001999</v>
      </c>
      <c r="B5686">
        <v>11.165571212768601</v>
      </c>
      <c r="C5686">
        <v>17.5861492156982</v>
      </c>
    </row>
    <row r="5687" spans="1:3">
      <c r="A5687">
        <v>33.680294036865199</v>
      </c>
      <c r="B5687">
        <v>32.275318145752003</v>
      </c>
      <c r="C5687">
        <v>33.188552856445298</v>
      </c>
    </row>
    <row r="5688" spans="1:3">
      <c r="A5688">
        <v>24.581174850463899</v>
      </c>
      <c r="B5688">
        <v>33.9292182922363</v>
      </c>
      <c r="C5688">
        <v>27.852989196777301</v>
      </c>
    </row>
    <row r="5689" spans="1:3">
      <c r="A5689">
        <v>22.4222717285156</v>
      </c>
      <c r="B5689">
        <v>14.4030618667603</v>
      </c>
      <c r="C5689">
        <v>19.6155490875244</v>
      </c>
    </row>
    <row r="5690" spans="1:3">
      <c r="A5690">
        <v>23.571043014526399</v>
      </c>
      <c r="B5690">
        <v>89.257911682128906</v>
      </c>
      <c r="C5690">
        <v>46.561447143554702</v>
      </c>
    </row>
    <row r="5691" spans="1:3">
      <c r="A5691">
        <v>34.312324523925803</v>
      </c>
      <c r="B5691">
        <v>9.8566513061523402</v>
      </c>
      <c r="C5691">
        <v>25.7528381347656</v>
      </c>
    </row>
    <row r="5692" spans="1:3">
      <c r="A5692">
        <v>19.794513702392599</v>
      </c>
      <c r="B5692">
        <v>-19.375339508056602</v>
      </c>
      <c r="C5692">
        <v>6.0850648880004901</v>
      </c>
    </row>
    <row r="5693" spans="1:3">
      <c r="A5693">
        <v>17.980150222778299</v>
      </c>
      <c r="B5693">
        <v>69.6275634765625</v>
      </c>
      <c r="C5693">
        <v>36.0567436218262</v>
      </c>
    </row>
    <row r="5694" spans="1:3">
      <c r="A5694">
        <v>28.818042755126999</v>
      </c>
      <c r="B5694">
        <v>40.3915824890137</v>
      </c>
      <c r="C5694">
        <v>32.868782043457003</v>
      </c>
    </row>
    <row r="5695" spans="1:3">
      <c r="A5695">
        <v>32.101837158203097</v>
      </c>
      <c r="B5695">
        <v>33.782546997070298</v>
      </c>
      <c r="C5695">
        <v>32.690086364746101</v>
      </c>
    </row>
    <row r="5696" spans="1:3">
      <c r="A5696">
        <v>16.758090972900401</v>
      </c>
      <c r="B5696">
        <v>16.9905300140381</v>
      </c>
      <c r="C5696">
        <v>16.8394451141357</v>
      </c>
    </row>
    <row r="5697" spans="1:3">
      <c r="A5697">
        <v>36.052486419677699</v>
      </c>
      <c r="B5697">
        <v>0.84302467107772805</v>
      </c>
      <c r="C5697">
        <v>23.729175567626999</v>
      </c>
    </row>
    <row r="5698" spans="1:3">
      <c r="A5698">
        <v>26.105699539184599</v>
      </c>
      <c r="B5698">
        <v>16.2468967437744</v>
      </c>
      <c r="C5698">
        <v>22.6551189422607</v>
      </c>
    </row>
    <row r="5699" spans="1:3">
      <c r="A5699">
        <v>20.290615081787099</v>
      </c>
      <c r="B5699">
        <v>59.1367797851563</v>
      </c>
      <c r="C5699">
        <v>33.886772155761697</v>
      </c>
    </row>
    <row r="5700" spans="1:3">
      <c r="A5700">
        <v>46.009212493896499</v>
      </c>
      <c r="B5700">
        <v>50.295654296875</v>
      </c>
      <c r="C5700">
        <v>47.509468078613303</v>
      </c>
    </row>
    <row r="5701" spans="1:3">
      <c r="A5701">
        <v>12.2552795410156</v>
      </c>
      <c r="B5701">
        <v>40.292984008789098</v>
      </c>
      <c r="C5701">
        <v>22.068475723266602</v>
      </c>
    </row>
    <row r="5702" spans="1:3">
      <c r="A5702">
        <v>28.627971649169901</v>
      </c>
      <c r="B5702">
        <v>12.6567840576172</v>
      </c>
      <c r="C5702">
        <v>23.0380554199219</v>
      </c>
    </row>
    <row r="5703" spans="1:3">
      <c r="A5703">
        <v>40.448173522949197</v>
      </c>
      <c r="B5703">
        <v>2.6499583721160902</v>
      </c>
      <c r="C5703">
        <v>27.218797683715799</v>
      </c>
    </row>
    <row r="5704" spans="1:3">
      <c r="A5704">
        <v>20.9748725891113</v>
      </c>
      <c r="B5704">
        <v>18.826665878295898</v>
      </c>
      <c r="C5704">
        <v>20.222999572753899</v>
      </c>
    </row>
    <row r="5705" spans="1:3">
      <c r="A5705">
        <v>40.287349700927699</v>
      </c>
      <c r="B5705">
        <v>-3.8533122539520299</v>
      </c>
      <c r="C5705">
        <v>24.838117599487301</v>
      </c>
    </row>
    <row r="5706" spans="1:3">
      <c r="A5706">
        <v>33.297218322753899</v>
      </c>
      <c r="B5706">
        <v>36.450328826904297</v>
      </c>
      <c r="C5706">
        <v>34.400806427002003</v>
      </c>
    </row>
    <row r="5707" spans="1:3">
      <c r="A5707">
        <v>28.583461761474599</v>
      </c>
      <c r="B5707">
        <v>25.120397567748999</v>
      </c>
      <c r="C5707">
        <v>27.3713893890381</v>
      </c>
    </row>
    <row r="5708" spans="1:3">
      <c r="A5708">
        <v>36.334571838378899</v>
      </c>
      <c r="B5708">
        <v>-11.6007957458496</v>
      </c>
      <c r="C5708">
        <v>19.557193756103501</v>
      </c>
    </row>
    <row r="5709" spans="1:3">
      <c r="A5709">
        <v>40.606361389160199</v>
      </c>
      <c r="B5709">
        <v>31.317968368530298</v>
      </c>
      <c r="C5709">
        <v>37.355422973632798</v>
      </c>
    </row>
    <row r="5710" spans="1:3">
      <c r="A5710">
        <v>25.661808013916001</v>
      </c>
      <c r="B5710">
        <v>-8.0344915390014595</v>
      </c>
      <c r="C5710">
        <v>13.8681030273438</v>
      </c>
    </row>
    <row r="5711" spans="1:3">
      <c r="A5711">
        <v>35.823970794677699</v>
      </c>
      <c r="B5711">
        <v>25.002805709838899</v>
      </c>
      <c r="C5711">
        <v>32.036563873291001</v>
      </c>
    </row>
    <row r="5712" spans="1:3">
      <c r="A5712">
        <v>13.1022844314575</v>
      </c>
      <c r="B5712">
        <v>2.56120753288269</v>
      </c>
      <c r="C5712">
        <v>9.4129076004028303</v>
      </c>
    </row>
    <row r="5713" spans="1:3">
      <c r="A5713">
        <v>38.538051605224602</v>
      </c>
      <c r="B5713">
        <v>37.453540802002003</v>
      </c>
      <c r="C5713">
        <v>38.158473968505902</v>
      </c>
    </row>
    <row r="5714" spans="1:3">
      <c r="A5714">
        <v>39.071735382080099</v>
      </c>
      <c r="B5714">
        <v>9.2064361572265607</v>
      </c>
      <c r="C5714">
        <v>28.618881225585898</v>
      </c>
    </row>
    <row r="5715" spans="1:3">
      <c r="A5715">
        <v>23.149866104126001</v>
      </c>
      <c r="B5715">
        <v>29.611024856567401</v>
      </c>
      <c r="C5715">
        <v>25.411272048950199</v>
      </c>
    </row>
    <row r="5716" spans="1:3">
      <c r="A5716">
        <v>30.2203063964844</v>
      </c>
      <c r="B5716">
        <v>-17.9513263702393</v>
      </c>
      <c r="C5716">
        <v>13.3602352142334</v>
      </c>
    </row>
    <row r="5717" spans="1:3">
      <c r="A5717">
        <v>13.5123434066772</v>
      </c>
      <c r="B5717">
        <v>43.570240020752003</v>
      </c>
      <c r="C5717">
        <v>24.032608032226602</v>
      </c>
    </row>
    <row r="5718" spans="1:3">
      <c r="A5718">
        <v>26.497991561889599</v>
      </c>
      <c r="B5718">
        <v>48.441886901855497</v>
      </c>
      <c r="C5718">
        <v>34.178356170654297</v>
      </c>
    </row>
    <row r="5719" spans="1:3">
      <c r="A5719">
        <v>20.362133026123001</v>
      </c>
      <c r="B5719">
        <v>2.82550001144409</v>
      </c>
      <c r="C5719">
        <v>14.224311828613301</v>
      </c>
    </row>
    <row r="5720" spans="1:3">
      <c r="A5720">
        <v>14.53187084198</v>
      </c>
      <c r="B5720">
        <v>23.0321369171143</v>
      </c>
      <c r="C5720">
        <v>17.506963729858398</v>
      </c>
    </row>
    <row r="5721" spans="1:3">
      <c r="A5721">
        <v>27.57253074646</v>
      </c>
      <c r="B5721">
        <v>23.717845916748001</v>
      </c>
      <c r="C5721">
        <v>26.223390579223601</v>
      </c>
    </row>
    <row r="5722" spans="1:3">
      <c r="A5722">
        <v>34.327487945556598</v>
      </c>
      <c r="B5722">
        <v>15.7341775894165</v>
      </c>
      <c r="C5722">
        <v>27.819829940795898</v>
      </c>
    </row>
    <row r="5723" spans="1:3">
      <c r="A5723">
        <v>33.881942749023402</v>
      </c>
      <c r="B5723">
        <v>31.079862594604499</v>
      </c>
      <c r="C5723">
        <v>32.901214599609403</v>
      </c>
    </row>
    <row r="5724" spans="1:3">
      <c r="A5724">
        <v>12.8459520339966</v>
      </c>
      <c r="B5724">
        <v>32.678634643554702</v>
      </c>
      <c r="C5724">
        <v>19.787391662597699</v>
      </c>
    </row>
    <row r="5725" spans="1:3">
      <c r="A5725">
        <v>28.661083221435501</v>
      </c>
      <c r="B5725">
        <v>27.303596496581999</v>
      </c>
      <c r="C5725">
        <v>28.185962677001999</v>
      </c>
    </row>
    <row r="5726" spans="1:3">
      <c r="A5726">
        <v>14.344520568847701</v>
      </c>
      <c r="B5726">
        <v>16.314466476440401</v>
      </c>
      <c r="C5726">
        <v>15.0340013504028</v>
      </c>
    </row>
    <row r="5727" spans="1:3">
      <c r="A5727">
        <v>24.571861267089801</v>
      </c>
      <c r="B5727">
        <v>1.4170157723128801E-2</v>
      </c>
      <c r="C5727">
        <v>15.9766693115234</v>
      </c>
    </row>
    <row r="5728" spans="1:3">
      <c r="A5728">
        <v>20.072484970092798</v>
      </c>
      <c r="B5728">
        <v>2.68920826911926</v>
      </c>
      <c r="C5728">
        <v>13.988338470459</v>
      </c>
    </row>
    <row r="5729" spans="1:3">
      <c r="A5729">
        <v>41.133140563964801</v>
      </c>
      <c r="B5729">
        <v>13.2906856536865</v>
      </c>
      <c r="C5729">
        <v>31.388280868530298</v>
      </c>
    </row>
    <row r="5730" spans="1:3">
      <c r="A5730">
        <v>25.249465942382798</v>
      </c>
      <c r="B5730">
        <v>39.368583679199197</v>
      </c>
      <c r="C5730">
        <v>30.191156387329102</v>
      </c>
    </row>
    <row r="5731" spans="1:3">
      <c r="A5731">
        <v>41.536140441894503</v>
      </c>
      <c r="B5731">
        <v>2.7631349563598602</v>
      </c>
      <c r="C5731">
        <v>27.9655876159668</v>
      </c>
    </row>
    <row r="5732" spans="1:3">
      <c r="A5732">
        <v>37.0995903015137</v>
      </c>
      <c r="B5732">
        <v>20.813648223876999</v>
      </c>
      <c r="C5732">
        <v>31.399511337280298</v>
      </c>
    </row>
    <row r="5733" spans="1:3">
      <c r="A5733">
        <v>25.651298522949201</v>
      </c>
      <c r="B5733">
        <v>17.889797210693398</v>
      </c>
      <c r="C5733">
        <v>22.934772491455099</v>
      </c>
    </row>
    <row r="5734" spans="1:3">
      <c r="A5734">
        <v>29.268875122070298</v>
      </c>
      <c r="B5734">
        <v>41.587764739990199</v>
      </c>
      <c r="C5734">
        <v>33.580486297607401</v>
      </c>
    </row>
    <row r="5735" spans="1:3">
      <c r="A5735">
        <v>39.3552856445313</v>
      </c>
      <c r="B5735">
        <v>18.273374557495099</v>
      </c>
      <c r="C5735">
        <v>31.976615905761701</v>
      </c>
    </row>
    <row r="5736" spans="1:3">
      <c r="A5736">
        <v>23.8782043457031</v>
      </c>
      <c r="B5736">
        <v>21.000511169433601</v>
      </c>
      <c r="C5736">
        <v>22.8710117340088</v>
      </c>
    </row>
    <row r="5737" spans="1:3">
      <c r="A5737">
        <v>19.788394927978501</v>
      </c>
      <c r="B5737">
        <v>14.275502204895</v>
      </c>
      <c r="C5737">
        <v>17.858882904052699</v>
      </c>
    </row>
    <row r="5738" spans="1:3">
      <c r="A5738">
        <v>26.034235000610401</v>
      </c>
      <c r="B5738">
        <v>59.267120361328097</v>
      </c>
      <c r="C5738">
        <v>37.665744781494098</v>
      </c>
    </row>
    <row r="5739" spans="1:3">
      <c r="A5739">
        <v>35.673385620117202</v>
      </c>
      <c r="B5739">
        <v>12.8571434020996</v>
      </c>
      <c r="C5739">
        <v>27.687700271606399</v>
      </c>
    </row>
    <row r="5740" spans="1:3">
      <c r="A5740">
        <v>22.6029148101807</v>
      </c>
      <c r="B5740">
        <v>19.4115295410156</v>
      </c>
      <c r="C5740">
        <v>21.4859294891357</v>
      </c>
    </row>
    <row r="5741" spans="1:3">
      <c r="A5741">
        <v>32.304153442382798</v>
      </c>
      <c r="B5741">
        <v>60.781280517578097</v>
      </c>
      <c r="C5741">
        <v>42.271148681640597</v>
      </c>
    </row>
    <row r="5742" spans="1:3">
      <c r="A5742">
        <v>25.779191970825199</v>
      </c>
      <c r="B5742">
        <v>90.624725341796903</v>
      </c>
      <c r="C5742">
        <v>48.475128173828097</v>
      </c>
    </row>
    <row r="5743" spans="1:3">
      <c r="A5743">
        <v>17.064037322998001</v>
      </c>
      <c r="B5743">
        <v>9.1516227722168004</v>
      </c>
      <c r="C5743">
        <v>14.2946920394897</v>
      </c>
    </row>
    <row r="5744" spans="1:3">
      <c r="A5744">
        <v>24.5675659179688</v>
      </c>
      <c r="B5744">
        <v>-1.5771950483322099</v>
      </c>
      <c r="C5744">
        <v>15.4168996810913</v>
      </c>
    </row>
    <row r="5745" spans="1:3">
      <c r="A5745">
        <v>19.9883632659912</v>
      </c>
      <c r="B5745">
        <v>-24.4206657409668</v>
      </c>
      <c r="C5745">
        <v>4.4452033042907697</v>
      </c>
    </row>
    <row r="5746" spans="1:3">
      <c r="A5746">
        <v>33.602466583252003</v>
      </c>
      <c r="B5746">
        <v>20.9544353485107</v>
      </c>
      <c r="C5746">
        <v>29.175655364990199</v>
      </c>
    </row>
    <row r="5747" spans="1:3">
      <c r="A5747">
        <v>35.746044158935497</v>
      </c>
      <c r="B5747">
        <v>9.0137844085693395</v>
      </c>
      <c r="C5747">
        <v>26.389753341674801</v>
      </c>
    </row>
    <row r="5748" spans="1:3">
      <c r="A5748">
        <v>32.223678588867202</v>
      </c>
      <c r="B5748">
        <v>5.77781105041504</v>
      </c>
      <c r="C5748">
        <v>22.967624664306602</v>
      </c>
    </row>
    <row r="5749" spans="1:3">
      <c r="A5749">
        <v>29.1851711273193</v>
      </c>
      <c r="B5749">
        <v>41.685268402099602</v>
      </c>
      <c r="C5749">
        <v>33.560203552246101</v>
      </c>
    </row>
    <row r="5750" spans="1:3">
      <c r="A5750">
        <v>18.012933731079102</v>
      </c>
      <c r="B5750">
        <v>11.389549255371101</v>
      </c>
      <c r="C5750">
        <v>15.694748878479</v>
      </c>
    </row>
    <row r="5751" spans="1:3">
      <c r="A5751">
        <v>53.355781555175803</v>
      </c>
      <c r="B5751">
        <v>38.606986999511697</v>
      </c>
      <c r="C5751">
        <v>48.193702697753899</v>
      </c>
    </row>
    <row r="5752" spans="1:3">
      <c r="A5752">
        <v>48.234451293945298</v>
      </c>
      <c r="B5752">
        <v>12.380693435668899</v>
      </c>
      <c r="C5752">
        <v>35.685634613037102</v>
      </c>
    </row>
    <row r="5753" spans="1:3">
      <c r="A5753">
        <v>33.1047172546387</v>
      </c>
      <c r="B5753">
        <v>28.0140266418457</v>
      </c>
      <c r="C5753">
        <v>31.322975158691399</v>
      </c>
    </row>
    <row r="5754" spans="1:3">
      <c r="A5754">
        <v>51.304176330566399</v>
      </c>
      <c r="B5754">
        <v>2.7727794647216801</v>
      </c>
      <c r="C5754">
        <v>34.318187713622997</v>
      </c>
    </row>
    <row r="5755" spans="1:3">
      <c r="A5755">
        <v>19.397708892822301</v>
      </c>
      <c r="B5755">
        <v>50.232810974121101</v>
      </c>
      <c r="C5755">
        <v>30.189994812011701</v>
      </c>
    </row>
    <row r="5756" spans="1:3">
      <c r="A5756">
        <v>18.775876998901399</v>
      </c>
      <c r="B5756">
        <v>124.90397644043</v>
      </c>
      <c r="C5756">
        <v>55.920711517333999</v>
      </c>
    </row>
    <row r="5757" spans="1:3">
      <c r="A5757">
        <v>32.308570861816399</v>
      </c>
      <c r="B5757">
        <v>-6.6284813880920401</v>
      </c>
      <c r="C5757">
        <v>18.6806030273438</v>
      </c>
    </row>
    <row r="5758" spans="1:3">
      <c r="A5758">
        <v>43.413654327392599</v>
      </c>
      <c r="B5758">
        <v>89.038986206054702</v>
      </c>
      <c r="C5758">
        <v>59.382518768310497</v>
      </c>
    </row>
    <row r="5759" spans="1:3">
      <c r="A5759">
        <v>31.645301818847699</v>
      </c>
      <c r="B5759">
        <v>25.551469802856399</v>
      </c>
      <c r="C5759">
        <v>29.5124607086182</v>
      </c>
    </row>
    <row r="5760" spans="1:3">
      <c r="A5760">
        <v>19.749519348144499</v>
      </c>
      <c r="B5760">
        <v>23.8732719421387</v>
      </c>
      <c r="C5760">
        <v>21.192832946777301</v>
      </c>
    </row>
    <row r="5761" spans="1:3">
      <c r="A5761">
        <v>35.630813598632798</v>
      </c>
      <c r="B5761">
        <v>17.8294887542725</v>
      </c>
      <c r="C5761">
        <v>29.4003505706787</v>
      </c>
    </row>
    <row r="5762" spans="1:3">
      <c r="A5762">
        <v>37.670169830322301</v>
      </c>
      <c r="B5762">
        <v>41.945968627929702</v>
      </c>
      <c r="C5762">
        <v>39.166698455810497</v>
      </c>
    </row>
    <row r="5763" spans="1:3">
      <c r="A5763">
        <v>27.914686203002901</v>
      </c>
      <c r="B5763">
        <v>66.224639892578097</v>
      </c>
      <c r="C5763">
        <v>41.323169708252003</v>
      </c>
    </row>
    <row r="5764" spans="1:3">
      <c r="A5764">
        <v>5.9395852088928196</v>
      </c>
      <c r="B5764">
        <v>-2.1630184650421098</v>
      </c>
      <c r="C5764">
        <v>3.1036739349365199</v>
      </c>
    </row>
    <row r="5765" spans="1:3">
      <c r="A5765">
        <v>29.018325805664102</v>
      </c>
      <c r="B5765">
        <v>22.593847274780298</v>
      </c>
      <c r="C5765">
        <v>26.769758224487301</v>
      </c>
    </row>
    <row r="5766" spans="1:3">
      <c r="A5766">
        <v>48.803680419921903</v>
      </c>
      <c r="B5766">
        <v>24.780488967895501</v>
      </c>
      <c r="C5766">
        <v>40.395565032958999</v>
      </c>
    </row>
    <row r="5767" spans="1:3">
      <c r="A5767">
        <v>22.062005996704102</v>
      </c>
      <c r="B5767">
        <v>82.902282714843807</v>
      </c>
      <c r="C5767">
        <v>43.356101989746101</v>
      </c>
    </row>
    <row r="5768" spans="1:3">
      <c r="A5768">
        <v>35.580604553222699</v>
      </c>
      <c r="B5768">
        <v>18.101133346557599</v>
      </c>
      <c r="C5768">
        <v>29.4627895355225</v>
      </c>
    </row>
    <row r="5769" spans="1:3">
      <c r="A5769">
        <v>37.398693084716797</v>
      </c>
      <c r="B5769">
        <v>36.094554901122997</v>
      </c>
      <c r="C5769">
        <v>36.942245483398402</v>
      </c>
    </row>
    <row r="5770" spans="1:3">
      <c r="A5770">
        <v>31.769859313964801</v>
      </c>
      <c r="B5770">
        <v>25.7513523101807</v>
      </c>
      <c r="C5770">
        <v>29.6633815765381</v>
      </c>
    </row>
    <row r="5771" spans="1:3">
      <c r="A5771">
        <v>33.396034240722699</v>
      </c>
      <c r="B5771">
        <v>24.979541778564499</v>
      </c>
      <c r="C5771">
        <v>30.450262069702099</v>
      </c>
    </row>
    <row r="5772" spans="1:3">
      <c r="A5772">
        <v>19.723533630371101</v>
      </c>
      <c r="B5772">
        <v>22.979829788208001</v>
      </c>
      <c r="C5772">
        <v>20.863237380981399</v>
      </c>
    </row>
    <row r="5773" spans="1:3">
      <c r="A5773">
        <v>37.284324645996101</v>
      </c>
      <c r="B5773">
        <v>22.052583694458001</v>
      </c>
      <c r="C5773">
        <v>31.9532146453857</v>
      </c>
    </row>
    <row r="5774" spans="1:3">
      <c r="A5774">
        <v>24.639589309692401</v>
      </c>
      <c r="B5774">
        <v>0.65006923675537098</v>
      </c>
      <c r="C5774">
        <v>16.243257522583001</v>
      </c>
    </row>
    <row r="5775" spans="1:3">
      <c r="A5775">
        <v>25.304359436035199</v>
      </c>
      <c r="B5775">
        <v>15.418931961059601</v>
      </c>
      <c r="C5775">
        <v>21.844459533691399</v>
      </c>
    </row>
    <row r="5776" spans="1:3">
      <c r="A5776">
        <v>25.440139770507798</v>
      </c>
      <c r="B5776">
        <v>3.4782407283782999</v>
      </c>
      <c r="C5776">
        <v>17.753475189208999</v>
      </c>
    </row>
    <row r="5777" spans="1:3">
      <c r="A5777">
        <v>33.334896087646499</v>
      </c>
      <c r="B5777">
        <v>-0.71494138240814198</v>
      </c>
      <c r="C5777">
        <v>21.417453765869102</v>
      </c>
    </row>
    <row r="5778" spans="1:3">
      <c r="A5778">
        <v>34.393898010253899</v>
      </c>
      <c r="B5778">
        <v>-3.91319727897644</v>
      </c>
      <c r="C5778">
        <v>20.986413955688501</v>
      </c>
    </row>
    <row r="5779" spans="1:3">
      <c r="A5779">
        <v>22.329286575317401</v>
      </c>
      <c r="B5779">
        <v>-15.3432817459106</v>
      </c>
      <c r="C5779">
        <v>9.1438875198364293</v>
      </c>
    </row>
    <row r="5780" spans="1:3">
      <c r="A5780">
        <v>26.000637054443398</v>
      </c>
      <c r="B5780">
        <v>11.7429008483887</v>
      </c>
      <c r="C5780">
        <v>21.010429382324201</v>
      </c>
    </row>
    <row r="5781" spans="1:3">
      <c r="A5781">
        <v>39.323890686035199</v>
      </c>
      <c r="B5781">
        <v>1.5626478195190401</v>
      </c>
      <c r="C5781">
        <v>26.107456207275401</v>
      </c>
    </row>
    <row r="5782" spans="1:3">
      <c r="A5782">
        <v>14.089837074279799</v>
      </c>
      <c r="B5782">
        <v>-8.5725793838500994</v>
      </c>
      <c r="C5782">
        <v>6.1579914093017596</v>
      </c>
    </row>
    <row r="5783" spans="1:3">
      <c r="A5783">
        <v>11.6438045501709</v>
      </c>
      <c r="B5783">
        <v>36.842891693115199</v>
      </c>
      <c r="C5783">
        <v>20.463485717773398</v>
      </c>
    </row>
    <row r="5784" spans="1:3">
      <c r="A5784">
        <v>26.561092376708999</v>
      </c>
      <c r="B5784">
        <v>-2.9908185005188002</v>
      </c>
      <c r="C5784">
        <v>16.217924118041999</v>
      </c>
    </row>
    <row r="5785" spans="1:3">
      <c r="A5785">
        <v>39.263435363769503</v>
      </c>
      <c r="B5785">
        <v>30.838054656982401</v>
      </c>
      <c r="C5785">
        <v>36.314552307128899</v>
      </c>
    </row>
    <row r="5786" spans="1:3">
      <c r="A5786">
        <v>19.816902160644499</v>
      </c>
      <c r="B5786">
        <v>13.2396755218506</v>
      </c>
      <c r="C5786">
        <v>17.5148735046387</v>
      </c>
    </row>
    <row r="5787" spans="1:3">
      <c r="A5787">
        <v>11.8747358322144</v>
      </c>
      <c r="B5787">
        <v>16.966281890869102</v>
      </c>
      <c r="C5787">
        <v>13.656777381896999</v>
      </c>
    </row>
    <row r="5788" spans="1:3">
      <c r="A5788">
        <v>23.4578647613525</v>
      </c>
      <c r="B5788">
        <v>8.1640262603759801</v>
      </c>
      <c r="C5788">
        <v>18.1050205230713</v>
      </c>
    </row>
    <row r="5789" spans="1:3">
      <c r="A5789">
        <v>35.302772521972699</v>
      </c>
      <c r="B5789">
        <v>4.6549038887023899</v>
      </c>
      <c r="C5789">
        <v>24.5760192871094</v>
      </c>
    </row>
    <row r="5790" spans="1:3">
      <c r="A5790">
        <v>18.540542602539102</v>
      </c>
      <c r="B5790">
        <v>18.586597442626999</v>
      </c>
      <c r="C5790">
        <v>18.556661605835</v>
      </c>
    </row>
    <row r="5791" spans="1:3">
      <c r="A5791">
        <v>34.4725341796875</v>
      </c>
      <c r="B5791">
        <v>63.796630859375</v>
      </c>
      <c r="C5791">
        <v>44.735969543457003</v>
      </c>
    </row>
    <row r="5792" spans="1:3">
      <c r="A5792">
        <v>23.117536544799801</v>
      </c>
      <c r="B5792">
        <v>41.590045928955099</v>
      </c>
      <c r="C5792">
        <v>29.582914352416999</v>
      </c>
    </row>
    <row r="5793" spans="1:3">
      <c r="A5793">
        <v>9.2032938003540004</v>
      </c>
      <c r="B5793">
        <v>10.7431697845459</v>
      </c>
      <c r="C5793">
        <v>9.7422504425048793</v>
      </c>
    </row>
    <row r="5794" spans="1:3">
      <c r="A5794">
        <v>20.692052841186499</v>
      </c>
      <c r="B5794">
        <v>-1.01668357849121</v>
      </c>
      <c r="C5794">
        <v>13.0939950942993</v>
      </c>
    </row>
    <row r="5795" spans="1:3">
      <c r="A5795">
        <v>27.866704940795898</v>
      </c>
      <c r="B5795">
        <v>30.790363311767599</v>
      </c>
      <c r="C5795">
        <v>28.889986038208001</v>
      </c>
    </row>
    <row r="5796" spans="1:3">
      <c r="A5796">
        <v>24.280078887939499</v>
      </c>
      <c r="B5796">
        <v>14.432432174682599</v>
      </c>
      <c r="C5796">
        <v>20.833402633666999</v>
      </c>
    </row>
    <row r="5797" spans="1:3">
      <c r="A5797">
        <v>31.262968063354499</v>
      </c>
      <c r="B5797">
        <v>-1.17625880241394</v>
      </c>
      <c r="C5797">
        <v>19.909238815307599</v>
      </c>
    </row>
    <row r="5798" spans="1:3">
      <c r="A5798">
        <v>22.325197219848601</v>
      </c>
      <c r="B5798">
        <v>-9.9620380401611293</v>
      </c>
      <c r="C5798">
        <v>11.024664878845201</v>
      </c>
    </row>
    <row r="5799" spans="1:3">
      <c r="A5799">
        <v>22.3800659179688</v>
      </c>
      <c r="B5799">
        <v>-23.498764038085898</v>
      </c>
      <c r="C5799">
        <v>6.3224754333496103</v>
      </c>
    </row>
    <row r="5800" spans="1:3">
      <c r="A5800">
        <v>47.706058502197301</v>
      </c>
      <c r="B5800">
        <v>81.828933715820298</v>
      </c>
      <c r="C5800">
        <v>59.649063110351598</v>
      </c>
    </row>
    <row r="5801" spans="1:3">
      <c r="A5801">
        <v>19.030502319335898</v>
      </c>
      <c r="B5801">
        <v>38.740329742431598</v>
      </c>
      <c r="C5801">
        <v>25.928941726684599</v>
      </c>
    </row>
    <row r="5802" spans="1:3">
      <c r="A5802">
        <v>18.855009078979499</v>
      </c>
      <c r="B5802">
        <v>9.3746528625488299</v>
      </c>
      <c r="C5802">
        <v>15.5368843078613</v>
      </c>
    </row>
    <row r="5803" spans="1:3">
      <c r="A5803">
        <v>22.823673248291001</v>
      </c>
      <c r="B5803">
        <v>16.2091770172119</v>
      </c>
      <c r="C5803">
        <v>20.508600234985401</v>
      </c>
    </row>
    <row r="5804" spans="1:3">
      <c r="A5804">
        <v>29.469488143920898</v>
      </c>
      <c r="B5804">
        <v>8.3766288757324201</v>
      </c>
      <c r="C5804">
        <v>22.086986541748001</v>
      </c>
    </row>
    <row r="5805" spans="1:3">
      <c r="A5805">
        <v>28.9291801452637</v>
      </c>
      <c r="B5805">
        <v>28.156183242797901</v>
      </c>
      <c r="C5805">
        <v>28.6586303710938</v>
      </c>
    </row>
    <row r="5806" spans="1:3">
      <c r="A5806">
        <v>9.7069063186645508</v>
      </c>
      <c r="B5806">
        <v>20.907159805297901</v>
      </c>
      <c r="C5806">
        <v>13.626995086669901</v>
      </c>
    </row>
    <row r="5807" spans="1:3">
      <c r="A5807">
        <v>50.221534729003899</v>
      </c>
      <c r="B5807">
        <v>13.333119392395</v>
      </c>
      <c r="C5807">
        <v>37.310588836669901</v>
      </c>
    </row>
    <row r="5808" spans="1:3">
      <c r="A5808">
        <v>19.607032775878899</v>
      </c>
      <c r="B5808">
        <v>41.624309539794901</v>
      </c>
      <c r="C5808">
        <v>27.3130798339844</v>
      </c>
    </row>
    <row r="5809" spans="1:3">
      <c r="A5809">
        <v>27.493076324462901</v>
      </c>
      <c r="B5809">
        <v>32.015758514404297</v>
      </c>
      <c r="C5809">
        <v>29.076015472412099</v>
      </c>
    </row>
    <row r="5810" spans="1:3">
      <c r="A5810">
        <v>21.565736770629901</v>
      </c>
      <c r="B5810">
        <v>57.376373291015597</v>
      </c>
      <c r="C5810">
        <v>34.099460601806598</v>
      </c>
    </row>
    <row r="5811" spans="1:3">
      <c r="A5811">
        <v>32.535800933837898</v>
      </c>
      <c r="B5811">
        <v>46.335254669189503</v>
      </c>
      <c r="C5811">
        <v>37.365608215332003</v>
      </c>
    </row>
    <row r="5812" spans="1:3">
      <c r="A5812">
        <v>45.6993598937988</v>
      </c>
      <c r="B5812">
        <v>24.583305358886701</v>
      </c>
      <c r="C5812">
        <v>38.308742523193402</v>
      </c>
    </row>
    <row r="5813" spans="1:3">
      <c r="A5813">
        <v>22.7398376464844</v>
      </c>
      <c r="B5813">
        <v>26.601625442504901</v>
      </c>
      <c r="C5813">
        <v>24.0914630889893</v>
      </c>
    </row>
    <row r="5814" spans="1:3">
      <c r="A5814">
        <v>29.947273254394499</v>
      </c>
      <c r="B5814">
        <v>-1.42436683177948</v>
      </c>
      <c r="C5814">
        <v>18.967199325561499</v>
      </c>
    </row>
    <row r="5815" spans="1:3">
      <c r="A5815">
        <v>18.372991561889599</v>
      </c>
      <c r="B5815">
        <v>104.80202484130901</v>
      </c>
      <c r="C5815">
        <v>48.623153686523402</v>
      </c>
    </row>
    <row r="5816" spans="1:3">
      <c r="A5816">
        <v>30.428766250610401</v>
      </c>
      <c r="B5816">
        <v>40.318721771240199</v>
      </c>
      <c r="C5816">
        <v>33.890251159667997</v>
      </c>
    </row>
    <row r="5817" spans="1:3">
      <c r="A5817">
        <v>31.380954742431602</v>
      </c>
      <c r="B5817">
        <v>1.04600381851196</v>
      </c>
      <c r="C5817">
        <v>20.763721466064499</v>
      </c>
    </row>
    <row r="5818" spans="1:3">
      <c r="A5818">
        <v>9.0011959075927699</v>
      </c>
      <c r="B5818">
        <v>-1.0087090730667101</v>
      </c>
      <c r="C5818">
        <v>5.4977293014526403</v>
      </c>
    </row>
    <row r="5819" spans="1:3">
      <c r="A5819">
        <v>22.004106521606399</v>
      </c>
      <c r="B5819">
        <v>1.3628845214843801</v>
      </c>
      <c r="C5819">
        <v>14.7796792984009</v>
      </c>
    </row>
    <row r="5820" spans="1:3">
      <c r="A5820">
        <v>20.643610000610401</v>
      </c>
      <c r="B5820">
        <v>7.6881957054138201</v>
      </c>
      <c r="C5820">
        <v>16.109214782714801</v>
      </c>
    </row>
    <row r="5821" spans="1:3">
      <c r="A5821">
        <v>25.7442741394043</v>
      </c>
      <c r="B5821">
        <v>55.614673614502003</v>
      </c>
      <c r="C5821">
        <v>36.1989135742188</v>
      </c>
    </row>
    <row r="5822" spans="1:3">
      <c r="A5822">
        <v>24.837182998657202</v>
      </c>
      <c r="B5822">
        <v>16.3485412597656</v>
      </c>
      <c r="C5822">
        <v>21.866157531738299</v>
      </c>
    </row>
    <row r="5823" spans="1:3">
      <c r="A5823">
        <v>22.805812835693398</v>
      </c>
      <c r="B5823">
        <v>45.567211151122997</v>
      </c>
      <c r="C5823">
        <v>30.772302627563501</v>
      </c>
    </row>
    <row r="5824" spans="1:3">
      <c r="A5824">
        <v>42.330665588378899</v>
      </c>
      <c r="B5824">
        <v>13.955676078796399</v>
      </c>
      <c r="C5824">
        <v>32.399417877197301</v>
      </c>
    </row>
    <row r="5825" spans="1:3">
      <c r="A5825">
        <v>29.3770561218262</v>
      </c>
      <c r="B5825">
        <v>44.0634155273438</v>
      </c>
      <c r="C5825">
        <v>34.517280578613303</v>
      </c>
    </row>
    <row r="5826" spans="1:3">
      <c r="A5826">
        <v>20.891136169433601</v>
      </c>
      <c r="B5826">
        <v>-0.77029001712799094</v>
      </c>
      <c r="C5826">
        <v>13.3096370697021</v>
      </c>
    </row>
    <row r="5827" spans="1:3">
      <c r="A5827">
        <v>19.863594055175799</v>
      </c>
      <c r="B5827">
        <v>53.469161987304702</v>
      </c>
      <c r="C5827">
        <v>31.625543594360401</v>
      </c>
    </row>
    <row r="5828" spans="1:3">
      <c r="A5828">
        <v>31.1927585601807</v>
      </c>
      <c r="B5828">
        <v>18.054449081420898</v>
      </c>
      <c r="C5828">
        <v>26.5943508148193</v>
      </c>
    </row>
    <row r="5829" spans="1:3">
      <c r="A5829">
        <v>13.3507947921753</v>
      </c>
      <c r="B5829">
        <v>33.487918853759801</v>
      </c>
      <c r="C5829">
        <v>20.398788452148398</v>
      </c>
    </row>
    <row r="5830" spans="1:3">
      <c r="A5830">
        <v>47.764884948730497</v>
      </c>
      <c r="B5830">
        <v>6.6344890594482404</v>
      </c>
      <c r="C5830">
        <v>33.369247436523402</v>
      </c>
    </row>
    <row r="5831" spans="1:3">
      <c r="A5831">
        <v>27.551834106445298</v>
      </c>
      <c r="B5831">
        <v>50.423160552978501</v>
      </c>
      <c r="C5831">
        <v>35.556797027587898</v>
      </c>
    </row>
    <row r="5832" spans="1:3">
      <c r="A5832">
        <v>15.6271324157715</v>
      </c>
      <c r="B5832">
        <v>5.6788859367370597</v>
      </c>
      <c r="C5832">
        <v>12.145246505737299</v>
      </c>
    </row>
    <row r="5833" spans="1:3">
      <c r="A5833">
        <v>24.165851593017599</v>
      </c>
      <c r="B5833">
        <v>24.761524200439499</v>
      </c>
      <c r="C5833">
        <v>24.374336242675799</v>
      </c>
    </row>
    <row r="5834" spans="1:3">
      <c r="A5834">
        <v>38.380710601806598</v>
      </c>
      <c r="B5834">
        <v>23.914007186889599</v>
      </c>
      <c r="C5834">
        <v>33.3173637390137</v>
      </c>
    </row>
    <row r="5835" spans="1:3">
      <c r="A5835">
        <v>26.358293533325199</v>
      </c>
      <c r="B5835">
        <v>18.2898864746094</v>
      </c>
      <c r="C5835">
        <v>23.534351348876999</v>
      </c>
    </row>
    <row r="5836" spans="1:3">
      <c r="A5836">
        <v>13.992606163024901</v>
      </c>
      <c r="B5836">
        <v>24.719387054443398</v>
      </c>
      <c r="C5836">
        <v>17.7469787597656</v>
      </c>
    </row>
    <row r="5837" spans="1:3">
      <c r="A5837">
        <v>30.204490661621101</v>
      </c>
      <c r="B5837">
        <v>45.190830230712898</v>
      </c>
      <c r="C5837">
        <v>35.449710845947301</v>
      </c>
    </row>
    <row r="5838" spans="1:3">
      <c r="A5838">
        <v>23.912441253662099</v>
      </c>
      <c r="B5838">
        <v>-0.182729467749596</v>
      </c>
      <c r="C5838">
        <v>15.4791316986084</v>
      </c>
    </row>
    <row r="5839" spans="1:3">
      <c r="A5839">
        <v>26.368610382080099</v>
      </c>
      <c r="B5839">
        <v>2.79860615730286</v>
      </c>
      <c r="C5839">
        <v>18.1191082000732</v>
      </c>
    </row>
    <row r="5840" spans="1:3">
      <c r="A5840">
        <v>44.568248748779297</v>
      </c>
      <c r="B5840">
        <v>6.6627497673034703</v>
      </c>
      <c r="C5840">
        <v>31.301324844360401</v>
      </c>
    </row>
    <row r="5841" spans="1:3">
      <c r="A5841">
        <v>14.888608932495099</v>
      </c>
      <c r="B5841">
        <v>6.6286029815673801</v>
      </c>
      <c r="C5841">
        <v>11.997607231140099</v>
      </c>
    </row>
    <row r="5842" spans="1:3">
      <c r="A5842">
        <v>12.9712057113647</v>
      </c>
      <c r="B5842">
        <v>28.272434234619102</v>
      </c>
      <c r="C5842">
        <v>18.326635360717798</v>
      </c>
    </row>
    <row r="5843" spans="1:3">
      <c r="A5843">
        <v>40.507850646972699</v>
      </c>
      <c r="B5843">
        <v>14.789757728576699</v>
      </c>
      <c r="C5843">
        <v>31.506517410278299</v>
      </c>
    </row>
    <row r="5844" spans="1:3">
      <c r="A5844">
        <v>15.4201812744141</v>
      </c>
      <c r="B5844">
        <v>9.7301731109619105</v>
      </c>
      <c r="C5844">
        <v>13.4286785125732</v>
      </c>
    </row>
    <row r="5845" spans="1:3">
      <c r="A5845">
        <v>23.8217887878418</v>
      </c>
      <c r="B5845">
        <v>-1.4394789934158301</v>
      </c>
      <c r="C5845">
        <v>14.980344772338899</v>
      </c>
    </row>
    <row r="5846" spans="1:3">
      <c r="A5846">
        <v>28.1474094390869</v>
      </c>
      <c r="B5846">
        <v>57.218437194824197</v>
      </c>
      <c r="C5846">
        <v>38.322269439697301</v>
      </c>
    </row>
    <row r="5847" spans="1:3">
      <c r="A5847">
        <v>30.5413494110107</v>
      </c>
      <c r="B5847">
        <v>11.7147302627563</v>
      </c>
      <c r="C5847">
        <v>23.952032089233398</v>
      </c>
    </row>
    <row r="5848" spans="1:3">
      <c r="A5848">
        <v>10.304874420166</v>
      </c>
      <c r="B5848">
        <v>21.6753540039063</v>
      </c>
      <c r="C5848">
        <v>14.284542083740201</v>
      </c>
    </row>
    <row r="5849" spans="1:3">
      <c r="A5849">
        <v>19.643539428710898</v>
      </c>
      <c r="B5849">
        <v>1.5210418701171899</v>
      </c>
      <c r="C5849">
        <v>13.3006649017334</v>
      </c>
    </row>
    <row r="5850" spans="1:3">
      <c r="A5850">
        <v>26.6651611328125</v>
      </c>
      <c r="B5850">
        <v>1.0744252204895</v>
      </c>
      <c r="C5850">
        <v>17.708402633666999</v>
      </c>
    </row>
    <row r="5851" spans="1:3">
      <c r="A5851">
        <v>25.037654876708999</v>
      </c>
      <c r="B5851">
        <v>14.0245513916016</v>
      </c>
      <c r="C5851">
        <v>21.183069229126001</v>
      </c>
    </row>
    <row r="5852" spans="1:3">
      <c r="A5852">
        <v>14.6961107254028</v>
      </c>
      <c r="B5852">
        <v>-18.671108245849599</v>
      </c>
      <c r="C5852">
        <v>3.0175840854644802</v>
      </c>
    </row>
    <row r="5853" spans="1:3">
      <c r="A5853">
        <v>21.362712860107401</v>
      </c>
      <c r="B5853">
        <v>41.107841491699197</v>
      </c>
      <c r="C5853">
        <v>28.2735080718994</v>
      </c>
    </row>
    <row r="5854" spans="1:3">
      <c r="A5854">
        <v>20.896049499511701</v>
      </c>
      <c r="B5854">
        <v>25.5619087219238</v>
      </c>
      <c r="C5854">
        <v>22.529100418090799</v>
      </c>
    </row>
    <row r="5855" spans="1:3">
      <c r="A5855">
        <v>24.421852111816399</v>
      </c>
      <c r="B5855">
        <v>8.1171607971191406</v>
      </c>
      <c r="C5855">
        <v>18.7152099609375</v>
      </c>
    </row>
    <row r="5856" spans="1:3">
      <c r="A5856">
        <v>26.050844192504901</v>
      </c>
      <c r="B5856">
        <v>11.5992937088013</v>
      </c>
      <c r="C5856">
        <v>20.992801666259801</v>
      </c>
    </row>
    <row r="5857" spans="1:3">
      <c r="A5857">
        <v>27.8840026855469</v>
      </c>
      <c r="B5857">
        <v>18.991329193115199</v>
      </c>
      <c r="C5857">
        <v>24.7715663909912</v>
      </c>
    </row>
    <row r="5858" spans="1:3">
      <c r="A5858">
        <v>38.464157104492202</v>
      </c>
      <c r="B5858">
        <v>2.2958097457885702</v>
      </c>
      <c r="C5858">
        <v>25.805234909057599</v>
      </c>
    </row>
    <row r="5859" spans="1:3">
      <c r="A5859">
        <v>15.0960245132446</v>
      </c>
      <c r="B5859">
        <v>0.132048204541206</v>
      </c>
      <c r="C5859">
        <v>9.8586330413818395</v>
      </c>
    </row>
    <row r="5860" spans="1:3">
      <c r="A5860">
        <v>23.781408309936499</v>
      </c>
      <c r="B5860">
        <v>46.744087219238303</v>
      </c>
      <c r="C5860">
        <v>31.818346023559599</v>
      </c>
    </row>
    <row r="5861" spans="1:3">
      <c r="A5861">
        <v>25.154878616333001</v>
      </c>
      <c r="B5861">
        <v>48.736412048339801</v>
      </c>
      <c r="C5861">
        <v>33.408416748046903</v>
      </c>
    </row>
    <row r="5862" spans="1:3">
      <c r="A5862">
        <v>27.5572509765625</v>
      </c>
      <c r="B5862">
        <v>11.065625190734901</v>
      </c>
      <c r="C5862">
        <v>21.785181045532202</v>
      </c>
    </row>
    <row r="5863" spans="1:3">
      <c r="A5863">
        <v>25.952449798583999</v>
      </c>
      <c r="B5863">
        <v>11.2242488861084</v>
      </c>
      <c r="C5863">
        <v>20.797578811645501</v>
      </c>
    </row>
    <row r="5864" spans="1:3">
      <c r="A5864">
        <v>16.330877304077099</v>
      </c>
      <c r="B5864">
        <v>48.19677734375</v>
      </c>
      <c r="C5864">
        <v>27.483942031860401</v>
      </c>
    </row>
    <row r="5865" spans="1:3">
      <c r="A5865">
        <v>41.229625701904297</v>
      </c>
      <c r="B5865">
        <v>7.4390821456909197</v>
      </c>
      <c r="C5865">
        <v>29.4029350280762</v>
      </c>
    </row>
    <row r="5866" spans="1:3">
      <c r="A5866">
        <v>25.604564666748001</v>
      </c>
      <c r="B5866">
        <v>54.3174858093262</v>
      </c>
      <c r="C5866">
        <v>35.654087066650398</v>
      </c>
    </row>
    <row r="5867" spans="1:3">
      <c r="A5867">
        <v>20.3614387512207</v>
      </c>
      <c r="B5867">
        <v>8.3820714950561506</v>
      </c>
      <c r="C5867">
        <v>16.1686611175537</v>
      </c>
    </row>
    <row r="5868" spans="1:3">
      <c r="A5868">
        <v>21.752414703369102</v>
      </c>
      <c r="B5868">
        <v>17.7962970733643</v>
      </c>
      <c r="C5868">
        <v>20.367773056030298</v>
      </c>
    </row>
    <row r="5869" spans="1:3">
      <c r="A5869">
        <v>24.3098964691162</v>
      </c>
      <c r="B5869">
        <v>11.559424400329601</v>
      </c>
      <c r="C5869">
        <v>19.847230911254901</v>
      </c>
    </row>
    <row r="5870" spans="1:3">
      <c r="A5870">
        <v>30.659185409545898</v>
      </c>
      <c r="B5870">
        <v>28.4552192687988</v>
      </c>
      <c r="C5870">
        <v>29.8877964019775</v>
      </c>
    </row>
    <row r="5871" spans="1:3">
      <c r="A5871">
        <v>29.7124118804932</v>
      </c>
      <c r="B5871">
        <v>21.987489700317401</v>
      </c>
      <c r="C5871">
        <v>27.008689880371101</v>
      </c>
    </row>
    <row r="5872" spans="1:3">
      <c r="A5872">
        <v>12.8279809951782</v>
      </c>
      <c r="B5872">
        <v>37.134910583496101</v>
      </c>
      <c r="C5872">
        <v>21.335407257080099</v>
      </c>
    </row>
    <row r="5873" spans="1:3">
      <c r="A5873">
        <v>28.115507125854499</v>
      </c>
      <c r="B5873">
        <v>1.7077620029449501</v>
      </c>
      <c r="C5873">
        <v>18.872797012329102</v>
      </c>
    </row>
    <row r="5874" spans="1:3">
      <c r="A5874">
        <v>34.295944213867202</v>
      </c>
      <c r="B5874">
        <v>27.029735565185501</v>
      </c>
      <c r="C5874">
        <v>31.752771377563501</v>
      </c>
    </row>
    <row r="5875" spans="1:3">
      <c r="A5875">
        <v>29.9036750793457</v>
      </c>
      <c r="B5875">
        <v>8.2366418838500994</v>
      </c>
      <c r="C5875">
        <v>22.320213317871101</v>
      </c>
    </row>
    <row r="5876" spans="1:3">
      <c r="A5876">
        <v>34.739944458007798</v>
      </c>
      <c r="B5876">
        <v>17.336877822876001</v>
      </c>
      <c r="C5876">
        <v>28.648870468139599</v>
      </c>
    </row>
    <row r="5877" spans="1:3">
      <c r="A5877">
        <v>25.321043014526399</v>
      </c>
      <c r="B5877">
        <v>19.892921447753899</v>
      </c>
      <c r="C5877">
        <v>23.421199798583999</v>
      </c>
    </row>
    <row r="5878" spans="1:3">
      <c r="A5878">
        <v>32.366043090820298</v>
      </c>
      <c r="B5878">
        <v>41.263744354247997</v>
      </c>
      <c r="C5878">
        <v>35.480239868164098</v>
      </c>
    </row>
    <row r="5879" spans="1:3">
      <c r="A5879">
        <v>35.321262359619098</v>
      </c>
      <c r="B5879">
        <v>21.715900421142599</v>
      </c>
      <c r="C5879">
        <v>30.559385299682599</v>
      </c>
    </row>
    <row r="5880" spans="1:3">
      <c r="A5880">
        <v>10.8584175109863</v>
      </c>
      <c r="B5880">
        <v>18.6289253234863</v>
      </c>
      <c r="C5880">
        <v>13.5780954360962</v>
      </c>
    </row>
    <row r="5881" spans="1:3">
      <c r="A5881">
        <v>31.525424957275401</v>
      </c>
      <c r="B5881">
        <v>28.699100494384801</v>
      </c>
      <c r="C5881">
        <v>30.536211013793899</v>
      </c>
    </row>
    <row r="5882" spans="1:3">
      <c r="A5882">
        <v>28.367610931396499</v>
      </c>
      <c r="B5882">
        <v>16.210943222045898</v>
      </c>
      <c r="C5882">
        <v>24.112777709960898</v>
      </c>
    </row>
    <row r="5883" spans="1:3">
      <c r="A5883">
        <v>19.517856597900401</v>
      </c>
      <c r="B5883">
        <v>21.890853881835898</v>
      </c>
      <c r="C5883">
        <v>20.348405838012699</v>
      </c>
    </row>
    <row r="5884" spans="1:3">
      <c r="A5884">
        <v>29.1514492034912</v>
      </c>
      <c r="B5884">
        <v>3.9982705116271999</v>
      </c>
      <c r="C5884">
        <v>20.347837448120099</v>
      </c>
    </row>
    <row r="5885" spans="1:3">
      <c r="A5885">
        <v>30.5358066558838</v>
      </c>
      <c r="B5885">
        <v>12.751208305358899</v>
      </c>
      <c r="C5885">
        <v>24.3111972808838</v>
      </c>
    </row>
    <row r="5886" spans="1:3">
      <c r="A5886">
        <v>19.3362522125244</v>
      </c>
      <c r="B5886">
        <v>0.16540066897869099</v>
      </c>
      <c r="C5886">
        <v>12.6264543533325</v>
      </c>
    </row>
    <row r="5887" spans="1:3">
      <c r="A5887">
        <v>45.081878662109403</v>
      </c>
      <c r="B5887">
        <v>115.04159545898401</v>
      </c>
      <c r="C5887">
        <v>69.567779541015597</v>
      </c>
    </row>
    <row r="5888" spans="1:3">
      <c r="A5888">
        <v>17.629856109619102</v>
      </c>
      <c r="B5888">
        <v>45.535686492919901</v>
      </c>
      <c r="C5888">
        <v>27.396896362304702</v>
      </c>
    </row>
    <row r="5889" spans="1:3">
      <c r="A5889">
        <v>31.184253692626999</v>
      </c>
      <c r="B5889">
        <v>0.81940490007400502</v>
      </c>
      <c r="C5889">
        <v>20.556556701660199</v>
      </c>
    </row>
    <row r="5890" spans="1:3">
      <c r="A5890">
        <v>42.227333068847699</v>
      </c>
      <c r="B5890">
        <v>13.5087280273438</v>
      </c>
      <c r="C5890">
        <v>32.175819396972699</v>
      </c>
    </row>
    <row r="5891" spans="1:3">
      <c r="A5891">
        <v>8.5278244018554705</v>
      </c>
      <c r="B5891">
        <v>9.8571596145629901</v>
      </c>
      <c r="C5891">
        <v>8.9930915832519496</v>
      </c>
    </row>
    <row r="5892" spans="1:3">
      <c r="A5892">
        <v>26.463863372802699</v>
      </c>
      <c r="B5892">
        <v>26.913866043090799</v>
      </c>
      <c r="C5892">
        <v>26.621364593505898</v>
      </c>
    </row>
    <row r="5893" spans="1:3">
      <c r="A5893">
        <v>15.9635105133057</v>
      </c>
      <c r="B5893">
        <v>39.615142822265597</v>
      </c>
      <c r="C5893">
        <v>24.241580963134801</v>
      </c>
    </row>
    <row r="5894" spans="1:3">
      <c r="A5894">
        <v>19.646671295166001</v>
      </c>
      <c r="B5894">
        <v>-12.462103843689</v>
      </c>
      <c r="C5894">
        <v>8.4085998535156303</v>
      </c>
    </row>
    <row r="5895" spans="1:3">
      <c r="A5895">
        <v>15.2476444244385</v>
      </c>
      <c r="B5895">
        <v>54.728084564208999</v>
      </c>
      <c r="C5895">
        <v>29.065797805786101</v>
      </c>
    </row>
    <row r="5896" spans="1:3">
      <c r="A5896">
        <v>45.3461303710938</v>
      </c>
      <c r="B5896">
        <v>0.27988246083259599</v>
      </c>
      <c r="C5896">
        <v>29.572942733764599</v>
      </c>
    </row>
    <row r="5897" spans="1:3">
      <c r="A5897">
        <v>31.1671657562256</v>
      </c>
      <c r="B5897">
        <v>81.866065979003906</v>
      </c>
      <c r="C5897">
        <v>48.911781311035199</v>
      </c>
    </row>
    <row r="5898" spans="1:3">
      <c r="A5898">
        <v>19.410926818847699</v>
      </c>
      <c r="B5898">
        <v>7.0359625816345197</v>
      </c>
      <c r="C5898">
        <v>15.079689025878899</v>
      </c>
    </row>
    <row r="5899" spans="1:3">
      <c r="A5899">
        <v>47.182331085205099</v>
      </c>
      <c r="B5899">
        <v>26.476852416992202</v>
      </c>
      <c r="C5899">
        <v>39.935413360595703</v>
      </c>
    </row>
    <row r="5900" spans="1:3">
      <c r="A5900">
        <v>14.360314369201699</v>
      </c>
      <c r="B5900">
        <v>10.885425567626999</v>
      </c>
      <c r="C5900">
        <v>13.1441030502319</v>
      </c>
    </row>
    <row r="5901" spans="1:3">
      <c r="A5901">
        <v>21.127792358398398</v>
      </c>
      <c r="B5901">
        <v>42.601329803466797</v>
      </c>
      <c r="C5901">
        <v>28.643529891967798</v>
      </c>
    </row>
    <row r="5902" spans="1:3">
      <c r="A5902">
        <v>23.4425373077393</v>
      </c>
      <c r="B5902">
        <v>12.6660804748535</v>
      </c>
      <c r="C5902">
        <v>19.670778274536101</v>
      </c>
    </row>
    <row r="5903" spans="1:3">
      <c r="A5903">
        <v>24.500114440918001</v>
      </c>
      <c r="B5903">
        <v>12.4825525283813</v>
      </c>
      <c r="C5903">
        <v>20.293968200683601</v>
      </c>
    </row>
    <row r="5904" spans="1:3">
      <c r="A5904">
        <v>19.323957443237301</v>
      </c>
      <c r="B5904">
        <v>-9.8093347549438494</v>
      </c>
      <c r="C5904">
        <v>9.1273050308227504</v>
      </c>
    </row>
    <row r="5905" spans="1:3">
      <c r="A5905">
        <v>16.260374069213899</v>
      </c>
      <c r="B5905">
        <v>-1.30827128887177</v>
      </c>
      <c r="C5905">
        <v>10.1113481521606</v>
      </c>
    </row>
    <row r="5906" spans="1:3">
      <c r="A5906">
        <v>41.459281921386697</v>
      </c>
      <c r="B5906">
        <v>8.1431236267089808</v>
      </c>
      <c r="C5906">
        <v>29.798625946044901</v>
      </c>
    </row>
    <row r="5907" spans="1:3">
      <c r="A5907">
        <v>19.452836990356399</v>
      </c>
      <c r="B5907">
        <v>19.528760910034201</v>
      </c>
      <c r="C5907">
        <v>19.4794101715088</v>
      </c>
    </row>
    <row r="5908" spans="1:3">
      <c r="A5908">
        <v>13.9317836761475</v>
      </c>
      <c r="B5908">
        <v>100.56576538085901</v>
      </c>
      <c r="C5908">
        <v>44.253677368164098</v>
      </c>
    </row>
    <row r="5909" spans="1:3">
      <c r="A5909">
        <v>40.766838073730497</v>
      </c>
      <c r="B5909">
        <v>49.447105407714801</v>
      </c>
      <c r="C5909">
        <v>43.804931640625</v>
      </c>
    </row>
    <row r="5910" spans="1:3">
      <c r="A5910">
        <v>21.9536533355713</v>
      </c>
      <c r="B5910">
        <v>83.396965026855497</v>
      </c>
      <c r="C5910">
        <v>43.458812713622997</v>
      </c>
    </row>
    <row r="5911" spans="1:3">
      <c r="A5911">
        <v>24.326330184936499</v>
      </c>
      <c r="B5911">
        <v>22.259033203125</v>
      </c>
      <c r="C5911">
        <v>23.602775573730501</v>
      </c>
    </row>
    <row r="5912" spans="1:3">
      <c r="A5912">
        <v>23.290592193603501</v>
      </c>
      <c r="B5912">
        <v>35.979263305664098</v>
      </c>
      <c r="C5912">
        <v>27.731626510620099</v>
      </c>
    </row>
    <row r="5913" spans="1:3">
      <c r="A5913">
        <v>27.516359329223601</v>
      </c>
      <c r="B5913">
        <v>32.496517181396499</v>
      </c>
      <c r="C5913">
        <v>29.259414672851602</v>
      </c>
    </row>
    <row r="5914" spans="1:3">
      <c r="A5914">
        <v>13.550773620605501</v>
      </c>
      <c r="B5914">
        <v>84.778167724609403</v>
      </c>
      <c r="C5914">
        <v>38.480361938476598</v>
      </c>
    </row>
    <row r="5915" spans="1:3">
      <c r="A5915">
        <v>15.543520927429199</v>
      </c>
      <c r="B5915">
        <v>49.658531188964801</v>
      </c>
      <c r="C5915">
        <v>27.4837741851807</v>
      </c>
    </row>
    <row r="5916" spans="1:3">
      <c r="A5916">
        <v>54.139064788818402</v>
      </c>
      <c r="B5916">
        <v>20.071073532104499</v>
      </c>
      <c r="C5916">
        <v>42.215267181396499</v>
      </c>
    </row>
    <row r="5917" spans="1:3">
      <c r="A5917">
        <v>40.855419158935497</v>
      </c>
      <c r="B5917">
        <v>66.274681091308594</v>
      </c>
      <c r="C5917">
        <v>49.752159118652301</v>
      </c>
    </row>
    <row r="5918" spans="1:3">
      <c r="A5918">
        <v>27.380498886108398</v>
      </c>
      <c r="B5918">
        <v>-1.53733706474304</v>
      </c>
      <c r="C5918">
        <v>17.259256362915</v>
      </c>
    </row>
    <row r="5919" spans="1:3">
      <c r="A5919">
        <v>24.223913192748999</v>
      </c>
      <c r="B5919">
        <v>27.912174224853501</v>
      </c>
      <c r="C5919">
        <v>25.514804840087901</v>
      </c>
    </row>
    <row r="5920" spans="1:3">
      <c r="A5920">
        <v>27.351463317871101</v>
      </c>
      <c r="B5920">
        <v>27.598178863525401</v>
      </c>
      <c r="C5920">
        <v>27.437812805175799</v>
      </c>
    </row>
    <row r="5921" spans="1:3">
      <c r="A5921">
        <v>23.268346786498999</v>
      </c>
      <c r="B5921">
        <v>1.6930288076400799</v>
      </c>
      <c r="C5921">
        <v>15.7169857025146</v>
      </c>
    </row>
    <row r="5922" spans="1:3">
      <c r="A5922">
        <v>28.8279514312744</v>
      </c>
      <c r="B5922">
        <v>99.500244140625</v>
      </c>
      <c r="C5922">
        <v>53.563255310058601</v>
      </c>
    </row>
    <row r="5923" spans="1:3">
      <c r="A5923">
        <v>12.5013628005981</v>
      </c>
      <c r="B5923">
        <v>-6.2841706275939897</v>
      </c>
      <c r="C5923">
        <v>5.9264259338378897</v>
      </c>
    </row>
    <row r="5924" spans="1:3">
      <c r="A5924">
        <v>28.100772857666001</v>
      </c>
      <c r="B5924">
        <v>40.331264495849602</v>
      </c>
      <c r="C5924">
        <v>32.381446838378899</v>
      </c>
    </row>
    <row r="5925" spans="1:3">
      <c r="A5925">
        <v>26.826930999755898</v>
      </c>
      <c r="B5925">
        <v>-50.2233276367188</v>
      </c>
      <c r="C5925">
        <v>-0.14065952599048601</v>
      </c>
    </row>
    <row r="5926" spans="1:3">
      <c r="A5926">
        <v>10.879742622375501</v>
      </c>
      <c r="B5926">
        <v>34.663887023925803</v>
      </c>
      <c r="C5926">
        <v>19.2041931152344</v>
      </c>
    </row>
    <row r="5927" spans="1:3">
      <c r="A5927">
        <v>25.936851501464801</v>
      </c>
      <c r="B5927">
        <v>34.959590911865199</v>
      </c>
      <c r="C5927">
        <v>29.094810485839801</v>
      </c>
    </row>
    <row r="5928" spans="1:3">
      <c r="A5928">
        <v>23.3294353485107</v>
      </c>
      <c r="B5928">
        <v>17.834367752075199</v>
      </c>
      <c r="C5928">
        <v>21.406162261962901</v>
      </c>
    </row>
    <row r="5929" spans="1:3">
      <c r="A5929">
        <v>23.993444442748999</v>
      </c>
      <c r="B5929">
        <v>-2.6052813529968302</v>
      </c>
      <c r="C5929">
        <v>14.683890342712401</v>
      </c>
    </row>
    <row r="5930" spans="1:3">
      <c r="A5930">
        <v>25.377668380737301</v>
      </c>
      <c r="B5930">
        <v>1.8282048702239999</v>
      </c>
      <c r="C5930">
        <v>17.1353569030762</v>
      </c>
    </row>
    <row r="5931" spans="1:3">
      <c r="A5931">
        <v>37.950538635253899</v>
      </c>
      <c r="B5931">
        <v>-0.73894447088241599</v>
      </c>
      <c r="C5931">
        <v>24.4092197418213</v>
      </c>
    </row>
    <row r="5932" spans="1:3">
      <c r="A5932">
        <v>21.775943756103501</v>
      </c>
      <c r="B5932">
        <v>34.625003814697301</v>
      </c>
      <c r="C5932">
        <v>26.273115158081101</v>
      </c>
    </row>
    <row r="5933" spans="1:3">
      <c r="A5933">
        <v>20.530817031860401</v>
      </c>
      <c r="B5933">
        <v>4.7028679847717303</v>
      </c>
      <c r="C5933">
        <v>14.9910345077515</v>
      </c>
    </row>
    <row r="5934" spans="1:3">
      <c r="A5934">
        <v>20.318254470825199</v>
      </c>
      <c r="B5934">
        <v>-21.5866603851318</v>
      </c>
      <c r="C5934">
        <v>5.6515340805053702</v>
      </c>
    </row>
    <row r="5935" spans="1:3">
      <c r="A5935">
        <v>15.7287302017212</v>
      </c>
      <c r="B5935">
        <v>14.2134914398193</v>
      </c>
      <c r="C5935">
        <v>15.1983966827393</v>
      </c>
    </row>
    <row r="5936" spans="1:3">
      <c r="A5936">
        <v>22.2850646972656</v>
      </c>
      <c r="B5936">
        <v>51.576496124267599</v>
      </c>
      <c r="C5936">
        <v>32.537067413330099</v>
      </c>
    </row>
    <row r="5937" spans="1:3">
      <c r="A5937">
        <v>27.370222091674801</v>
      </c>
      <c r="B5937">
        <v>25.178150177001999</v>
      </c>
      <c r="C5937">
        <v>26.6029968261719</v>
      </c>
    </row>
    <row r="5938" spans="1:3">
      <c r="A5938">
        <v>33.190635681152301</v>
      </c>
      <c r="B5938">
        <v>33.037200927734403</v>
      </c>
      <c r="C5938">
        <v>33.136932373046903</v>
      </c>
    </row>
    <row r="5939" spans="1:3">
      <c r="A5939">
        <v>34.372150421142599</v>
      </c>
      <c r="B5939">
        <v>24.879795074462901</v>
      </c>
      <c r="C5939">
        <v>31.049825668335</v>
      </c>
    </row>
    <row r="5940" spans="1:3">
      <c r="A5940">
        <v>36.524967193603501</v>
      </c>
      <c r="B5940">
        <v>-4.4591398239135698</v>
      </c>
      <c r="C5940">
        <v>22.1805305480957</v>
      </c>
    </row>
    <row r="5941" spans="1:3">
      <c r="A5941">
        <v>20.144775390625</v>
      </c>
      <c r="B5941">
        <v>13.8394985198975</v>
      </c>
      <c r="C5941">
        <v>17.937929153442401</v>
      </c>
    </row>
    <row r="5942" spans="1:3">
      <c r="A5942">
        <v>16.687456130981399</v>
      </c>
      <c r="B5942">
        <v>20.0445880889893</v>
      </c>
      <c r="C5942">
        <v>17.862451553344702</v>
      </c>
    </row>
    <row r="5943" spans="1:3">
      <c r="A5943">
        <v>14.013463973999</v>
      </c>
      <c r="B5943">
        <v>5.7986907958984402</v>
      </c>
      <c r="C5943">
        <v>11.138293266296399</v>
      </c>
    </row>
    <row r="5944" spans="1:3">
      <c r="A5944">
        <v>29.837184906005898</v>
      </c>
      <c r="B5944">
        <v>29.786205291748001</v>
      </c>
      <c r="C5944">
        <v>29.819341659545898</v>
      </c>
    </row>
    <row r="5945" spans="1:3">
      <c r="A5945">
        <v>31.0777893066406</v>
      </c>
      <c r="B5945">
        <v>14.702690124511699</v>
      </c>
      <c r="C5945">
        <v>25.346504211425799</v>
      </c>
    </row>
    <row r="5946" spans="1:3">
      <c r="A5946">
        <v>29.439186096191399</v>
      </c>
      <c r="B5946">
        <v>56.155422210693402</v>
      </c>
      <c r="C5946">
        <v>38.789867401122997</v>
      </c>
    </row>
    <row r="5947" spans="1:3">
      <c r="A5947">
        <v>19.8388671875</v>
      </c>
      <c r="B5947">
        <v>21.343219757080099</v>
      </c>
      <c r="C5947">
        <v>20.365390777587901</v>
      </c>
    </row>
    <row r="5948" spans="1:3">
      <c r="A5948">
        <v>17.688657760620099</v>
      </c>
      <c r="B5948">
        <v>33.254386901855497</v>
      </c>
      <c r="C5948">
        <v>23.136663436889599</v>
      </c>
    </row>
    <row r="5949" spans="1:3">
      <c r="A5949">
        <v>28.374618530273398</v>
      </c>
      <c r="B5949">
        <v>19.766792297363299</v>
      </c>
      <c r="C5949">
        <v>25.361879348754901</v>
      </c>
    </row>
    <row r="5950" spans="1:3">
      <c r="A5950">
        <v>30.953369140625</v>
      </c>
      <c r="B5950">
        <v>88.163032531738295</v>
      </c>
      <c r="C5950">
        <v>50.976753234863303</v>
      </c>
    </row>
    <row r="5951" spans="1:3">
      <c r="A5951">
        <v>28.171401977539102</v>
      </c>
      <c r="B5951">
        <v>25.944887161254901</v>
      </c>
      <c r="C5951">
        <v>27.3921222686768</v>
      </c>
    </row>
    <row r="5952" spans="1:3">
      <c r="A5952">
        <v>21.362756729126001</v>
      </c>
      <c r="B5952">
        <v>27.813024520873999</v>
      </c>
      <c r="C5952">
        <v>23.6203498840332</v>
      </c>
    </row>
    <row r="5953" spans="1:3">
      <c r="A5953">
        <v>18.6222019195557</v>
      </c>
      <c r="B5953">
        <v>31.917051315307599</v>
      </c>
      <c r="C5953">
        <v>23.275398254394499</v>
      </c>
    </row>
    <row r="5954" spans="1:3">
      <c r="A5954">
        <v>39.916660308837898</v>
      </c>
      <c r="B5954">
        <v>22.9615077972412</v>
      </c>
      <c r="C5954">
        <v>33.982357025146499</v>
      </c>
    </row>
    <row r="5955" spans="1:3">
      <c r="A5955">
        <v>28.0312614440918</v>
      </c>
      <c r="B5955">
        <v>30.113824844360401</v>
      </c>
      <c r="C5955">
        <v>28.760158538818398</v>
      </c>
    </row>
    <row r="5956" spans="1:3">
      <c r="A5956">
        <v>34.918025970458999</v>
      </c>
      <c r="B5956">
        <v>32.075756072997997</v>
      </c>
      <c r="C5956">
        <v>33.923233032226598</v>
      </c>
    </row>
    <row r="5957" spans="1:3">
      <c r="A5957">
        <v>18.925559997558601</v>
      </c>
      <c r="B5957">
        <v>30.138767242431602</v>
      </c>
      <c r="C5957">
        <v>22.850181579589801</v>
      </c>
    </row>
    <row r="5958" spans="1:3">
      <c r="A5958">
        <v>17.597084045410199</v>
      </c>
      <c r="B5958">
        <v>9.5140666961669904</v>
      </c>
      <c r="C5958">
        <v>14.768028259277299</v>
      </c>
    </row>
    <row r="5959" spans="1:3">
      <c r="A5959">
        <v>28.936519622802699</v>
      </c>
      <c r="B5959">
        <v>-0.23404233157634699</v>
      </c>
      <c r="C5959">
        <v>18.726823806762699</v>
      </c>
    </row>
    <row r="5960" spans="1:3">
      <c r="A5960">
        <v>45.938179016113303</v>
      </c>
      <c r="B5960">
        <v>14.5627326965332</v>
      </c>
      <c r="C5960">
        <v>34.956771850585902</v>
      </c>
    </row>
    <row r="5961" spans="1:3">
      <c r="A5961">
        <v>21.775566101074201</v>
      </c>
      <c r="B5961">
        <v>44.702159881591797</v>
      </c>
      <c r="C5961">
        <v>29.799873352050799</v>
      </c>
    </row>
    <row r="5962" spans="1:3">
      <c r="A5962">
        <v>31.114538192748999</v>
      </c>
      <c r="B5962">
        <v>26.9242458343506</v>
      </c>
      <c r="C5962">
        <v>29.647935867309599</v>
      </c>
    </row>
    <row r="5963" spans="1:3">
      <c r="A5963">
        <v>38.5079956054688</v>
      </c>
      <c r="B5963">
        <v>-0.216975182294846</v>
      </c>
      <c r="C5963">
        <v>24.9542560577393</v>
      </c>
    </row>
    <row r="5964" spans="1:3">
      <c r="A5964">
        <v>18.042579650878899</v>
      </c>
      <c r="B5964">
        <v>24.968385696411101</v>
      </c>
      <c r="C5964">
        <v>20.466611862182599</v>
      </c>
    </row>
    <row r="5965" spans="1:3">
      <c r="A5965">
        <v>21.940315246581999</v>
      </c>
      <c r="B5965">
        <v>47.887741088867202</v>
      </c>
      <c r="C5965">
        <v>31.021913528442401</v>
      </c>
    </row>
    <row r="5966" spans="1:3">
      <c r="A5966">
        <v>27.414482116699201</v>
      </c>
      <c r="B5966">
        <v>13.372657775878899</v>
      </c>
      <c r="C5966">
        <v>22.499843597412099</v>
      </c>
    </row>
    <row r="5967" spans="1:3">
      <c r="A5967">
        <v>32.572273254394503</v>
      </c>
      <c r="B5967">
        <v>41.339397430419901</v>
      </c>
      <c r="C5967">
        <v>35.6407661437988</v>
      </c>
    </row>
    <row r="5968" spans="1:3">
      <c r="A5968">
        <v>10.6342115402222</v>
      </c>
      <c r="B5968">
        <v>29.337081909179702</v>
      </c>
      <c r="C5968">
        <v>17.1802158355713</v>
      </c>
    </row>
    <row r="5969" spans="1:3">
      <c r="A5969">
        <v>48.954006195068402</v>
      </c>
      <c r="B5969">
        <v>-23.771558761596701</v>
      </c>
      <c r="C5969">
        <v>23.500059127807599</v>
      </c>
    </row>
    <row r="5970" spans="1:3">
      <c r="A5970">
        <v>43.657825469970703</v>
      </c>
      <c r="B5970">
        <v>42.179645538330099</v>
      </c>
      <c r="C5970">
        <v>43.140460968017599</v>
      </c>
    </row>
    <row r="5971" spans="1:3">
      <c r="A5971">
        <v>41.2823295593262</v>
      </c>
      <c r="B5971">
        <v>22.926061630248999</v>
      </c>
      <c r="C5971">
        <v>34.857635498046903</v>
      </c>
    </row>
    <row r="5972" spans="1:3">
      <c r="A5972">
        <v>15.570543289184601</v>
      </c>
      <c r="B5972">
        <v>0.74678373336792003</v>
      </c>
      <c r="C5972">
        <v>10.382227897644</v>
      </c>
    </row>
    <row r="5973" spans="1:3">
      <c r="A5973">
        <v>18.864171981811499</v>
      </c>
      <c r="B5973">
        <v>33.708065032958999</v>
      </c>
      <c r="C5973">
        <v>24.059534072876001</v>
      </c>
    </row>
    <row r="5974" spans="1:3">
      <c r="A5974">
        <v>13.031358718872101</v>
      </c>
      <c r="B5974">
        <v>35.691497802734403</v>
      </c>
      <c r="C5974">
        <v>20.962408065795898</v>
      </c>
    </row>
    <row r="5975" spans="1:3">
      <c r="A5975">
        <v>14.9859018325806</v>
      </c>
      <c r="B5975">
        <v>62.7690238952637</v>
      </c>
      <c r="C5975">
        <v>31.709995269775401</v>
      </c>
    </row>
    <row r="5976" spans="1:3">
      <c r="A5976">
        <v>28.189550399780298</v>
      </c>
      <c r="B5976">
        <v>18.5657844543457</v>
      </c>
      <c r="C5976">
        <v>24.821231842041001</v>
      </c>
    </row>
    <row r="5977" spans="1:3">
      <c r="A5977">
        <v>12.019314765930201</v>
      </c>
      <c r="B5977">
        <v>-4.9662160873413104</v>
      </c>
      <c r="C5977">
        <v>6.0743789672851598</v>
      </c>
    </row>
    <row r="5978" spans="1:3">
      <c r="A5978">
        <v>41.624046325683601</v>
      </c>
      <c r="B5978">
        <v>17.101598739623999</v>
      </c>
      <c r="C5978">
        <v>33.041191101074197</v>
      </c>
    </row>
    <row r="5979" spans="1:3">
      <c r="A5979">
        <v>22.802749633789102</v>
      </c>
      <c r="B5979">
        <v>20.599349975585898</v>
      </c>
      <c r="C5979">
        <v>22.031558990478501</v>
      </c>
    </row>
    <row r="5980" spans="1:3">
      <c r="A5980">
        <v>27.872438430786101</v>
      </c>
      <c r="B5980">
        <v>23.632856369018601</v>
      </c>
      <c r="C5980">
        <v>26.388584136962901</v>
      </c>
    </row>
    <row r="5981" spans="1:3">
      <c r="A5981">
        <v>33.1159057617188</v>
      </c>
      <c r="B5981">
        <v>2.7261552810668901</v>
      </c>
      <c r="C5981">
        <v>22.4794921875</v>
      </c>
    </row>
    <row r="5982" spans="1:3">
      <c r="A5982">
        <v>20.217134475708001</v>
      </c>
      <c r="B5982">
        <v>42.549598693847699</v>
      </c>
      <c r="C5982">
        <v>28.033496856689499</v>
      </c>
    </row>
    <row r="5983" spans="1:3">
      <c r="A5983">
        <v>34.426189422607401</v>
      </c>
      <c r="B5983">
        <v>1.70406341552734</v>
      </c>
      <c r="C5983">
        <v>22.973445892333999</v>
      </c>
    </row>
    <row r="5984" spans="1:3">
      <c r="A5984">
        <v>36.9701118469238</v>
      </c>
      <c r="B5984">
        <v>37.010116577148402</v>
      </c>
      <c r="C5984">
        <v>36.9841117858887</v>
      </c>
    </row>
    <row r="5985" spans="1:3">
      <c r="A5985">
        <v>26.7053108215332</v>
      </c>
      <c r="B5985">
        <v>18.8400993347168</v>
      </c>
      <c r="C5985">
        <v>23.952486038208001</v>
      </c>
    </row>
    <row r="5986" spans="1:3">
      <c r="A5986">
        <v>27.903245925903299</v>
      </c>
      <c r="B5986">
        <v>38.709457397460902</v>
      </c>
      <c r="C5986">
        <v>31.685419082641602</v>
      </c>
    </row>
    <row r="5987" spans="1:3">
      <c r="A5987">
        <v>21.280782699585</v>
      </c>
      <c r="B5987">
        <v>23.880069732666001</v>
      </c>
      <c r="C5987">
        <v>22.1905326843262</v>
      </c>
    </row>
    <row r="5988" spans="1:3">
      <c r="A5988">
        <v>31.0517978668213</v>
      </c>
      <c r="B5988">
        <v>26.304241180419901</v>
      </c>
      <c r="C5988">
        <v>29.390153884887699</v>
      </c>
    </row>
    <row r="5989" spans="1:3">
      <c r="A5989">
        <v>28.283744812011701</v>
      </c>
      <c r="B5989">
        <v>2.0632107257843</v>
      </c>
      <c r="C5989">
        <v>19.1065578460693</v>
      </c>
    </row>
    <row r="5990" spans="1:3">
      <c r="A5990">
        <v>18.659736633300799</v>
      </c>
      <c r="B5990">
        <v>2.9852035045623802</v>
      </c>
      <c r="C5990">
        <v>13.1736497879028</v>
      </c>
    </row>
    <row r="5991" spans="1:3">
      <c r="A5991">
        <v>37.752506256103501</v>
      </c>
      <c r="B5991">
        <v>7.6263895034790004</v>
      </c>
      <c r="C5991">
        <v>27.2083644866943</v>
      </c>
    </row>
    <row r="5992" spans="1:3">
      <c r="A5992">
        <v>30.332574844360401</v>
      </c>
      <c r="B5992">
        <v>34.5499076843262</v>
      </c>
      <c r="C5992">
        <v>31.808641433715799</v>
      </c>
    </row>
    <row r="5993" spans="1:3">
      <c r="A5993">
        <v>12.784420013427701</v>
      </c>
      <c r="B5993">
        <v>46.593177795410199</v>
      </c>
      <c r="C5993">
        <v>24.617485046386701</v>
      </c>
    </row>
    <row r="5994" spans="1:3">
      <c r="A5994">
        <v>30.056495666503899</v>
      </c>
      <c r="B5994">
        <v>32.2169189453125</v>
      </c>
      <c r="C5994">
        <v>30.8126430511475</v>
      </c>
    </row>
    <row r="5995" spans="1:3">
      <c r="A5995">
        <v>34.921897888183601</v>
      </c>
      <c r="B5995">
        <v>45.257228851318402</v>
      </c>
      <c r="C5995">
        <v>38.539264678955099</v>
      </c>
    </row>
    <row r="5996" spans="1:3">
      <c r="A5996">
        <v>28.3613796234131</v>
      </c>
      <c r="B5996">
        <v>2.2748577594757098</v>
      </c>
      <c r="C5996">
        <v>19.231096267700199</v>
      </c>
    </row>
    <row r="5997" spans="1:3">
      <c r="A5997">
        <v>14.2960872650146</v>
      </c>
      <c r="B5997">
        <v>21.7440090179443</v>
      </c>
      <c r="C5997">
        <v>16.902860641479499</v>
      </c>
    </row>
    <row r="5998" spans="1:3">
      <c r="A5998">
        <v>23.7901515960693</v>
      </c>
      <c r="B5998">
        <v>49.338211059570298</v>
      </c>
      <c r="C5998">
        <v>32.731971740722699</v>
      </c>
    </row>
    <row r="5999" spans="1:3">
      <c r="A5999">
        <v>26.201997756958001</v>
      </c>
      <c r="B5999">
        <v>9.9108362197875994</v>
      </c>
      <c r="C5999">
        <v>20.5000915527344</v>
      </c>
    </row>
    <row r="6000" spans="1:3">
      <c r="A6000">
        <v>17.3727912902832</v>
      </c>
      <c r="B6000">
        <v>3.6942272186279301</v>
      </c>
      <c r="C6000">
        <v>12.585293769836399</v>
      </c>
    </row>
    <row r="6001" spans="1:3">
      <c r="A6001">
        <v>32.895618438720703</v>
      </c>
      <c r="B6001">
        <v>17.8967380523682</v>
      </c>
      <c r="C6001">
        <v>27.646009445190401</v>
      </c>
    </row>
    <row r="6002" spans="1:3">
      <c r="A6002">
        <v>21.921022415161101</v>
      </c>
      <c r="B6002">
        <v>45.859912872314503</v>
      </c>
      <c r="C6002">
        <v>30.299634933471701</v>
      </c>
    </row>
    <row r="6003" spans="1:3">
      <c r="A6003">
        <v>17.848930358886701</v>
      </c>
      <c r="B6003">
        <v>11.501426696777299</v>
      </c>
      <c r="C6003">
        <v>15.6273040771484</v>
      </c>
    </row>
    <row r="6004" spans="1:3">
      <c r="A6004">
        <v>41.073734283447301</v>
      </c>
      <c r="B6004">
        <v>43.888214111328097</v>
      </c>
      <c r="C6004">
        <v>42.058803558349602</v>
      </c>
    </row>
    <row r="6005" spans="1:3">
      <c r="A6005">
        <v>8.1146497726440394</v>
      </c>
      <c r="B6005">
        <v>37.553768157958999</v>
      </c>
      <c r="C6005">
        <v>18.418340682983398</v>
      </c>
    </row>
    <row r="6006" spans="1:3">
      <c r="A6006">
        <v>25.049341201782202</v>
      </c>
      <c r="B6006">
        <v>26.7874431610107</v>
      </c>
      <c r="C6006">
        <v>25.657676696777301</v>
      </c>
    </row>
    <row r="6007" spans="1:3">
      <c r="A6007">
        <v>12.654048919677701</v>
      </c>
      <c r="B6007">
        <v>-4.2043523788452104</v>
      </c>
      <c r="C6007">
        <v>6.7536087036132804</v>
      </c>
    </row>
    <row r="6008" spans="1:3">
      <c r="A6008">
        <v>67.658599853515597</v>
      </c>
      <c r="B6008">
        <v>22.5325012207031</v>
      </c>
      <c r="C6008">
        <v>51.864463806152301</v>
      </c>
    </row>
    <row r="6009" spans="1:3">
      <c r="A6009">
        <v>18.7879638671875</v>
      </c>
      <c r="B6009">
        <v>38.0546264648438</v>
      </c>
      <c r="C6009">
        <v>25.531295776367202</v>
      </c>
    </row>
    <row r="6010" spans="1:3">
      <c r="A6010">
        <v>20.599748611450199</v>
      </c>
      <c r="B6010">
        <v>15.196641921997101</v>
      </c>
      <c r="C6010">
        <v>18.708662033081101</v>
      </c>
    </row>
    <row r="6011" spans="1:3">
      <c r="A6011">
        <v>29.5496635437012</v>
      </c>
      <c r="B6011">
        <v>25.1846008300781</v>
      </c>
      <c r="C6011">
        <v>28.021892547607401</v>
      </c>
    </row>
    <row r="6012" spans="1:3">
      <c r="A6012">
        <v>30.736988067626999</v>
      </c>
      <c r="B6012">
        <v>-10.7958517074585</v>
      </c>
      <c r="C6012">
        <v>16.200494766235401</v>
      </c>
    </row>
    <row r="6013" spans="1:3">
      <c r="A6013">
        <v>29.271539688110401</v>
      </c>
      <c r="B6013">
        <v>15.8810110092163</v>
      </c>
      <c r="C6013">
        <v>24.584854125976602</v>
      </c>
    </row>
    <row r="6014" spans="1:3">
      <c r="A6014">
        <v>26.717432022094702</v>
      </c>
      <c r="B6014">
        <v>6.0147681236267099</v>
      </c>
      <c r="C6014">
        <v>19.471500396728501</v>
      </c>
    </row>
    <row r="6015" spans="1:3">
      <c r="A6015">
        <v>13.541296958923301</v>
      </c>
      <c r="B6015">
        <v>7.1298165321350098</v>
      </c>
      <c r="C6015">
        <v>11.297278404235801</v>
      </c>
    </row>
    <row r="6016" spans="1:3">
      <c r="A6016">
        <v>47.030570983886697</v>
      </c>
      <c r="B6016">
        <v>38.047874450683601</v>
      </c>
      <c r="C6016">
        <v>43.886627197265597</v>
      </c>
    </row>
    <row r="6017" spans="1:3">
      <c r="A6017">
        <v>18.108007431030298</v>
      </c>
      <c r="B6017">
        <v>104.255569458008</v>
      </c>
      <c r="C6017">
        <v>48.259654998779297</v>
      </c>
    </row>
    <row r="6018" spans="1:3">
      <c r="A6018">
        <v>15.675802230835</v>
      </c>
      <c r="B6018">
        <v>44.6691284179688</v>
      </c>
      <c r="C6018">
        <v>25.8234672546387</v>
      </c>
    </row>
    <row r="6019" spans="1:3">
      <c r="A6019">
        <v>21.6007194519043</v>
      </c>
      <c r="B6019">
        <v>88.514808654785199</v>
      </c>
      <c r="C6019">
        <v>45.0206489562988</v>
      </c>
    </row>
    <row r="6020" spans="1:3">
      <c r="A6020">
        <v>27.555437088012699</v>
      </c>
      <c r="B6020">
        <v>8.8192100524902308</v>
      </c>
      <c r="C6020">
        <v>20.997756958007798</v>
      </c>
    </row>
    <row r="6021" spans="1:3">
      <c r="A6021">
        <v>31.435531616210898</v>
      </c>
      <c r="B6021">
        <v>34.526782989502003</v>
      </c>
      <c r="C6021">
        <v>32.517471313476598</v>
      </c>
    </row>
    <row r="6022" spans="1:3">
      <c r="A6022">
        <v>28.8751029968262</v>
      </c>
      <c r="B6022">
        <v>22.645565032958999</v>
      </c>
      <c r="C6022">
        <v>26.694765090942401</v>
      </c>
    </row>
    <row r="6023" spans="1:3">
      <c r="A6023">
        <v>29.1218585968018</v>
      </c>
      <c r="B6023">
        <v>13.3770389556885</v>
      </c>
      <c r="C6023">
        <v>23.611171722412099</v>
      </c>
    </row>
    <row r="6024" spans="1:3">
      <c r="A6024">
        <v>39.433544158935497</v>
      </c>
      <c r="B6024">
        <v>29.2936820983887</v>
      </c>
      <c r="C6024">
        <v>35.884593963622997</v>
      </c>
    </row>
    <row r="6025" spans="1:3">
      <c r="A6025">
        <v>14.3542127609253</v>
      </c>
      <c r="B6025">
        <v>4.1741294860839799</v>
      </c>
      <c r="C6025">
        <v>10.7911834716797</v>
      </c>
    </row>
    <row r="6026" spans="1:3">
      <c r="A6026">
        <v>35.7769584655762</v>
      </c>
      <c r="B6026">
        <v>44.461204528808601</v>
      </c>
      <c r="C6026">
        <v>38.816444396972699</v>
      </c>
    </row>
    <row r="6027" spans="1:3">
      <c r="A6027">
        <v>29.547073364257798</v>
      </c>
      <c r="B6027">
        <v>15.4014272689819</v>
      </c>
      <c r="C6027">
        <v>24.596097946166999</v>
      </c>
    </row>
    <row r="6028" spans="1:3">
      <c r="A6028">
        <v>20.7565212249756</v>
      </c>
      <c r="B6028">
        <v>71.375823974609403</v>
      </c>
      <c r="C6028">
        <v>38.473278045654297</v>
      </c>
    </row>
    <row r="6029" spans="1:3">
      <c r="A6029">
        <v>29.722942352294901</v>
      </c>
      <c r="B6029">
        <v>25.207128524780298</v>
      </c>
      <c r="C6029">
        <v>28.142408370971701</v>
      </c>
    </row>
    <row r="6030" spans="1:3">
      <c r="A6030">
        <v>32.653865814208999</v>
      </c>
      <c r="B6030">
        <v>11.954240798950201</v>
      </c>
      <c r="C6030">
        <v>25.4089965820313</v>
      </c>
    </row>
    <row r="6031" spans="1:3">
      <c r="A6031">
        <v>32.472686767578097</v>
      </c>
      <c r="B6031">
        <v>98.216766357421903</v>
      </c>
      <c r="C6031">
        <v>55.483116149902301</v>
      </c>
    </row>
    <row r="6032" spans="1:3">
      <c r="A6032">
        <v>35.493255615234403</v>
      </c>
      <c r="B6032">
        <v>18.175090789794901</v>
      </c>
      <c r="C6032">
        <v>29.431898117065401</v>
      </c>
    </row>
    <row r="6033" spans="1:3">
      <c r="A6033">
        <v>29.640653610229499</v>
      </c>
      <c r="B6033">
        <v>18.780443191528299</v>
      </c>
      <c r="C6033">
        <v>25.8395805358887</v>
      </c>
    </row>
    <row r="6034" spans="1:3">
      <c r="A6034">
        <v>24.402326583862301</v>
      </c>
      <c r="B6034">
        <v>-14.2567586898804</v>
      </c>
      <c r="C6034">
        <v>10.8716468811035</v>
      </c>
    </row>
    <row r="6035" spans="1:3">
      <c r="A6035">
        <v>30.1567287445068</v>
      </c>
      <c r="B6035">
        <v>43.705486297607401</v>
      </c>
      <c r="C6035">
        <v>34.898792266845703</v>
      </c>
    </row>
    <row r="6036" spans="1:3">
      <c r="A6036">
        <v>50.792598724365199</v>
      </c>
      <c r="B6036">
        <v>23.067277908325199</v>
      </c>
      <c r="C6036">
        <v>41.088737487792997</v>
      </c>
    </row>
    <row r="6037" spans="1:3">
      <c r="A6037">
        <v>23.784259796142599</v>
      </c>
      <c r="B6037">
        <v>88.306053161621094</v>
      </c>
      <c r="C6037">
        <v>46.366886138916001</v>
      </c>
    </row>
    <row r="6038" spans="1:3">
      <c r="A6038">
        <v>36.440132141113303</v>
      </c>
      <c r="B6038">
        <v>13.7452898025513</v>
      </c>
      <c r="C6038">
        <v>28.4969367980957</v>
      </c>
    </row>
    <row r="6039" spans="1:3">
      <c r="A6039">
        <v>29.1206569671631</v>
      </c>
      <c r="B6039">
        <v>20.061408996581999</v>
      </c>
      <c r="C6039">
        <v>25.9499206542969</v>
      </c>
    </row>
    <row r="6040" spans="1:3">
      <c r="A6040">
        <v>20.843227386474599</v>
      </c>
      <c r="B6040">
        <v>71.3291015625</v>
      </c>
      <c r="C6040">
        <v>38.513282775878899</v>
      </c>
    </row>
    <row r="6041" spans="1:3">
      <c r="A6041">
        <v>35.903968811035199</v>
      </c>
      <c r="B6041">
        <v>21.494733810424801</v>
      </c>
      <c r="C6041">
        <v>30.8607368469238</v>
      </c>
    </row>
    <row r="6042" spans="1:3">
      <c r="A6042">
        <v>23.885547637939499</v>
      </c>
      <c r="B6042">
        <v>15.863481521606399</v>
      </c>
      <c r="C6042">
        <v>21.077823638916001</v>
      </c>
    </row>
    <row r="6043" spans="1:3">
      <c r="A6043">
        <v>25.1882934570313</v>
      </c>
      <c r="B6043">
        <v>28.768062591552699</v>
      </c>
      <c r="C6043">
        <v>26.441211700439499</v>
      </c>
    </row>
    <row r="6044" spans="1:3">
      <c r="A6044">
        <v>30.3521327972412</v>
      </c>
      <c r="B6044">
        <v>5.4888272285461399</v>
      </c>
      <c r="C6044">
        <v>21.649976730346701</v>
      </c>
    </row>
    <row r="6045" spans="1:3">
      <c r="A6045">
        <v>27.169702529907202</v>
      </c>
      <c r="B6045">
        <v>55.266002655029297</v>
      </c>
      <c r="C6045">
        <v>37.003406524658203</v>
      </c>
    </row>
    <row r="6046" spans="1:3">
      <c r="A6046">
        <v>27.9135551452637</v>
      </c>
      <c r="B6046">
        <v>28.970996856689499</v>
      </c>
      <c r="C6046">
        <v>28.2836589813232</v>
      </c>
    </row>
    <row r="6047" spans="1:3">
      <c r="A6047">
        <v>32.4642333984375</v>
      </c>
      <c r="B6047">
        <v>55.146060943603501</v>
      </c>
      <c r="C6047">
        <v>40.402873992919901</v>
      </c>
    </row>
    <row r="6048" spans="1:3">
      <c r="A6048">
        <v>6.5130324363708496</v>
      </c>
      <c r="B6048">
        <v>1.1912434101104701</v>
      </c>
      <c r="C6048">
        <v>4.6504063606262198</v>
      </c>
    </row>
    <row r="6049" spans="1:3">
      <c r="A6049">
        <v>38.812889099121101</v>
      </c>
      <c r="B6049">
        <v>-3.0134680271148699</v>
      </c>
      <c r="C6049">
        <v>24.173664093017599</v>
      </c>
    </row>
    <row r="6050" spans="1:3">
      <c r="A6050">
        <v>24.52663230896</v>
      </c>
      <c r="B6050">
        <v>20.825401306152301</v>
      </c>
      <c r="C6050">
        <v>23.231201171875</v>
      </c>
    </row>
    <row r="6051" spans="1:3">
      <c r="A6051">
        <v>23.595043182373001</v>
      </c>
      <c r="B6051">
        <v>23.4306755065918</v>
      </c>
      <c r="C6051">
        <v>23.537513732910199</v>
      </c>
    </row>
    <row r="6052" spans="1:3">
      <c r="A6052">
        <v>17.062095642089801</v>
      </c>
      <c r="B6052">
        <v>22.462699890136701</v>
      </c>
      <c r="C6052">
        <v>18.952306747436499</v>
      </c>
    </row>
    <row r="6053" spans="1:3">
      <c r="A6053">
        <v>29.014198303222699</v>
      </c>
      <c r="B6053">
        <v>68.088188171386705</v>
      </c>
      <c r="C6053">
        <v>42.690093994140597</v>
      </c>
    </row>
    <row r="6054" spans="1:3">
      <c r="A6054">
        <v>26.0432529449463</v>
      </c>
      <c r="B6054">
        <v>-8.2845849990844709</v>
      </c>
      <c r="C6054">
        <v>14.028510093689</v>
      </c>
    </row>
    <row r="6055" spans="1:3">
      <c r="A6055">
        <v>19.603940963745099</v>
      </c>
      <c r="B6055">
        <v>-22.700639724731399</v>
      </c>
      <c r="C6055">
        <v>4.7973375320434597</v>
      </c>
    </row>
    <row r="6056" spans="1:3">
      <c r="A6056">
        <v>18.8912162780762</v>
      </c>
      <c r="B6056">
        <v>20.666358947753899</v>
      </c>
      <c r="C6056">
        <v>19.512516021728501</v>
      </c>
    </row>
    <row r="6057" spans="1:3">
      <c r="A6057">
        <v>30.151756286621101</v>
      </c>
      <c r="B6057">
        <v>21.1238899230957</v>
      </c>
      <c r="C6057">
        <v>26.992002487182599</v>
      </c>
    </row>
    <row r="6058" spans="1:3">
      <c r="A6058">
        <v>40.118343353271499</v>
      </c>
      <c r="B6058">
        <v>29.254693984985401</v>
      </c>
      <c r="C6058">
        <v>36.316066741943402</v>
      </c>
    </row>
    <row r="6059" spans="1:3">
      <c r="A6059">
        <v>37.856910705566399</v>
      </c>
      <c r="B6059">
        <v>12.192934989929199</v>
      </c>
      <c r="C6059">
        <v>28.874519348144499</v>
      </c>
    </row>
    <row r="6060" spans="1:3">
      <c r="A6060">
        <v>17.6912441253662</v>
      </c>
      <c r="B6060">
        <v>18.000146865844702</v>
      </c>
      <c r="C6060">
        <v>17.799360275268601</v>
      </c>
    </row>
    <row r="6061" spans="1:3">
      <c r="A6061">
        <v>32.910564422607401</v>
      </c>
      <c r="B6061">
        <v>24.004255294799801</v>
      </c>
      <c r="C6061">
        <v>29.7933559417725</v>
      </c>
    </row>
    <row r="6062" spans="1:3">
      <c r="A6062">
        <v>22.008909225463899</v>
      </c>
      <c r="B6062">
        <v>2.10978031158447</v>
      </c>
      <c r="C6062">
        <v>15.0442142486572</v>
      </c>
    </row>
    <row r="6063" spans="1:3">
      <c r="A6063">
        <v>27.740032196044901</v>
      </c>
      <c r="B6063">
        <v>13.9356698989868</v>
      </c>
      <c r="C6063">
        <v>22.908504486083999</v>
      </c>
    </row>
    <row r="6064" spans="1:3">
      <c r="A6064">
        <v>25.690729141235401</v>
      </c>
      <c r="B6064">
        <v>39.079074859619098</v>
      </c>
      <c r="C6064">
        <v>30.376649856567401</v>
      </c>
    </row>
    <row r="6065" spans="1:3">
      <c r="A6065">
        <v>14.194867134094199</v>
      </c>
      <c r="B6065">
        <v>-5.8218364715576199</v>
      </c>
      <c r="C6065">
        <v>7.1890211105346697</v>
      </c>
    </row>
    <row r="6066" spans="1:3">
      <c r="A6066">
        <v>18.846864700317401</v>
      </c>
      <c r="B6066">
        <v>22.150001525878899</v>
      </c>
      <c r="C6066">
        <v>20.0029621124268</v>
      </c>
    </row>
    <row r="6067" spans="1:3">
      <c r="A6067">
        <v>35.066707611083999</v>
      </c>
      <c r="B6067">
        <v>18.002727508544901</v>
      </c>
      <c r="C6067">
        <v>29.094314575195298</v>
      </c>
    </row>
    <row r="6068" spans="1:3">
      <c r="A6068">
        <v>15.3846788406372</v>
      </c>
      <c r="B6068">
        <v>16.079980850219702</v>
      </c>
      <c r="C6068">
        <v>15.628034591674799</v>
      </c>
    </row>
    <row r="6069" spans="1:3">
      <c r="A6069">
        <v>15.6722402572632</v>
      </c>
      <c r="B6069">
        <v>19.071170806884801</v>
      </c>
      <c r="C6069">
        <v>16.861865997314499</v>
      </c>
    </row>
    <row r="6070" spans="1:3">
      <c r="A6070">
        <v>22.9006462097168</v>
      </c>
      <c r="B6070">
        <v>22.934461593627901</v>
      </c>
      <c r="C6070">
        <v>22.912481307983398</v>
      </c>
    </row>
    <row r="6071" spans="1:3">
      <c r="A6071">
        <v>14.0579824447632</v>
      </c>
      <c r="B6071">
        <v>15.352139472961399</v>
      </c>
      <c r="C6071">
        <v>14.510937690734901</v>
      </c>
    </row>
    <row r="6072" spans="1:3">
      <c r="A6072">
        <v>4.9304065704345703</v>
      </c>
      <c r="B6072">
        <v>61.5919189453125</v>
      </c>
      <c r="C6072">
        <v>24.761936187744102</v>
      </c>
    </row>
    <row r="6073" spans="1:3">
      <c r="A6073">
        <v>21.1339111328125</v>
      </c>
      <c r="B6073">
        <v>9.4931125640869105</v>
      </c>
      <c r="C6073">
        <v>17.0596313476563</v>
      </c>
    </row>
    <row r="6074" spans="1:3">
      <c r="A6074">
        <v>40.327857971191399</v>
      </c>
      <c r="B6074">
        <v>25.367124557495099</v>
      </c>
      <c r="C6074">
        <v>35.091602325439503</v>
      </c>
    </row>
    <row r="6075" spans="1:3">
      <c r="A6075">
        <v>27.751304626464801</v>
      </c>
      <c r="B6075">
        <v>22.9138507843018</v>
      </c>
      <c r="C6075">
        <v>26.0581951141357</v>
      </c>
    </row>
    <row r="6076" spans="1:3">
      <c r="A6076">
        <v>29.842529296875</v>
      </c>
      <c r="B6076">
        <v>29.184118270873999</v>
      </c>
      <c r="C6076">
        <v>29.612085342407202</v>
      </c>
    </row>
    <row r="6077" spans="1:3">
      <c r="A6077">
        <v>12.1267175674438</v>
      </c>
      <c r="B6077">
        <v>1.2481379508972199</v>
      </c>
      <c r="C6077">
        <v>8.31921482086182</v>
      </c>
    </row>
    <row r="6078" spans="1:3">
      <c r="A6078">
        <v>11.759890556335399</v>
      </c>
      <c r="B6078">
        <v>22.248865127563501</v>
      </c>
      <c r="C6078">
        <v>15.4310312271118</v>
      </c>
    </row>
    <row r="6079" spans="1:3">
      <c r="A6079">
        <v>35.2338676452637</v>
      </c>
      <c r="B6079">
        <v>45.6286811828613</v>
      </c>
      <c r="C6079">
        <v>38.8720512390137</v>
      </c>
    </row>
    <row r="6080" spans="1:3">
      <c r="A6080">
        <v>36.415615081787102</v>
      </c>
      <c r="B6080">
        <v>35.4289360046387</v>
      </c>
      <c r="C6080">
        <v>36.070278167724602</v>
      </c>
    </row>
    <row r="6081" spans="1:3">
      <c r="A6081">
        <v>31.0035915374756</v>
      </c>
      <c r="B6081">
        <v>0.70566558837890603</v>
      </c>
      <c r="C6081">
        <v>20.399316787719702</v>
      </c>
    </row>
    <row r="6082" spans="1:3">
      <c r="A6082">
        <v>19.540855407714801</v>
      </c>
      <c r="B6082">
        <v>24.031858444213899</v>
      </c>
      <c r="C6082">
        <v>21.112707138061499</v>
      </c>
    </row>
    <row r="6083" spans="1:3">
      <c r="A6083">
        <v>38.688987731933601</v>
      </c>
      <c r="B6083">
        <v>28.3629150390625</v>
      </c>
      <c r="C6083">
        <v>35.074863433837898</v>
      </c>
    </row>
    <row r="6084" spans="1:3">
      <c r="A6084">
        <v>25.206281661987301</v>
      </c>
      <c r="B6084">
        <v>39.121707916259801</v>
      </c>
      <c r="C6084">
        <v>30.076681137085</v>
      </c>
    </row>
    <row r="6085" spans="1:3">
      <c r="A6085">
        <v>14.431598663330099</v>
      </c>
      <c r="B6085">
        <v>8.9900379180908203</v>
      </c>
      <c r="C6085">
        <v>12.527051925659199</v>
      </c>
    </row>
    <row r="6086" spans="1:3">
      <c r="A6086">
        <v>35.071815490722699</v>
      </c>
      <c r="B6086">
        <v>37.089332580566399</v>
      </c>
      <c r="C6086">
        <v>35.777946472167997</v>
      </c>
    </row>
    <row r="6087" spans="1:3">
      <c r="A6087">
        <v>17.9210300445557</v>
      </c>
      <c r="B6087">
        <v>29.580493927001999</v>
      </c>
      <c r="C6087">
        <v>22.0018424987793</v>
      </c>
    </row>
    <row r="6088" spans="1:3">
      <c r="A6088">
        <v>21.837060928344702</v>
      </c>
      <c r="B6088">
        <v>7.2466201782226598</v>
      </c>
      <c r="C6088">
        <v>16.730405807495099</v>
      </c>
    </row>
    <row r="6089" spans="1:3">
      <c r="A6089">
        <v>16.1239337921143</v>
      </c>
      <c r="B6089">
        <v>52.566974639892599</v>
      </c>
      <c r="C6089">
        <v>28.8789978027344</v>
      </c>
    </row>
    <row r="6090" spans="1:3">
      <c r="A6090">
        <v>49.160255432128899</v>
      </c>
      <c r="B6090">
        <v>9.16693115234375</v>
      </c>
      <c r="C6090">
        <v>35.162590026855497</v>
      </c>
    </row>
    <row r="6091" spans="1:3">
      <c r="A6091">
        <v>20.818202972412099</v>
      </c>
      <c r="B6091">
        <v>19.211320877075199</v>
      </c>
      <c r="C6091">
        <v>20.255794525146499</v>
      </c>
    </row>
    <row r="6092" spans="1:3">
      <c r="A6092">
        <v>20.729894638061499</v>
      </c>
      <c r="B6092">
        <v>10.8803901672363</v>
      </c>
      <c r="C6092">
        <v>17.282567977905298</v>
      </c>
    </row>
    <row r="6093" spans="1:3">
      <c r="A6093">
        <v>35.1832275390625</v>
      </c>
      <c r="B6093">
        <v>28.0201091766357</v>
      </c>
      <c r="C6093">
        <v>32.676136016845703</v>
      </c>
    </row>
    <row r="6094" spans="1:3">
      <c r="A6094">
        <v>13.762785911560099</v>
      </c>
      <c r="B6094">
        <v>54.472789764404297</v>
      </c>
      <c r="C6094">
        <v>28.011287689208999</v>
      </c>
    </row>
    <row r="6095" spans="1:3">
      <c r="A6095">
        <v>17.960842132568398</v>
      </c>
      <c r="B6095">
        <v>35.899398803710902</v>
      </c>
      <c r="C6095">
        <v>24.239337921142599</v>
      </c>
    </row>
    <row r="6096" spans="1:3">
      <c r="A6096">
        <v>25.107915878295898</v>
      </c>
      <c r="B6096">
        <v>7.3261251449584996</v>
      </c>
      <c r="C6096">
        <v>18.8842887878418</v>
      </c>
    </row>
    <row r="6097" spans="1:3">
      <c r="A6097">
        <v>17.1024570465088</v>
      </c>
      <c r="B6097">
        <v>7.02327632904053</v>
      </c>
      <c r="C6097">
        <v>13.574744224548301</v>
      </c>
    </row>
    <row r="6098" spans="1:3">
      <c r="A6098">
        <v>32.6237602233887</v>
      </c>
      <c r="B6098">
        <v>10.7624101638794</v>
      </c>
      <c r="C6098">
        <v>24.972288131713899</v>
      </c>
    </row>
    <row r="6099" spans="1:3">
      <c r="A6099">
        <v>26.730625152587901</v>
      </c>
      <c r="B6099">
        <v>52.443126678466797</v>
      </c>
      <c r="C6099">
        <v>35.7299995422363</v>
      </c>
    </row>
    <row r="6100" spans="1:3">
      <c r="A6100">
        <v>21.560276031494102</v>
      </c>
      <c r="B6100">
        <v>52.816036224365199</v>
      </c>
      <c r="C6100">
        <v>32.499794006347699</v>
      </c>
    </row>
    <row r="6101" spans="1:3">
      <c r="A6101">
        <v>53.018913269042997</v>
      </c>
      <c r="B6101">
        <v>2.9596295356750502</v>
      </c>
      <c r="C6101">
        <v>35.498165130615199</v>
      </c>
    </row>
    <row r="6102" spans="1:3">
      <c r="A6102">
        <v>28.023534774780298</v>
      </c>
      <c r="B6102">
        <v>53.207317352294901</v>
      </c>
      <c r="C6102">
        <v>36.837860107421903</v>
      </c>
    </row>
    <row r="6103" spans="1:3">
      <c r="A6103">
        <v>30.632677078247099</v>
      </c>
      <c r="B6103">
        <v>3.43146824836731</v>
      </c>
      <c r="C6103">
        <v>21.1122531890869</v>
      </c>
    </row>
    <row r="6104" spans="1:3">
      <c r="A6104">
        <v>37.268455505371101</v>
      </c>
      <c r="B6104">
        <v>26.109239578247099</v>
      </c>
      <c r="C6104">
        <v>33.362728118896499</v>
      </c>
    </row>
    <row r="6105" spans="1:3">
      <c r="A6105">
        <v>32.707183837890597</v>
      </c>
      <c r="B6105">
        <v>69.250160217285199</v>
      </c>
      <c r="C6105">
        <v>45.497226715087898</v>
      </c>
    </row>
    <row r="6106" spans="1:3">
      <c r="A6106">
        <v>17.947807312011701</v>
      </c>
      <c r="B6106">
        <v>44.6052856445313</v>
      </c>
      <c r="C6106">
        <v>27.277925491333001</v>
      </c>
    </row>
    <row r="6107" spans="1:3">
      <c r="A6107">
        <v>16.0265789031982</v>
      </c>
      <c r="B6107">
        <v>43.5229301452637</v>
      </c>
      <c r="C6107">
        <v>25.6503009796143</v>
      </c>
    </row>
    <row r="6108" spans="1:3">
      <c r="A6108">
        <v>23.740890502929702</v>
      </c>
      <c r="B6108">
        <v>107.96087646484401</v>
      </c>
      <c r="C6108">
        <v>53.217884063720703</v>
      </c>
    </row>
    <row r="6109" spans="1:3">
      <c r="A6109">
        <v>47.1753959655762</v>
      </c>
      <c r="B6109">
        <v>26.951919555664102</v>
      </c>
      <c r="C6109">
        <v>40.097179412841797</v>
      </c>
    </row>
    <row r="6110" spans="1:3">
      <c r="A6110">
        <v>22.592628479003899</v>
      </c>
      <c r="B6110">
        <v>61.142787933349602</v>
      </c>
      <c r="C6110">
        <v>36.0851860046387</v>
      </c>
    </row>
    <row r="6111" spans="1:3">
      <c r="A6111">
        <v>38.109668731689503</v>
      </c>
      <c r="B6111">
        <v>61.854709625244098</v>
      </c>
      <c r="C6111">
        <v>46.420433044433601</v>
      </c>
    </row>
    <row r="6112" spans="1:3">
      <c r="A6112">
        <v>38.208953857421903</v>
      </c>
      <c r="B6112">
        <v>65.504676818847699</v>
      </c>
      <c r="C6112">
        <v>47.762458801269503</v>
      </c>
    </row>
    <row r="6113" spans="1:3">
      <c r="A6113">
        <v>25.9362392425537</v>
      </c>
      <c r="B6113">
        <v>28.520706176757798</v>
      </c>
      <c r="C6113">
        <v>26.840803146362301</v>
      </c>
    </row>
    <row r="6114" spans="1:3">
      <c r="A6114">
        <v>23.8401775360107</v>
      </c>
      <c r="B6114">
        <v>26.7670783996582</v>
      </c>
      <c r="C6114">
        <v>24.8645935058594</v>
      </c>
    </row>
    <row r="6115" spans="1:3">
      <c r="A6115">
        <v>35.440670013427699</v>
      </c>
      <c r="B6115">
        <v>24.359601974487301</v>
      </c>
      <c r="C6115">
        <v>31.5622959136963</v>
      </c>
    </row>
    <row r="6116" spans="1:3">
      <c r="A6116">
        <v>15.654005050659199</v>
      </c>
      <c r="B6116">
        <v>-5.2258057594299299</v>
      </c>
      <c r="C6116">
        <v>8.3460712432861293</v>
      </c>
    </row>
    <row r="6117" spans="1:3">
      <c r="A6117">
        <v>33.2180786132813</v>
      </c>
      <c r="B6117">
        <v>3.06711745262146</v>
      </c>
      <c r="C6117">
        <v>22.6652431488037</v>
      </c>
    </row>
    <row r="6118" spans="1:3">
      <c r="A6118">
        <v>46.048416137695298</v>
      </c>
      <c r="B6118">
        <v>-1.47006404399872</v>
      </c>
      <c r="C6118">
        <v>29.416948318481399</v>
      </c>
    </row>
    <row r="6119" spans="1:3">
      <c r="A6119">
        <v>31.5382785797119</v>
      </c>
      <c r="B6119">
        <v>33.507717132568402</v>
      </c>
      <c r="C6119">
        <v>32.227581024169901</v>
      </c>
    </row>
    <row r="6120" spans="1:3">
      <c r="A6120">
        <v>22.588573455810501</v>
      </c>
      <c r="B6120">
        <v>14.539182662963899</v>
      </c>
      <c r="C6120">
        <v>19.771286010742202</v>
      </c>
    </row>
    <row r="6121" spans="1:3">
      <c r="A6121">
        <v>16.376514434814499</v>
      </c>
      <c r="B6121">
        <v>26.674486160278299</v>
      </c>
      <c r="C6121">
        <v>19.9808044433594</v>
      </c>
    </row>
    <row r="6122" spans="1:3">
      <c r="A6122">
        <v>11.2429866790771</v>
      </c>
      <c r="B6122">
        <v>17.663253784179702</v>
      </c>
      <c r="C6122">
        <v>13.4900798797607</v>
      </c>
    </row>
    <row r="6123" spans="1:3">
      <c r="A6123">
        <v>19.8616828918457</v>
      </c>
      <c r="B6123">
        <v>14.376227378845201</v>
      </c>
      <c r="C6123">
        <v>17.941774368286101</v>
      </c>
    </row>
    <row r="6124" spans="1:3">
      <c r="A6124">
        <v>17.429897308349599</v>
      </c>
      <c r="B6124">
        <v>5.8540554046630904</v>
      </c>
      <c r="C6124">
        <v>13.3783531188965</v>
      </c>
    </row>
    <row r="6125" spans="1:3">
      <c r="A6125">
        <v>22.902828216552699</v>
      </c>
      <c r="B6125">
        <v>17.4692287445068</v>
      </c>
      <c r="C6125">
        <v>21.0010681152344</v>
      </c>
    </row>
    <row r="6126" spans="1:3">
      <c r="A6126">
        <v>15.7967796325684</v>
      </c>
      <c r="B6126">
        <v>51.774112701416001</v>
      </c>
      <c r="C6126">
        <v>28.3888454437256</v>
      </c>
    </row>
    <row r="6127" spans="1:3">
      <c r="A6127">
        <v>24.105613708496101</v>
      </c>
      <c r="B6127">
        <v>48.615360260009801</v>
      </c>
      <c r="C6127">
        <v>32.684024810791001</v>
      </c>
    </row>
    <row r="6128" spans="1:3">
      <c r="A6128">
        <v>22.732261657714801</v>
      </c>
      <c r="B6128">
        <v>11.5521564483643</v>
      </c>
      <c r="C6128">
        <v>18.8192253112793</v>
      </c>
    </row>
    <row r="6129" spans="1:3">
      <c r="A6129">
        <v>32.309131622314503</v>
      </c>
      <c r="B6129">
        <v>48.334510803222699</v>
      </c>
      <c r="C6129">
        <v>37.918014526367202</v>
      </c>
    </row>
    <row r="6130" spans="1:3">
      <c r="A6130">
        <v>18.705743789672901</v>
      </c>
      <c r="B6130">
        <v>3.3214571475982702</v>
      </c>
      <c r="C6130">
        <v>13.3212432861328</v>
      </c>
    </row>
    <row r="6131" spans="1:3">
      <c r="A6131">
        <v>26.315938949585</v>
      </c>
      <c r="B6131">
        <v>36.909309387207003</v>
      </c>
      <c r="C6131">
        <v>30.023618698120099</v>
      </c>
    </row>
    <row r="6132" spans="1:3">
      <c r="A6132">
        <v>17.8161296844482</v>
      </c>
      <c r="B6132">
        <v>9.9577684402465803</v>
      </c>
      <c r="C6132">
        <v>15.0657033920288</v>
      </c>
    </row>
    <row r="6133" spans="1:3">
      <c r="A6133">
        <v>19.106103897094702</v>
      </c>
      <c r="B6133">
        <v>17.6545295715332</v>
      </c>
      <c r="C6133">
        <v>18.5980529785156</v>
      </c>
    </row>
    <row r="6134" spans="1:3">
      <c r="A6134">
        <v>12.291918754577599</v>
      </c>
      <c r="B6134">
        <v>20.3819274902344</v>
      </c>
      <c r="C6134">
        <v>15.1234216690063</v>
      </c>
    </row>
    <row r="6135" spans="1:3">
      <c r="A6135">
        <v>35.216209411621101</v>
      </c>
      <c r="B6135">
        <v>24.433752059936499</v>
      </c>
      <c r="C6135">
        <v>31.442348480224599</v>
      </c>
    </row>
    <row r="6136" spans="1:3">
      <c r="A6136">
        <v>36.611850738525398</v>
      </c>
      <c r="B6136">
        <v>-6.4829540252685502</v>
      </c>
      <c r="C6136">
        <v>21.528669357299801</v>
      </c>
    </row>
    <row r="6137" spans="1:3">
      <c r="A6137">
        <v>35.140995025634801</v>
      </c>
      <c r="B6137">
        <v>1.3875070810318</v>
      </c>
      <c r="C6137">
        <v>23.327274322509801</v>
      </c>
    </row>
    <row r="6138" spans="1:3">
      <c r="A6138">
        <v>21.185808181762699</v>
      </c>
      <c r="B6138">
        <v>25.276403427123999</v>
      </c>
      <c r="C6138">
        <v>22.617515563964801</v>
      </c>
    </row>
    <row r="6139" spans="1:3">
      <c r="A6139">
        <v>24.443405151367202</v>
      </c>
      <c r="B6139">
        <v>3.7222425937652601</v>
      </c>
      <c r="C6139">
        <v>17.190998077392599</v>
      </c>
    </row>
    <row r="6140" spans="1:3">
      <c r="A6140">
        <v>29.931747436523398</v>
      </c>
      <c r="B6140">
        <v>51.304409027099602</v>
      </c>
      <c r="C6140">
        <v>37.412178039550803</v>
      </c>
    </row>
    <row r="6141" spans="1:3">
      <c r="A6141">
        <v>24.2187614440918</v>
      </c>
      <c r="B6141">
        <v>39.862289428710902</v>
      </c>
      <c r="C6141">
        <v>29.693996429443398</v>
      </c>
    </row>
    <row r="6142" spans="1:3">
      <c r="A6142">
        <v>14.2283668518066</v>
      </c>
      <c r="B6142">
        <v>9.1020698547363299</v>
      </c>
      <c r="C6142">
        <v>12.4341630935669</v>
      </c>
    </row>
    <row r="6143" spans="1:3">
      <c r="A6143">
        <v>30.7469787597656</v>
      </c>
      <c r="B6143">
        <v>52.625679016113303</v>
      </c>
      <c r="C6143">
        <v>38.404525756835902</v>
      </c>
    </row>
    <row r="6144" spans="1:3">
      <c r="A6144">
        <v>18.502605438232401</v>
      </c>
      <c r="B6144">
        <v>38.679332733154297</v>
      </c>
      <c r="C6144">
        <v>25.564460754394499</v>
      </c>
    </row>
    <row r="6145" spans="1:3">
      <c r="A6145">
        <v>17.593080520629901</v>
      </c>
      <c r="B6145">
        <v>35.908763885497997</v>
      </c>
      <c r="C6145">
        <v>24.0035705566406</v>
      </c>
    </row>
    <row r="6146" spans="1:3">
      <c r="A6146">
        <v>15.0141792297363</v>
      </c>
      <c r="B6146">
        <v>-2.2309525012970002</v>
      </c>
      <c r="C6146">
        <v>8.9783830642700195</v>
      </c>
    </row>
    <row r="6147" spans="1:3">
      <c r="A6147">
        <v>32.132171630859403</v>
      </c>
      <c r="B6147">
        <v>11.0267190933228</v>
      </c>
      <c r="C6147">
        <v>24.745264053344702</v>
      </c>
    </row>
    <row r="6148" spans="1:3">
      <c r="A6148">
        <v>21.658748626708999</v>
      </c>
      <c r="B6148">
        <v>1.80575942993164</v>
      </c>
      <c r="C6148">
        <v>14.710202217102101</v>
      </c>
    </row>
    <row r="6149" spans="1:3">
      <c r="A6149">
        <v>23.8692512512207</v>
      </c>
      <c r="B6149">
        <v>-8.9037704467773402</v>
      </c>
      <c r="C6149">
        <v>12.398694038391101</v>
      </c>
    </row>
    <row r="6150" spans="1:3">
      <c r="A6150">
        <v>12.6229200363159</v>
      </c>
      <c r="B6150">
        <v>-1.3840919733047501</v>
      </c>
      <c r="C6150">
        <v>7.7204656600952104</v>
      </c>
    </row>
    <row r="6151" spans="1:3">
      <c r="A6151">
        <v>28.9692058563232</v>
      </c>
      <c r="B6151">
        <v>7.2687516212463397</v>
      </c>
      <c r="C6151">
        <v>21.374046325683601</v>
      </c>
    </row>
    <row r="6152" spans="1:3">
      <c r="A6152">
        <v>12.081690788269</v>
      </c>
      <c r="B6152">
        <v>15.990528106689499</v>
      </c>
      <c r="C6152">
        <v>13.4497842788696</v>
      </c>
    </row>
    <row r="6153" spans="1:3">
      <c r="A6153">
        <v>15.8795280456543</v>
      </c>
      <c r="B6153">
        <v>11.627993583679199</v>
      </c>
      <c r="C6153">
        <v>14.3914909362793</v>
      </c>
    </row>
    <row r="6154" spans="1:3">
      <c r="A6154">
        <v>29.6417446136475</v>
      </c>
      <c r="B6154">
        <v>62.965000152587898</v>
      </c>
      <c r="C6154">
        <v>41.304885864257798</v>
      </c>
    </row>
    <row r="6155" spans="1:3">
      <c r="A6155">
        <v>16.562120437622099</v>
      </c>
      <c r="B6155">
        <v>22.103080749511701</v>
      </c>
      <c r="C6155">
        <v>18.501457214355501</v>
      </c>
    </row>
    <row r="6156" spans="1:3">
      <c r="A6156">
        <v>32.444309234619098</v>
      </c>
      <c r="B6156">
        <v>32.764499664306598</v>
      </c>
      <c r="C6156">
        <v>32.5563774108887</v>
      </c>
    </row>
    <row r="6157" spans="1:3">
      <c r="A6157">
        <v>37.509796142578097</v>
      </c>
      <c r="B6157">
        <v>64.970626831054702</v>
      </c>
      <c r="C6157">
        <v>47.121086120605497</v>
      </c>
    </row>
    <row r="6158" spans="1:3">
      <c r="A6158">
        <v>23.171205520629901</v>
      </c>
      <c r="B6158">
        <v>19.773420333862301</v>
      </c>
      <c r="C6158">
        <v>21.981981277465799</v>
      </c>
    </row>
    <row r="6159" spans="1:3">
      <c r="A6159">
        <v>21.03782081604</v>
      </c>
      <c r="B6159">
        <v>3.6876924037933398</v>
      </c>
      <c r="C6159">
        <v>14.9652757644653</v>
      </c>
    </row>
    <row r="6160" spans="1:3">
      <c r="A6160">
        <v>38.879646301269503</v>
      </c>
      <c r="B6160">
        <v>14.9668025970459</v>
      </c>
      <c r="C6160">
        <v>30.5101509094238</v>
      </c>
    </row>
    <row r="6161" spans="1:3">
      <c r="A6161">
        <v>40.596912384033203</v>
      </c>
      <c r="B6161">
        <v>14.4072217941284</v>
      </c>
      <c r="C6161">
        <v>31.4305210113525</v>
      </c>
    </row>
    <row r="6162" spans="1:3">
      <c r="A6162">
        <v>25.3507480621338</v>
      </c>
      <c r="B6162">
        <v>9.1521768569946307</v>
      </c>
      <c r="C6162">
        <v>19.681247711181602</v>
      </c>
    </row>
    <row r="6163" spans="1:3">
      <c r="A6163">
        <v>22.712265014648398</v>
      </c>
      <c r="B6163">
        <v>38.388496398925803</v>
      </c>
      <c r="C6163">
        <v>28.198945999145501</v>
      </c>
    </row>
    <row r="6164" spans="1:3">
      <c r="A6164">
        <v>24.571107864379901</v>
      </c>
      <c r="B6164">
        <v>13.917639732360801</v>
      </c>
      <c r="C6164">
        <v>20.842393875122099</v>
      </c>
    </row>
    <row r="6165" spans="1:3">
      <c r="A6165">
        <v>18.163518905639599</v>
      </c>
      <c r="B6165">
        <v>15.4165382385254</v>
      </c>
      <c r="C6165">
        <v>17.202075958251999</v>
      </c>
    </row>
    <row r="6166" spans="1:3">
      <c r="A6166">
        <v>30.7775058746338</v>
      </c>
      <c r="B6166">
        <v>101.130088806152</v>
      </c>
      <c r="C6166">
        <v>55.400909423828097</v>
      </c>
    </row>
    <row r="6167" spans="1:3">
      <c r="A6167">
        <v>30.0127868652344</v>
      </c>
      <c r="B6167">
        <v>66.647232055664105</v>
      </c>
      <c r="C6167">
        <v>42.834842681884801</v>
      </c>
    </row>
    <row r="6168" spans="1:3">
      <c r="A6168">
        <v>25.507553100585898</v>
      </c>
      <c r="B6168">
        <v>14.850720405578601</v>
      </c>
      <c r="C6168">
        <v>21.777662277221701</v>
      </c>
    </row>
    <row r="6169" spans="1:3">
      <c r="A6169">
        <v>34.988609313964801</v>
      </c>
      <c r="B6169">
        <v>2.1537184715271001</v>
      </c>
      <c r="C6169">
        <v>23.496397018432599</v>
      </c>
    </row>
    <row r="6170" spans="1:3">
      <c r="A6170">
        <v>21.300495147705099</v>
      </c>
      <c r="B6170">
        <v>42.093406677246101</v>
      </c>
      <c r="C6170">
        <v>28.5780143737793</v>
      </c>
    </row>
    <row r="6171" spans="1:3">
      <c r="A6171">
        <v>44.673660278320298</v>
      </c>
      <c r="B6171">
        <v>20.249198913574201</v>
      </c>
      <c r="C6171">
        <v>36.125099182128899</v>
      </c>
    </row>
    <row r="6172" spans="1:3">
      <c r="A6172">
        <v>47.207008361816399</v>
      </c>
      <c r="B6172">
        <v>68.453933715820298</v>
      </c>
      <c r="C6172">
        <v>54.6434326171875</v>
      </c>
    </row>
    <row r="6173" spans="1:3">
      <c r="A6173">
        <v>18.891349792480501</v>
      </c>
      <c r="B6173">
        <v>34.664661407470703</v>
      </c>
      <c r="C6173">
        <v>24.4120082855225</v>
      </c>
    </row>
    <row r="6174" spans="1:3">
      <c r="A6174">
        <v>15.261399269104</v>
      </c>
      <c r="B6174">
        <v>33.092315673828097</v>
      </c>
      <c r="C6174">
        <v>21.502220153808601</v>
      </c>
    </row>
    <row r="6175" spans="1:3">
      <c r="A6175">
        <v>22.704748153686499</v>
      </c>
      <c r="B6175">
        <v>122.277877807617</v>
      </c>
      <c r="C6175">
        <v>57.555343627929702</v>
      </c>
    </row>
    <row r="6176" spans="1:3">
      <c r="A6176">
        <v>25.636537551879901</v>
      </c>
      <c r="B6176">
        <v>13.698449134826699</v>
      </c>
      <c r="C6176">
        <v>21.458206176757798</v>
      </c>
    </row>
    <row r="6177" spans="1:3">
      <c r="A6177">
        <v>23.5258178710938</v>
      </c>
      <c r="B6177">
        <v>2.5121729373931898</v>
      </c>
      <c r="C6177">
        <v>16.1710414886475</v>
      </c>
    </row>
    <row r="6178" spans="1:3">
      <c r="A6178">
        <v>20.298627853393601</v>
      </c>
      <c r="B6178">
        <v>38.040851593017599</v>
      </c>
      <c r="C6178">
        <v>26.508405685424801</v>
      </c>
    </row>
    <row r="6179" spans="1:3">
      <c r="A6179">
        <v>49.208564758300803</v>
      </c>
      <c r="B6179">
        <v>7.5052752494812003</v>
      </c>
      <c r="C6179">
        <v>34.612415313720703</v>
      </c>
    </row>
    <row r="6180" spans="1:3">
      <c r="A6180">
        <v>23.178014755248999</v>
      </c>
      <c r="B6180">
        <v>22.724117279052699</v>
      </c>
      <c r="C6180">
        <v>23.019149780273398</v>
      </c>
    </row>
    <row r="6181" spans="1:3">
      <c r="A6181">
        <v>19.787361145019499</v>
      </c>
      <c r="B6181">
        <v>26.042575836181602</v>
      </c>
      <c r="C6181">
        <v>21.976686477661101</v>
      </c>
    </row>
    <row r="6182" spans="1:3">
      <c r="A6182">
        <v>24.96022605896</v>
      </c>
      <c r="B6182">
        <v>30.046592712402301</v>
      </c>
      <c r="C6182">
        <v>26.740453720092798</v>
      </c>
    </row>
    <row r="6183" spans="1:3">
      <c r="A6183">
        <v>22.558101654052699</v>
      </c>
      <c r="B6183">
        <v>8.5678415298461896</v>
      </c>
      <c r="C6183">
        <v>17.6615104675293</v>
      </c>
    </row>
    <row r="6184" spans="1:3">
      <c r="A6184">
        <v>44.095729827880902</v>
      </c>
      <c r="B6184">
        <v>27.8380031585693</v>
      </c>
      <c r="C6184">
        <v>38.405525207519503</v>
      </c>
    </row>
    <row r="6185" spans="1:3">
      <c r="A6185">
        <v>17.113418579101602</v>
      </c>
      <c r="B6185">
        <v>8.1756668090820295</v>
      </c>
      <c r="C6185">
        <v>13.985205650329601</v>
      </c>
    </row>
    <row r="6186" spans="1:3">
      <c r="A6186">
        <v>24.656034469604499</v>
      </c>
      <c r="B6186">
        <v>24.357398986816399</v>
      </c>
      <c r="C6186">
        <v>24.551511764526399</v>
      </c>
    </row>
    <row r="6187" spans="1:3">
      <c r="A6187">
        <v>64.182914733886705</v>
      </c>
      <c r="B6187">
        <v>8.2616453170776403</v>
      </c>
      <c r="C6187">
        <v>44.610469818115199</v>
      </c>
    </row>
    <row r="6188" spans="1:3">
      <c r="A6188">
        <v>27.213817596435501</v>
      </c>
      <c r="B6188">
        <v>13.3972473144531</v>
      </c>
      <c r="C6188">
        <v>22.378017425537099</v>
      </c>
    </row>
    <row r="6189" spans="1:3">
      <c r="A6189">
        <v>25.8064365386963</v>
      </c>
      <c r="B6189">
        <v>36.690525054931598</v>
      </c>
      <c r="C6189">
        <v>29.615867614746101</v>
      </c>
    </row>
    <row r="6190" spans="1:3">
      <c r="A6190">
        <v>21.410860061645501</v>
      </c>
      <c r="B6190">
        <v>14.3884429931641</v>
      </c>
      <c r="C6190">
        <v>18.9530143737793</v>
      </c>
    </row>
    <row r="6191" spans="1:3">
      <c r="A6191">
        <v>28.727920532226602</v>
      </c>
      <c r="B6191">
        <v>79.560340881347699</v>
      </c>
      <c r="C6191">
        <v>46.5192680358887</v>
      </c>
    </row>
    <row r="6192" spans="1:3">
      <c r="A6192">
        <v>32.126438140869098</v>
      </c>
      <c r="B6192">
        <v>19.7065029144287</v>
      </c>
      <c r="C6192">
        <v>27.779460906982401</v>
      </c>
    </row>
    <row r="6193" spans="1:3">
      <c r="A6193">
        <v>29.651025772094702</v>
      </c>
      <c r="B6193">
        <v>64.839813232421903</v>
      </c>
      <c r="C6193">
        <v>41.9671020507813</v>
      </c>
    </row>
    <row r="6194" spans="1:3">
      <c r="A6194">
        <v>23.770320892333999</v>
      </c>
      <c r="B6194">
        <v>11.9854068756104</v>
      </c>
      <c r="C6194">
        <v>19.645601272583001</v>
      </c>
    </row>
    <row r="6195" spans="1:3">
      <c r="A6195">
        <v>34.107734680175803</v>
      </c>
      <c r="B6195">
        <v>21.499259948730501</v>
      </c>
      <c r="C6195">
        <v>29.694768905639599</v>
      </c>
    </row>
    <row r="6196" spans="1:3">
      <c r="A6196">
        <v>23.089788436889599</v>
      </c>
      <c r="B6196">
        <v>6.3537712097168004</v>
      </c>
      <c r="C6196">
        <v>17.232181549072301</v>
      </c>
    </row>
    <row r="6197" spans="1:3">
      <c r="A6197">
        <v>41.946979522705099</v>
      </c>
      <c r="B6197">
        <v>-5.0939917564392099</v>
      </c>
      <c r="C6197">
        <v>25.482639312744102</v>
      </c>
    </row>
    <row r="6198" spans="1:3">
      <c r="A6198">
        <v>34.4696655273438</v>
      </c>
      <c r="B6198">
        <v>34.320930480957003</v>
      </c>
      <c r="C6198">
        <v>34.417610168457003</v>
      </c>
    </row>
    <row r="6199" spans="1:3">
      <c r="A6199">
        <v>23.972703933715799</v>
      </c>
      <c r="B6199">
        <v>30.551507949829102</v>
      </c>
      <c r="C6199">
        <v>26.275285720825199</v>
      </c>
    </row>
    <row r="6200" spans="1:3">
      <c r="A6200">
        <v>25.4206447601318</v>
      </c>
      <c r="B6200">
        <v>15.4852561950684</v>
      </c>
      <c r="C6200">
        <v>21.9432582855225</v>
      </c>
    </row>
    <row r="6201" spans="1:3">
      <c r="A6201">
        <v>19.4530544281006</v>
      </c>
      <c r="B6201">
        <v>34.320655822753899</v>
      </c>
      <c r="C6201">
        <v>24.656715393066399</v>
      </c>
    </row>
    <row r="6202" spans="1:3">
      <c r="A6202">
        <v>12.024315834045399</v>
      </c>
      <c r="B6202">
        <v>-6.7646117210388201</v>
      </c>
      <c r="C6202">
        <v>5.4481911659240696</v>
      </c>
    </row>
    <row r="6203" spans="1:3">
      <c r="A6203">
        <v>18.4125652313232</v>
      </c>
      <c r="B6203">
        <v>11.2128648757935</v>
      </c>
      <c r="C6203">
        <v>15.8926696777344</v>
      </c>
    </row>
    <row r="6204" spans="1:3">
      <c r="A6204">
        <v>15.131335258483899</v>
      </c>
      <c r="B6204">
        <v>7.82489013671875</v>
      </c>
      <c r="C6204">
        <v>12.574079513549799</v>
      </c>
    </row>
    <row r="6205" spans="1:3">
      <c r="A6205">
        <v>24.659498214721701</v>
      </c>
      <c r="B6205">
        <v>39.480068206787102</v>
      </c>
      <c r="C6205">
        <v>29.846696853637699</v>
      </c>
    </row>
    <row r="6206" spans="1:3">
      <c r="A6206">
        <v>30.354101181030298</v>
      </c>
      <c r="B6206">
        <v>18.974695205688501</v>
      </c>
      <c r="C6206">
        <v>26.371309280395501</v>
      </c>
    </row>
    <row r="6207" spans="1:3">
      <c r="A6207">
        <v>29.3119812011719</v>
      </c>
      <c r="B6207">
        <v>1.6197658777236901</v>
      </c>
      <c r="C6207">
        <v>19.619705200195298</v>
      </c>
    </row>
    <row r="6208" spans="1:3">
      <c r="A6208">
        <v>24.589174270629901</v>
      </c>
      <c r="B6208">
        <v>18.589033126831101</v>
      </c>
      <c r="C6208">
        <v>22.4891242980957</v>
      </c>
    </row>
    <row r="6209" spans="1:3">
      <c r="A6209">
        <v>42.293552398681598</v>
      </c>
      <c r="B6209">
        <v>27.9645099639893</v>
      </c>
      <c r="C6209">
        <v>37.278388977050803</v>
      </c>
    </row>
    <row r="6210" spans="1:3">
      <c r="A6210">
        <v>33.463829040527301</v>
      </c>
      <c r="B6210">
        <v>13.752119064331101</v>
      </c>
      <c r="C6210">
        <v>26.5647296905518</v>
      </c>
    </row>
    <row r="6211" spans="1:3">
      <c r="A6211">
        <v>50.4853515625</v>
      </c>
      <c r="B6211">
        <v>15.837873458862299</v>
      </c>
      <c r="C6211">
        <v>38.358734130859403</v>
      </c>
    </row>
    <row r="6212" spans="1:3">
      <c r="A6212">
        <v>18.109249114990199</v>
      </c>
      <c r="B6212">
        <v>7.1745176315307599</v>
      </c>
      <c r="C6212">
        <v>14.2820930480957</v>
      </c>
    </row>
    <row r="6213" spans="1:3">
      <c r="A6213">
        <v>36.520858764648402</v>
      </c>
      <c r="B6213">
        <v>55.997970581054702</v>
      </c>
      <c r="C6213">
        <v>43.337848663330099</v>
      </c>
    </row>
    <row r="6214" spans="1:3">
      <c r="A6214">
        <v>28.896678924560501</v>
      </c>
      <c r="B6214">
        <v>0.38470223546028098</v>
      </c>
      <c r="C6214">
        <v>18.917486190795898</v>
      </c>
    </row>
    <row r="6215" spans="1:3">
      <c r="A6215">
        <v>13.7608690261841</v>
      </c>
      <c r="B6215">
        <v>6.57726955413818</v>
      </c>
      <c r="C6215">
        <v>11.2466087341309</v>
      </c>
    </row>
    <row r="6216" spans="1:3">
      <c r="A6216">
        <v>29.217594146728501</v>
      </c>
      <c r="B6216">
        <v>-0.84777557849884</v>
      </c>
      <c r="C6216">
        <v>18.694715499877901</v>
      </c>
    </row>
    <row r="6217" spans="1:3">
      <c r="A6217">
        <v>17.789564132690401</v>
      </c>
      <c r="B6217">
        <v>-3.3611595630645801</v>
      </c>
      <c r="C6217">
        <v>10.3868112564087</v>
      </c>
    </row>
    <row r="6218" spans="1:3">
      <c r="A6218">
        <v>27.867738723754901</v>
      </c>
      <c r="B6218">
        <v>71.256736755371094</v>
      </c>
      <c r="C6218">
        <v>43.053886413574197</v>
      </c>
    </row>
    <row r="6219" spans="1:3">
      <c r="A6219">
        <v>25.451824188232401</v>
      </c>
      <c r="B6219">
        <v>35.9236869812012</v>
      </c>
      <c r="C6219">
        <v>29.1169757843018</v>
      </c>
    </row>
    <row r="6220" spans="1:3">
      <c r="A6220">
        <v>33.865108489990199</v>
      </c>
      <c r="B6220">
        <v>45.831954956054702</v>
      </c>
      <c r="C6220">
        <v>38.053504943847699</v>
      </c>
    </row>
    <row r="6221" spans="1:3">
      <c r="A6221">
        <v>10.931679725646999</v>
      </c>
      <c r="B6221">
        <v>17.686767578125</v>
      </c>
      <c r="C6221">
        <v>13.2959604263306</v>
      </c>
    </row>
    <row r="6222" spans="1:3">
      <c r="A6222">
        <v>32.230144500732401</v>
      </c>
      <c r="B6222">
        <v>21.450677871704102</v>
      </c>
      <c r="C6222">
        <v>28.457330703735401</v>
      </c>
    </row>
    <row r="6223" spans="1:3">
      <c r="A6223">
        <v>29.436328887939499</v>
      </c>
      <c r="B6223">
        <v>16.148319244384801</v>
      </c>
      <c r="C6223">
        <v>24.785526275634801</v>
      </c>
    </row>
    <row r="6224" spans="1:3">
      <c r="A6224">
        <v>16.2221164703369</v>
      </c>
      <c r="B6224">
        <v>42.914546966552699</v>
      </c>
      <c r="C6224">
        <v>25.564466476440401</v>
      </c>
    </row>
    <row r="6225" spans="1:3">
      <c r="A6225">
        <v>24.342988967895501</v>
      </c>
      <c r="B6225">
        <v>12.567263603210399</v>
      </c>
      <c r="C6225">
        <v>20.221485137939499</v>
      </c>
    </row>
    <row r="6226" spans="1:3">
      <c r="A6226">
        <v>40.526435852050803</v>
      </c>
      <c r="B6226">
        <v>7.0363388061523402</v>
      </c>
      <c r="C6226">
        <v>28.8049011230469</v>
      </c>
    </row>
    <row r="6227" spans="1:3">
      <c r="A6227">
        <v>27.017105102539102</v>
      </c>
      <c r="B6227">
        <v>40.500984191894503</v>
      </c>
      <c r="C6227">
        <v>31.736463546752901</v>
      </c>
    </row>
    <row r="6228" spans="1:3">
      <c r="A6228">
        <v>17.5557346343994</v>
      </c>
      <c r="B6228">
        <v>32.821952819824197</v>
      </c>
      <c r="C6228">
        <v>22.898910522460898</v>
      </c>
    </row>
    <row r="6229" spans="1:3">
      <c r="A6229">
        <v>33.3722953796387</v>
      </c>
      <c r="B6229">
        <v>38.0320854187012</v>
      </c>
      <c r="C6229">
        <v>35.003223419189503</v>
      </c>
    </row>
    <row r="6230" spans="1:3">
      <c r="A6230">
        <v>40.734664916992202</v>
      </c>
      <c r="B6230">
        <v>5.59724998474121</v>
      </c>
      <c r="C6230">
        <v>28.436569213867202</v>
      </c>
    </row>
    <row r="6231" spans="1:3">
      <c r="A6231">
        <v>23.944482803344702</v>
      </c>
      <c r="B6231">
        <v>-13.9259843826294</v>
      </c>
      <c r="C6231">
        <v>10.6898193359375</v>
      </c>
    </row>
    <row r="6232" spans="1:3">
      <c r="A6232">
        <v>58.942684173583999</v>
      </c>
      <c r="B6232">
        <v>5.8436183929443404</v>
      </c>
      <c r="C6232">
        <v>40.358009338378899</v>
      </c>
    </row>
    <row r="6233" spans="1:3">
      <c r="A6233">
        <v>31.1773796081543</v>
      </c>
      <c r="B6233">
        <v>16.8086128234863</v>
      </c>
      <c r="C6233">
        <v>26.148311614990199</v>
      </c>
    </row>
    <row r="6234" spans="1:3">
      <c r="A6234">
        <v>38.897624969482401</v>
      </c>
      <c r="B6234">
        <v>42.056354522705099</v>
      </c>
      <c r="C6234">
        <v>40.003181457519503</v>
      </c>
    </row>
    <row r="6235" spans="1:3">
      <c r="A6235">
        <v>15.239245414733899</v>
      </c>
      <c r="B6235">
        <v>-0.100946493446827</v>
      </c>
      <c r="C6235">
        <v>9.87017822265625</v>
      </c>
    </row>
    <row r="6236" spans="1:3">
      <c r="A6236">
        <v>15.0874977111816</v>
      </c>
      <c r="B6236">
        <v>26.6552619934082</v>
      </c>
      <c r="C6236">
        <v>19.136215209960898</v>
      </c>
    </row>
    <row r="6237" spans="1:3">
      <c r="A6237">
        <v>32.750186920166001</v>
      </c>
      <c r="B6237">
        <v>31.9797878265381</v>
      </c>
      <c r="C6237">
        <v>32.480548858642599</v>
      </c>
    </row>
    <row r="6238" spans="1:3">
      <c r="A6238">
        <v>21.2678546905518</v>
      </c>
      <c r="B6238">
        <v>22.7641792297363</v>
      </c>
      <c r="C6238">
        <v>21.791568756103501</v>
      </c>
    </row>
    <row r="6239" spans="1:3">
      <c r="A6239">
        <v>10.2297973632813</v>
      </c>
      <c r="B6239">
        <v>55.417247772216797</v>
      </c>
      <c r="C6239">
        <v>26.045404434204102</v>
      </c>
    </row>
    <row r="6240" spans="1:3">
      <c r="A6240">
        <v>26.794614791870099</v>
      </c>
      <c r="B6240">
        <v>47.538909912109403</v>
      </c>
      <c r="C6240">
        <v>34.055118560791001</v>
      </c>
    </row>
    <row r="6241" spans="1:3">
      <c r="A6241">
        <v>25.946998596191399</v>
      </c>
      <c r="B6241">
        <v>33.780269622802699</v>
      </c>
      <c r="C6241">
        <v>28.688644409179702</v>
      </c>
    </row>
    <row r="6242" spans="1:3">
      <c r="A6242">
        <v>26.1539630889893</v>
      </c>
      <c r="B6242">
        <v>0.62826019525527999</v>
      </c>
      <c r="C6242">
        <v>17.219966888427699</v>
      </c>
    </row>
    <row r="6243" spans="1:3">
      <c r="A6243">
        <v>25.709169387817401</v>
      </c>
      <c r="B6243">
        <v>119.99334716796901</v>
      </c>
      <c r="C6243">
        <v>58.708633422851598</v>
      </c>
    </row>
    <row r="6244" spans="1:3">
      <c r="A6244">
        <v>27.054954528808601</v>
      </c>
      <c r="B6244">
        <v>20.059801101684599</v>
      </c>
      <c r="C6244">
        <v>24.606651306152301</v>
      </c>
    </row>
    <row r="6245" spans="1:3">
      <c r="A6245">
        <v>7.4054517745971697</v>
      </c>
      <c r="B6245">
        <v>-7.8543324470520002</v>
      </c>
      <c r="C6245">
        <v>2.0645272731781001</v>
      </c>
    </row>
    <row r="6246" spans="1:3">
      <c r="A6246">
        <v>28.507555007934599</v>
      </c>
      <c r="B6246">
        <v>61.066871643066399</v>
      </c>
      <c r="C6246">
        <v>39.903316497802699</v>
      </c>
    </row>
    <row r="6247" spans="1:3">
      <c r="A6247">
        <v>28.274995803833001</v>
      </c>
      <c r="B6247">
        <v>39.991138458252003</v>
      </c>
      <c r="C6247">
        <v>32.375644683837898</v>
      </c>
    </row>
    <row r="6248" spans="1:3">
      <c r="A6248">
        <v>30.887199401855501</v>
      </c>
      <c r="B6248">
        <v>32.2046508789063</v>
      </c>
      <c r="C6248">
        <v>31.3483066558838</v>
      </c>
    </row>
    <row r="6249" spans="1:3">
      <c r="A6249">
        <v>17.875728607177699</v>
      </c>
      <c r="B6249">
        <v>28.9556980133057</v>
      </c>
      <c r="C6249">
        <v>21.753717422485401</v>
      </c>
    </row>
    <row r="6250" spans="1:3">
      <c r="A6250">
        <v>30.323381423950199</v>
      </c>
      <c r="B6250">
        <v>68.457801818847699</v>
      </c>
      <c r="C6250">
        <v>43.6704292297363</v>
      </c>
    </row>
    <row r="6251" spans="1:3">
      <c r="A6251">
        <v>15.1454973220825</v>
      </c>
      <c r="B6251">
        <v>48.320812225341797</v>
      </c>
      <c r="C6251">
        <v>26.756856918335</v>
      </c>
    </row>
    <row r="6252" spans="1:3">
      <c r="A6252">
        <v>41.896396636962898</v>
      </c>
      <c r="B6252">
        <v>12.847557067871101</v>
      </c>
      <c r="C6252">
        <v>31.729303359985401</v>
      </c>
    </row>
    <row r="6253" spans="1:3">
      <c r="A6253">
        <v>37.454044342041001</v>
      </c>
      <c r="B6253">
        <v>-4.7808399200439498</v>
      </c>
      <c r="C6253">
        <v>22.6718349456787</v>
      </c>
    </row>
    <row r="6254" spans="1:3">
      <c r="A6254">
        <v>16.057453155517599</v>
      </c>
      <c r="B6254">
        <v>42.281772613525398</v>
      </c>
      <c r="C6254">
        <v>25.235965728759801</v>
      </c>
    </row>
    <row r="6255" spans="1:3">
      <c r="A6255">
        <v>25.467451095581101</v>
      </c>
      <c r="B6255">
        <v>9.7577810287475604</v>
      </c>
      <c r="C6255">
        <v>19.969066619873001</v>
      </c>
    </row>
    <row r="6256" spans="1:3">
      <c r="A6256">
        <v>24.7337741851807</v>
      </c>
      <c r="B6256">
        <v>26.2488689422607</v>
      </c>
      <c r="C6256">
        <v>25.2640571594238</v>
      </c>
    </row>
    <row r="6257" spans="1:3">
      <c r="A6257">
        <v>21.878715515136701</v>
      </c>
      <c r="B6257">
        <v>28.601280212402301</v>
      </c>
      <c r="C6257">
        <v>24.231613159179702</v>
      </c>
    </row>
    <row r="6258" spans="1:3">
      <c r="A6258">
        <v>16.647188186645501</v>
      </c>
      <c r="B6258">
        <v>9.6580247879028303</v>
      </c>
      <c r="C6258">
        <v>14.200981140136699</v>
      </c>
    </row>
    <row r="6259" spans="1:3">
      <c r="A6259">
        <v>16.0614223480225</v>
      </c>
      <c r="B6259">
        <v>7.3052434921264604</v>
      </c>
      <c r="C6259">
        <v>12.9967594146729</v>
      </c>
    </row>
    <row r="6260" spans="1:3">
      <c r="A6260">
        <v>29.6388835906982</v>
      </c>
      <c r="B6260">
        <v>21.635198593139599</v>
      </c>
      <c r="C6260">
        <v>26.837593078613299</v>
      </c>
    </row>
    <row r="6261" spans="1:3">
      <c r="A6261">
        <v>17.817873001098601</v>
      </c>
      <c r="B6261">
        <v>10.569611549377401</v>
      </c>
      <c r="C6261">
        <v>15.2809810638428</v>
      </c>
    </row>
    <row r="6262" spans="1:3">
      <c r="A6262">
        <v>13.5254230499268</v>
      </c>
      <c r="B6262">
        <v>0.72825735807418801</v>
      </c>
      <c r="C6262">
        <v>9.0464153289794904</v>
      </c>
    </row>
    <row r="6263" spans="1:3">
      <c r="A6263">
        <v>24.143917083740199</v>
      </c>
      <c r="B6263">
        <v>-4.0540852546691903</v>
      </c>
      <c r="C6263">
        <v>14.274616241455099</v>
      </c>
    </row>
    <row r="6264" spans="1:3">
      <c r="A6264">
        <v>41.492607116699197</v>
      </c>
      <c r="B6264">
        <v>8.5607976913452095</v>
      </c>
      <c r="C6264">
        <v>29.966474533081101</v>
      </c>
    </row>
    <row r="6265" spans="1:3">
      <c r="A6265">
        <v>35.398891448974602</v>
      </c>
      <c r="B6265">
        <v>8.5071487426757795</v>
      </c>
      <c r="C6265">
        <v>25.986782073974599</v>
      </c>
    </row>
    <row r="6266" spans="1:3">
      <c r="A6266">
        <v>19.488946914672901</v>
      </c>
      <c r="B6266">
        <v>64.901901245117202</v>
      </c>
      <c r="C6266">
        <v>35.383480072021499</v>
      </c>
    </row>
    <row r="6267" spans="1:3">
      <c r="A6267">
        <v>33.0105171203613</v>
      </c>
      <c r="B6267">
        <v>36.692703247070298</v>
      </c>
      <c r="C6267">
        <v>34.299282073974602</v>
      </c>
    </row>
    <row r="6268" spans="1:3">
      <c r="A6268">
        <v>21.954349517822301</v>
      </c>
      <c r="B6268">
        <v>26.133638381958001</v>
      </c>
      <c r="C6268">
        <v>23.417100906372099</v>
      </c>
    </row>
    <row r="6269" spans="1:3">
      <c r="A6269">
        <v>24.691287994384801</v>
      </c>
      <c r="B6269">
        <v>1.23418617248535</v>
      </c>
      <c r="C6269">
        <v>16.4813022613525</v>
      </c>
    </row>
    <row r="6270" spans="1:3">
      <c r="A6270">
        <v>29.833652496337901</v>
      </c>
      <c r="B6270">
        <v>53.719081878662102</v>
      </c>
      <c r="C6270">
        <v>38.193553924560497</v>
      </c>
    </row>
    <row r="6271" spans="1:3">
      <c r="A6271">
        <v>15.381947517395</v>
      </c>
      <c r="B6271">
        <v>4.5630130767822301</v>
      </c>
      <c r="C6271">
        <v>11.5953207015991</v>
      </c>
    </row>
    <row r="6272" spans="1:3">
      <c r="A6272">
        <v>11.001636505126999</v>
      </c>
      <c r="B6272">
        <v>22.5054626464844</v>
      </c>
      <c r="C6272">
        <v>15.0279760360718</v>
      </c>
    </row>
    <row r="6273" spans="1:3">
      <c r="A6273">
        <v>16.008098602294901</v>
      </c>
      <c r="B6273">
        <v>47.1210327148438</v>
      </c>
      <c r="C6273">
        <v>26.897624969482401</v>
      </c>
    </row>
    <row r="6274" spans="1:3">
      <c r="A6274">
        <v>24.585811614990199</v>
      </c>
      <c r="B6274">
        <v>27.294845581054702</v>
      </c>
      <c r="C6274">
        <v>25.533973693847699</v>
      </c>
    </row>
    <row r="6275" spans="1:3">
      <c r="A6275">
        <v>19.561668395996101</v>
      </c>
      <c r="B6275">
        <v>27.4786186218262</v>
      </c>
      <c r="C6275">
        <v>22.3326015472412</v>
      </c>
    </row>
    <row r="6276" spans="1:3">
      <c r="A6276">
        <v>24.7980766296387</v>
      </c>
      <c r="B6276">
        <v>60.964073181152301</v>
      </c>
      <c r="C6276">
        <v>37.4561767578125</v>
      </c>
    </row>
    <row r="6277" spans="1:3">
      <c r="A6277">
        <v>26.097614288330099</v>
      </c>
      <c r="B6277">
        <v>-20.944972991943398</v>
      </c>
      <c r="C6277">
        <v>9.6327085494995099</v>
      </c>
    </row>
    <row r="6278" spans="1:3">
      <c r="A6278">
        <v>22.581348419189499</v>
      </c>
      <c r="B6278">
        <v>21.2479248046875</v>
      </c>
      <c r="C6278">
        <v>22.114650726318398</v>
      </c>
    </row>
    <row r="6279" spans="1:3">
      <c r="A6279">
        <v>32.970748901367202</v>
      </c>
      <c r="B6279">
        <v>13.427905082702599</v>
      </c>
      <c r="C6279">
        <v>26.130754470825199</v>
      </c>
    </row>
    <row r="6280" spans="1:3">
      <c r="A6280">
        <v>35.236217498779297</v>
      </c>
      <c r="B6280">
        <v>-20.7829265594482</v>
      </c>
      <c r="C6280">
        <v>15.6295166015625</v>
      </c>
    </row>
    <row r="6281" spans="1:3">
      <c r="A6281">
        <v>39.879489898681598</v>
      </c>
      <c r="B6281">
        <v>47.498546600341797</v>
      </c>
      <c r="C6281">
        <v>42.546157836914098</v>
      </c>
    </row>
    <row r="6282" spans="1:3">
      <c r="A6282">
        <v>23.098382949829102</v>
      </c>
      <c r="B6282">
        <v>36.487834930419901</v>
      </c>
      <c r="C6282">
        <v>27.784690856933601</v>
      </c>
    </row>
    <row r="6283" spans="1:3">
      <c r="A6283">
        <v>45.347419738769503</v>
      </c>
      <c r="B6283">
        <v>35.3466186523438</v>
      </c>
      <c r="C6283">
        <v>41.847137451171903</v>
      </c>
    </row>
    <row r="6284" spans="1:3">
      <c r="A6284">
        <v>35.245685577392599</v>
      </c>
      <c r="B6284">
        <v>7.0773334503173801</v>
      </c>
      <c r="C6284">
        <v>25.386762619018601</v>
      </c>
    </row>
    <row r="6285" spans="1:3">
      <c r="A6285">
        <v>18.022718429565401</v>
      </c>
      <c r="B6285">
        <v>21.2616863250732</v>
      </c>
      <c r="C6285">
        <v>19.156356811523398</v>
      </c>
    </row>
    <row r="6286" spans="1:3">
      <c r="A6286">
        <v>15.006875038146999</v>
      </c>
      <c r="B6286">
        <v>65.212501525878906</v>
      </c>
      <c r="C6286">
        <v>32.578845977783203</v>
      </c>
    </row>
    <row r="6287" spans="1:3">
      <c r="A6287">
        <v>17.5079536437988</v>
      </c>
      <c r="B6287">
        <v>-11.6594457626343</v>
      </c>
      <c r="C6287">
        <v>7.2993640899658203</v>
      </c>
    </row>
    <row r="6288" spans="1:3">
      <c r="A6288">
        <v>15.9339847564697</v>
      </c>
      <c r="B6288">
        <v>34.329746246337898</v>
      </c>
      <c r="C6288">
        <v>22.372501373291001</v>
      </c>
    </row>
    <row r="6289" spans="1:3">
      <c r="A6289">
        <v>37.886074066162102</v>
      </c>
      <c r="B6289">
        <v>44.408893585205099</v>
      </c>
      <c r="C6289">
        <v>40.169059753417997</v>
      </c>
    </row>
    <row r="6290" spans="1:3">
      <c r="A6290">
        <v>37.390403747558601</v>
      </c>
      <c r="B6290">
        <v>10.678614616394</v>
      </c>
      <c r="C6290">
        <v>28.041276931762699</v>
      </c>
    </row>
    <row r="6291" spans="1:3">
      <c r="A6291">
        <v>23.571424484252901</v>
      </c>
      <c r="B6291">
        <v>-13.9412288665771</v>
      </c>
      <c r="C6291">
        <v>10.4419956207275</v>
      </c>
    </row>
    <row r="6292" spans="1:3">
      <c r="A6292">
        <v>21.563682556152301</v>
      </c>
      <c r="B6292">
        <v>37.417465209960902</v>
      </c>
      <c r="C6292">
        <v>27.112506866455099</v>
      </c>
    </row>
    <row r="6293" spans="1:3">
      <c r="A6293">
        <v>31.051937103271499</v>
      </c>
      <c r="B6293">
        <v>9.1759176254272496</v>
      </c>
      <c r="C6293">
        <v>23.395330429077099</v>
      </c>
    </row>
    <row r="6294" spans="1:3">
      <c r="A6294">
        <v>17.245042800903299</v>
      </c>
      <c r="B6294">
        <v>7.5299568176269496</v>
      </c>
      <c r="C6294">
        <v>13.844762802124</v>
      </c>
    </row>
    <row r="6295" spans="1:3">
      <c r="A6295">
        <v>31.495849609375</v>
      </c>
      <c r="B6295">
        <v>42.509143829345703</v>
      </c>
      <c r="C6295">
        <v>35.350502014160199</v>
      </c>
    </row>
    <row r="6296" spans="1:3">
      <c r="A6296">
        <v>24.899585723876999</v>
      </c>
      <c r="B6296">
        <v>54.858940124511697</v>
      </c>
      <c r="C6296">
        <v>35.385360717773402</v>
      </c>
    </row>
    <row r="6297" spans="1:3">
      <c r="A6297">
        <v>29.8482265472412</v>
      </c>
      <c r="B6297">
        <v>4.8125863075256303</v>
      </c>
      <c r="C6297">
        <v>21.085752487182599</v>
      </c>
    </row>
    <row r="6298" spans="1:3">
      <c r="A6298">
        <v>15.7900400161743</v>
      </c>
      <c r="B6298">
        <v>12.4369239807129</v>
      </c>
      <c r="C6298">
        <v>14.6164493560791</v>
      </c>
    </row>
    <row r="6299" spans="1:3">
      <c r="A6299">
        <v>15.0696773529053</v>
      </c>
      <c r="B6299">
        <v>58.929069519042997</v>
      </c>
      <c r="C6299">
        <v>30.420465469360401</v>
      </c>
    </row>
    <row r="6300" spans="1:3">
      <c r="A6300">
        <v>37.271278381347699</v>
      </c>
      <c r="B6300">
        <v>18.147869110107401</v>
      </c>
      <c r="C6300">
        <v>30.5780849456787</v>
      </c>
    </row>
    <row r="6301" spans="1:3">
      <c r="A6301">
        <v>44.024806976318402</v>
      </c>
      <c r="B6301">
        <v>44.648159027099602</v>
      </c>
      <c r="C6301">
        <v>44.2429809570313</v>
      </c>
    </row>
    <row r="6302" spans="1:3">
      <c r="A6302">
        <v>23.540826797485401</v>
      </c>
      <c r="B6302">
        <v>-16.979244232177699</v>
      </c>
      <c r="C6302">
        <v>9.3588018417358398</v>
      </c>
    </row>
    <row r="6303" spans="1:3">
      <c r="A6303">
        <v>30.926088333129901</v>
      </c>
      <c r="B6303">
        <v>-15.806682586669901</v>
      </c>
      <c r="C6303">
        <v>14.569618225097701</v>
      </c>
    </row>
    <row r="6304" spans="1:3">
      <c r="A6304">
        <v>35.374954223632798</v>
      </c>
      <c r="B6304">
        <v>4.3598804473876998</v>
      </c>
      <c r="C6304">
        <v>24.519678115844702</v>
      </c>
    </row>
    <row r="6305" spans="1:3">
      <c r="A6305">
        <v>12.150174140930201</v>
      </c>
      <c r="B6305">
        <v>57.961593627929702</v>
      </c>
      <c r="C6305">
        <v>28.1841716766357</v>
      </c>
    </row>
    <row r="6306" spans="1:3">
      <c r="A6306">
        <v>25.527774810791001</v>
      </c>
      <c r="B6306">
        <v>36.616050720214801</v>
      </c>
      <c r="C6306">
        <v>29.4086723327637</v>
      </c>
    </row>
    <row r="6307" spans="1:3">
      <c r="A6307">
        <v>22.997104644775401</v>
      </c>
      <c r="B6307">
        <v>64.255744934082003</v>
      </c>
      <c r="C6307">
        <v>37.437629699707003</v>
      </c>
    </row>
    <row r="6308" spans="1:3">
      <c r="A6308">
        <v>12.0762729644775</v>
      </c>
      <c r="B6308">
        <v>72.257820129394503</v>
      </c>
      <c r="C6308">
        <v>33.139816284179702</v>
      </c>
    </row>
    <row r="6309" spans="1:3">
      <c r="A6309">
        <v>16.043176651001001</v>
      </c>
      <c r="B6309">
        <v>39.525463104247997</v>
      </c>
      <c r="C6309">
        <v>24.261976242065401</v>
      </c>
    </row>
    <row r="6310" spans="1:3">
      <c r="A6310">
        <v>33.774044036865199</v>
      </c>
      <c r="B6310">
        <v>-9.2959728240966797</v>
      </c>
      <c r="C6310">
        <v>18.699537277221701</v>
      </c>
    </row>
    <row r="6311" spans="1:3">
      <c r="A6311">
        <v>7.8268790245056197</v>
      </c>
      <c r="B6311">
        <v>37.715076446533203</v>
      </c>
      <c r="C6311">
        <v>18.287748336791999</v>
      </c>
    </row>
    <row r="6312" spans="1:3">
      <c r="A6312">
        <v>27.2509574890137</v>
      </c>
      <c r="B6312">
        <v>4.2019791603088397</v>
      </c>
      <c r="C6312">
        <v>19.183815002441399</v>
      </c>
    </row>
    <row r="6313" spans="1:3">
      <c r="A6313">
        <v>33.776943206787102</v>
      </c>
      <c r="B6313">
        <v>11.7766819000244</v>
      </c>
      <c r="C6313">
        <v>26.076850891113299</v>
      </c>
    </row>
    <row r="6314" spans="1:3">
      <c r="A6314">
        <v>31.346652984619102</v>
      </c>
      <c r="B6314">
        <v>38.533664703369098</v>
      </c>
      <c r="C6314">
        <v>33.862106323242202</v>
      </c>
    </row>
    <row r="6315" spans="1:3">
      <c r="A6315">
        <v>32.948612213134801</v>
      </c>
      <c r="B6315">
        <v>8.5625753402709996</v>
      </c>
      <c r="C6315">
        <v>24.413499832153299</v>
      </c>
    </row>
    <row r="6316" spans="1:3">
      <c r="A6316">
        <v>44.455223083496101</v>
      </c>
      <c r="B6316">
        <v>18.3097743988037</v>
      </c>
      <c r="C6316">
        <v>35.304317474365199</v>
      </c>
    </row>
    <row r="6317" spans="1:3">
      <c r="A6317">
        <v>23.252489089965799</v>
      </c>
      <c r="B6317">
        <v>6.2765088081359899</v>
      </c>
      <c r="C6317">
        <v>17.310895919799801</v>
      </c>
    </row>
    <row r="6318" spans="1:3">
      <c r="A6318">
        <v>17.524782180786101</v>
      </c>
      <c r="B6318">
        <v>32.695419311523402</v>
      </c>
      <c r="C6318">
        <v>22.8345050811768</v>
      </c>
    </row>
    <row r="6319" spans="1:3">
      <c r="A6319">
        <v>26.859657287597699</v>
      </c>
      <c r="B6319">
        <v>25.874883651733398</v>
      </c>
      <c r="C6319">
        <v>26.514986038208001</v>
      </c>
    </row>
    <row r="6320" spans="1:3">
      <c r="A6320">
        <v>28.526594161987301</v>
      </c>
      <c r="B6320">
        <v>47.127902984619098</v>
      </c>
      <c r="C6320">
        <v>35.037052154541001</v>
      </c>
    </row>
    <row r="6321" spans="1:3">
      <c r="A6321">
        <v>42.615085601806598</v>
      </c>
      <c r="B6321">
        <v>-4.1514387130737296</v>
      </c>
      <c r="C6321">
        <v>26.246801376342798</v>
      </c>
    </row>
    <row r="6322" spans="1:3">
      <c r="A6322">
        <v>20.496732711791999</v>
      </c>
      <c r="B6322">
        <v>54.903030395507798</v>
      </c>
      <c r="C6322">
        <v>32.538936614990199</v>
      </c>
    </row>
    <row r="6323" spans="1:3">
      <c r="A6323">
        <v>42.1948051452637</v>
      </c>
      <c r="B6323">
        <v>4.5315799713134801</v>
      </c>
      <c r="C6323">
        <v>29.0126762390137</v>
      </c>
    </row>
    <row r="6324" spans="1:3">
      <c r="A6324">
        <v>18.976371765136701</v>
      </c>
      <c r="B6324">
        <v>25.8561916351318</v>
      </c>
      <c r="C6324">
        <v>21.3843078613281</v>
      </c>
    </row>
    <row r="6325" spans="1:3">
      <c r="A6325">
        <v>17.669204711914102</v>
      </c>
      <c r="B6325">
        <v>-0.67058020830154397</v>
      </c>
      <c r="C6325">
        <v>11.250280380249</v>
      </c>
    </row>
    <row r="6326" spans="1:3">
      <c r="A6326">
        <v>43.834522247314503</v>
      </c>
      <c r="B6326">
        <v>9.40985012054443</v>
      </c>
      <c r="C6326">
        <v>31.785886764526399</v>
      </c>
    </row>
    <row r="6327" spans="1:3">
      <c r="A6327">
        <v>39.3164672851563</v>
      </c>
      <c r="B6327">
        <v>6.87801170349121</v>
      </c>
      <c r="C6327">
        <v>27.963006973266602</v>
      </c>
    </row>
    <row r="6328" spans="1:3">
      <c r="A6328">
        <v>27.642871856689499</v>
      </c>
      <c r="B6328">
        <v>65.028060913085895</v>
      </c>
      <c r="C6328">
        <v>40.727687835693402</v>
      </c>
    </row>
    <row r="6329" spans="1:3">
      <c r="A6329">
        <v>41.320953369140597</v>
      </c>
      <c r="B6329">
        <v>-10.291648864746101</v>
      </c>
      <c r="C6329">
        <v>23.256542205810501</v>
      </c>
    </row>
    <row r="6330" spans="1:3">
      <c r="A6330">
        <v>41.404842376708999</v>
      </c>
      <c r="B6330">
        <v>10.933297157287599</v>
      </c>
      <c r="C6330">
        <v>30.739801406860401</v>
      </c>
    </row>
    <row r="6331" spans="1:3">
      <c r="A6331">
        <v>25.908473968505898</v>
      </c>
      <c r="B6331">
        <v>35.611827850341797</v>
      </c>
      <c r="C6331">
        <v>29.3046474456787</v>
      </c>
    </row>
    <row r="6332" spans="1:3">
      <c r="A6332">
        <v>37.986980438232401</v>
      </c>
      <c r="B6332">
        <v>15.731167793273899</v>
      </c>
      <c r="C6332">
        <v>30.197446823120099</v>
      </c>
    </row>
    <row r="6333" spans="1:3">
      <c r="A6333">
        <v>24.507135391235401</v>
      </c>
      <c r="B6333">
        <v>24.0902423858643</v>
      </c>
      <c r="C6333">
        <v>24.361223220825199</v>
      </c>
    </row>
    <row r="6334" spans="1:3">
      <c r="A6334">
        <v>24.491401672363299</v>
      </c>
      <c r="B6334">
        <v>49.804042816162102</v>
      </c>
      <c r="C6334">
        <v>33.350826263427699</v>
      </c>
    </row>
    <row r="6335" spans="1:3">
      <c r="A6335">
        <v>13.3231000900269</v>
      </c>
      <c r="B6335">
        <v>29.69455909729</v>
      </c>
      <c r="C6335">
        <v>19.0531101226807</v>
      </c>
    </row>
    <row r="6336" spans="1:3">
      <c r="A6336">
        <v>29.427610397338899</v>
      </c>
      <c r="B6336">
        <v>26.3006267547607</v>
      </c>
      <c r="C6336">
        <v>28.333166122436499</v>
      </c>
    </row>
    <row r="6337" spans="1:3">
      <c r="A6337">
        <v>23.702283859252901</v>
      </c>
      <c r="B6337">
        <v>33.983352661132798</v>
      </c>
      <c r="C6337">
        <v>27.300657272338899</v>
      </c>
    </row>
    <row r="6338" spans="1:3">
      <c r="A6338">
        <v>9.5606746673584002</v>
      </c>
      <c r="B6338">
        <v>11.718946456909199</v>
      </c>
      <c r="C6338">
        <v>10.3160696029663</v>
      </c>
    </row>
    <row r="6339" spans="1:3">
      <c r="A6339">
        <v>20.867166519165</v>
      </c>
      <c r="B6339">
        <v>21.7233791351318</v>
      </c>
      <c r="C6339">
        <v>21.166841506958001</v>
      </c>
    </row>
    <row r="6340" spans="1:3">
      <c r="A6340">
        <v>18.091093063354499</v>
      </c>
      <c r="B6340">
        <v>4.0256466865539604</v>
      </c>
      <c r="C6340">
        <v>13.1681871414185</v>
      </c>
    </row>
    <row r="6341" spans="1:3">
      <c r="A6341">
        <v>23.260763168335</v>
      </c>
      <c r="B6341">
        <v>42.003009796142599</v>
      </c>
      <c r="C6341">
        <v>29.820549011230501</v>
      </c>
    </row>
    <row r="6342" spans="1:3">
      <c r="A6342">
        <v>29.1802787780762</v>
      </c>
      <c r="B6342">
        <v>75.496528625488295</v>
      </c>
      <c r="C6342">
        <v>45.390964508056598</v>
      </c>
    </row>
    <row r="6343" spans="1:3">
      <c r="A6343">
        <v>33.822669982910199</v>
      </c>
      <c r="B6343">
        <v>11.889997482299799</v>
      </c>
      <c r="C6343">
        <v>26.146234512329102</v>
      </c>
    </row>
    <row r="6344" spans="1:3">
      <c r="A6344">
        <v>25.103446960449201</v>
      </c>
      <c r="B6344">
        <v>20.297300338745099</v>
      </c>
      <c r="C6344">
        <v>23.4212951660156</v>
      </c>
    </row>
    <row r="6345" spans="1:3">
      <c r="A6345">
        <v>27.915834426879901</v>
      </c>
      <c r="B6345">
        <v>23.541439056396499</v>
      </c>
      <c r="C6345">
        <v>26.3847961425781</v>
      </c>
    </row>
    <row r="6346" spans="1:3">
      <c r="A6346">
        <v>19.546106338501001</v>
      </c>
      <c r="B6346">
        <v>30.5950813293457</v>
      </c>
      <c r="C6346">
        <v>23.4132480621338</v>
      </c>
    </row>
    <row r="6347" spans="1:3">
      <c r="A6347">
        <v>32.711551666259801</v>
      </c>
      <c r="B6347">
        <v>8.3074645996093803</v>
      </c>
      <c r="C6347">
        <v>24.170120239257798</v>
      </c>
    </row>
    <row r="6348" spans="1:3">
      <c r="A6348">
        <v>19.104223251342798</v>
      </c>
      <c r="B6348">
        <v>39.157772064208999</v>
      </c>
      <c r="C6348">
        <v>26.1229648590088</v>
      </c>
    </row>
    <row r="6349" spans="1:3">
      <c r="A6349">
        <v>28.808397293090799</v>
      </c>
      <c r="B6349">
        <v>31.7486896514893</v>
      </c>
      <c r="C6349">
        <v>29.837499618530298</v>
      </c>
    </row>
    <row r="6350" spans="1:3">
      <c r="A6350">
        <v>30.752273559570298</v>
      </c>
      <c r="B6350">
        <v>39.322704315185497</v>
      </c>
      <c r="C6350">
        <v>33.751922607421903</v>
      </c>
    </row>
    <row r="6351" spans="1:3">
      <c r="A6351">
        <v>14.7025442123413</v>
      </c>
      <c r="B6351">
        <v>12.5297698974609</v>
      </c>
      <c r="C6351">
        <v>13.9420728683472</v>
      </c>
    </row>
    <row r="6352" spans="1:3">
      <c r="A6352">
        <v>51.373439788818402</v>
      </c>
      <c r="B6352">
        <v>32.956199645996101</v>
      </c>
      <c r="C6352">
        <v>44.927406311035199</v>
      </c>
    </row>
    <row r="6353" spans="1:3">
      <c r="A6353">
        <v>14.246660232543899</v>
      </c>
      <c r="B6353">
        <v>49.019046783447301</v>
      </c>
      <c r="C6353">
        <v>26.416996002197301</v>
      </c>
    </row>
    <row r="6354" spans="1:3">
      <c r="A6354">
        <v>39.408485412597699</v>
      </c>
      <c r="B6354">
        <v>13.0679378509521</v>
      </c>
      <c r="C6354">
        <v>30.189292907714801</v>
      </c>
    </row>
    <row r="6355" spans="1:3">
      <c r="A6355">
        <v>17.186822891235401</v>
      </c>
      <c r="B6355">
        <v>67.270126342773395</v>
      </c>
      <c r="C6355">
        <v>34.715980529785199</v>
      </c>
    </row>
    <row r="6356" spans="1:3">
      <c r="A6356">
        <v>18.1165065765381</v>
      </c>
      <c r="B6356">
        <v>11.842542648315399</v>
      </c>
      <c r="C6356">
        <v>15.9206190109253</v>
      </c>
    </row>
    <row r="6357" spans="1:3">
      <c r="A6357">
        <v>52.015647888183601</v>
      </c>
      <c r="B6357">
        <v>9.6881017684936506</v>
      </c>
      <c r="C6357">
        <v>37.201007843017599</v>
      </c>
    </row>
    <row r="6358" spans="1:3">
      <c r="A6358">
        <v>16.159381866455099</v>
      </c>
      <c r="B6358">
        <v>16.2331027984619</v>
      </c>
      <c r="C6358">
        <v>16.185184478759801</v>
      </c>
    </row>
    <row r="6359" spans="1:3">
      <c r="A6359">
        <v>36.933807373046903</v>
      </c>
      <c r="B6359">
        <v>14.786705970764199</v>
      </c>
      <c r="C6359">
        <v>29.1823215484619</v>
      </c>
    </row>
    <row r="6360" spans="1:3">
      <c r="A6360">
        <v>54.492683410644503</v>
      </c>
      <c r="B6360">
        <v>-1.01889419555664</v>
      </c>
      <c r="C6360">
        <v>35.063632965087898</v>
      </c>
    </row>
    <row r="6361" spans="1:3">
      <c r="A6361">
        <v>27.132249832153299</v>
      </c>
      <c r="B6361">
        <v>24.545619964599599</v>
      </c>
      <c r="C6361">
        <v>26.2269287109375</v>
      </c>
    </row>
    <row r="6362" spans="1:3">
      <c r="A6362">
        <v>24.407564163208001</v>
      </c>
      <c r="B6362">
        <v>56.713512420654297</v>
      </c>
      <c r="C6362">
        <v>35.714645385742202</v>
      </c>
    </row>
    <row r="6363" spans="1:3">
      <c r="A6363">
        <v>23.965847015380898</v>
      </c>
      <c r="B6363">
        <v>19.166721343994102</v>
      </c>
      <c r="C6363">
        <v>22.286153793335</v>
      </c>
    </row>
    <row r="6364" spans="1:3">
      <c r="A6364">
        <v>29.8557224273682</v>
      </c>
      <c r="B6364">
        <v>60.301799774169901</v>
      </c>
      <c r="C6364">
        <v>40.511848449707003</v>
      </c>
    </row>
    <row r="6365" spans="1:3">
      <c r="A6365">
        <v>23.538013458251999</v>
      </c>
      <c r="B6365">
        <v>7.0270838737487802</v>
      </c>
      <c r="C6365">
        <v>17.7591876983643</v>
      </c>
    </row>
    <row r="6366" spans="1:3">
      <c r="A6366">
        <v>17.5967903137207</v>
      </c>
      <c r="B6366">
        <v>8.9521942138671893</v>
      </c>
      <c r="C6366">
        <v>14.5711812973022</v>
      </c>
    </row>
    <row r="6367" spans="1:3">
      <c r="A6367">
        <v>23.6290683746338</v>
      </c>
      <c r="B6367">
        <v>-1.46207058429718</v>
      </c>
      <c r="C6367">
        <v>14.847169876098601</v>
      </c>
    </row>
    <row r="6368" spans="1:3">
      <c r="A6368">
        <v>32.292476654052699</v>
      </c>
      <c r="B6368">
        <v>59.986324310302699</v>
      </c>
      <c r="C6368">
        <v>41.985324859619098</v>
      </c>
    </row>
    <row r="6369" spans="1:3">
      <c r="A6369">
        <v>35.1141357421875</v>
      </c>
      <c r="B6369">
        <v>41.961696624755902</v>
      </c>
      <c r="C6369">
        <v>37.510780334472699</v>
      </c>
    </row>
    <row r="6370" spans="1:3">
      <c r="A6370">
        <v>34.426872253417997</v>
      </c>
      <c r="B6370">
        <v>22.663152694702099</v>
      </c>
      <c r="C6370">
        <v>30.3095703125</v>
      </c>
    </row>
    <row r="6371" spans="1:3">
      <c r="A6371">
        <v>22.7511100769043</v>
      </c>
      <c r="B6371">
        <v>21.3734035491943</v>
      </c>
      <c r="C6371">
        <v>22.268913269043001</v>
      </c>
    </row>
    <row r="6372" spans="1:3">
      <c r="A6372">
        <v>17.950433731079102</v>
      </c>
      <c r="B6372">
        <v>0.44224989414215099</v>
      </c>
      <c r="C6372">
        <v>11.8225698471069</v>
      </c>
    </row>
    <row r="6373" spans="1:3">
      <c r="A6373">
        <v>28.843406677246101</v>
      </c>
      <c r="B6373">
        <v>55.250614166259801</v>
      </c>
      <c r="C6373">
        <v>38.085929870605497</v>
      </c>
    </row>
    <row r="6374" spans="1:3">
      <c r="A6374">
        <v>22.859758377075199</v>
      </c>
      <c r="B6374">
        <v>38.279678344726598</v>
      </c>
      <c r="C6374">
        <v>28.256731033325199</v>
      </c>
    </row>
    <row r="6375" spans="1:3">
      <c r="A6375">
        <v>43.483524322509801</v>
      </c>
      <c r="B6375">
        <v>33.602657318115199</v>
      </c>
      <c r="C6375">
        <v>40.025222778320298</v>
      </c>
    </row>
    <row r="6376" spans="1:3">
      <c r="A6376">
        <v>13.7363958358765</v>
      </c>
      <c r="B6376">
        <v>2.42160224914551</v>
      </c>
      <c r="C6376">
        <v>9.7762184143066406</v>
      </c>
    </row>
    <row r="6377" spans="1:3">
      <c r="A6377">
        <v>50.874801635742202</v>
      </c>
      <c r="B6377">
        <v>36.716869354247997</v>
      </c>
      <c r="C6377">
        <v>45.919525146484403</v>
      </c>
    </row>
    <row r="6378" spans="1:3">
      <c r="A6378">
        <v>19.139553070068398</v>
      </c>
      <c r="B6378">
        <v>23.7329406738281</v>
      </c>
      <c r="C6378">
        <v>20.747238159179702</v>
      </c>
    </row>
    <row r="6379" spans="1:3">
      <c r="A6379">
        <v>37.576339721679702</v>
      </c>
      <c r="B6379">
        <v>50.030532836914098</v>
      </c>
      <c r="C6379">
        <v>41.935306549072301</v>
      </c>
    </row>
    <row r="6380" spans="1:3">
      <c r="A6380">
        <v>16.892015457153299</v>
      </c>
      <c r="B6380">
        <v>2.1427268981933598</v>
      </c>
      <c r="C6380">
        <v>11.729764938354499</v>
      </c>
    </row>
    <row r="6381" spans="1:3">
      <c r="A6381">
        <v>23.270154953002901</v>
      </c>
      <c r="B6381">
        <v>37.751064300537102</v>
      </c>
      <c r="C6381">
        <v>28.338472366333001</v>
      </c>
    </row>
    <row r="6382" spans="1:3">
      <c r="A6382">
        <v>25.5755729675293</v>
      </c>
      <c r="B6382">
        <v>59.808376312255902</v>
      </c>
      <c r="C6382">
        <v>37.557052612304702</v>
      </c>
    </row>
    <row r="6383" spans="1:3">
      <c r="A6383">
        <v>29.029224395751999</v>
      </c>
      <c r="B6383">
        <v>6.4500451087951696</v>
      </c>
      <c r="C6383">
        <v>21.126512527465799</v>
      </c>
    </row>
    <row r="6384" spans="1:3">
      <c r="A6384">
        <v>18.6805305480957</v>
      </c>
      <c r="B6384">
        <v>53.647323608398402</v>
      </c>
      <c r="C6384">
        <v>30.918907165527301</v>
      </c>
    </row>
    <row r="6385" spans="1:3">
      <c r="A6385">
        <v>42.909385681152301</v>
      </c>
      <c r="B6385">
        <v>28.999273300170898</v>
      </c>
      <c r="C6385">
        <v>38.040847778320298</v>
      </c>
    </row>
    <row r="6386" spans="1:3">
      <c r="A6386">
        <v>9.9448919296264595</v>
      </c>
      <c r="B6386">
        <v>-7.4854207038879403</v>
      </c>
      <c r="C6386">
        <v>3.8442826271057098</v>
      </c>
    </row>
    <row r="6387" spans="1:3">
      <c r="A6387">
        <v>19.750659942626999</v>
      </c>
      <c r="B6387">
        <v>35.903839111328097</v>
      </c>
      <c r="C6387">
        <v>25.404272079467798</v>
      </c>
    </row>
    <row r="6388" spans="1:3">
      <c r="A6388">
        <v>19.672306060791001</v>
      </c>
      <c r="B6388">
        <v>68.485481262207003</v>
      </c>
      <c r="C6388">
        <v>36.756916046142599</v>
      </c>
    </row>
    <row r="6389" spans="1:3">
      <c r="A6389">
        <v>26.0722141265869</v>
      </c>
      <c r="B6389">
        <v>12.037595748901399</v>
      </c>
      <c r="C6389">
        <v>21.160097122192401</v>
      </c>
    </row>
    <row r="6390" spans="1:3">
      <c r="A6390">
        <v>30.086765289306602</v>
      </c>
      <c r="B6390">
        <v>3.8479814529418901</v>
      </c>
      <c r="C6390">
        <v>20.903190612793001</v>
      </c>
    </row>
    <row r="6391" spans="1:3">
      <c r="A6391">
        <v>33.603908538818402</v>
      </c>
      <c r="B6391">
        <v>45.725028991699197</v>
      </c>
      <c r="C6391">
        <v>37.846302032470703</v>
      </c>
    </row>
    <row r="6392" spans="1:3">
      <c r="A6392">
        <v>13.001540184021</v>
      </c>
      <c r="B6392">
        <v>64.100486755371094</v>
      </c>
      <c r="C6392">
        <v>30.886171340942401</v>
      </c>
    </row>
    <row r="6393" spans="1:3">
      <c r="A6393">
        <v>19.668849945068398</v>
      </c>
      <c r="B6393">
        <v>16.9585781097412</v>
      </c>
      <c r="C6393">
        <v>18.7202548980713</v>
      </c>
    </row>
    <row r="6394" spans="1:3">
      <c r="A6394">
        <v>22.620048522949201</v>
      </c>
      <c r="B6394">
        <v>27.138629913330099</v>
      </c>
      <c r="C6394">
        <v>24.201551437377901</v>
      </c>
    </row>
    <row r="6395" spans="1:3">
      <c r="A6395">
        <v>54.005172729492202</v>
      </c>
      <c r="B6395">
        <v>6.6857233047485396</v>
      </c>
      <c r="C6395">
        <v>37.443367004394503</v>
      </c>
    </row>
    <row r="6396" spans="1:3">
      <c r="A6396">
        <v>33.104122161865199</v>
      </c>
      <c r="B6396">
        <v>12.5699510574341</v>
      </c>
      <c r="C6396">
        <v>25.917161941528299</v>
      </c>
    </row>
    <row r="6397" spans="1:3">
      <c r="A6397">
        <v>42.435314178466797</v>
      </c>
      <c r="B6397">
        <v>22.686033248901399</v>
      </c>
      <c r="C6397">
        <v>35.523067474365199</v>
      </c>
    </row>
    <row r="6398" spans="1:3">
      <c r="A6398">
        <v>29.090175628662099</v>
      </c>
      <c r="B6398">
        <v>55.391426086425803</v>
      </c>
      <c r="C6398">
        <v>38.295612335205099</v>
      </c>
    </row>
    <row r="6399" spans="1:3">
      <c r="A6399">
        <v>11.1796255111694</v>
      </c>
      <c r="B6399">
        <v>36.710182189941399</v>
      </c>
      <c r="C6399">
        <v>20.115320205688501</v>
      </c>
    </row>
    <row r="6400" spans="1:3">
      <c r="A6400">
        <v>24.282789230346701</v>
      </c>
      <c r="B6400">
        <v>62.468059539794901</v>
      </c>
      <c r="C6400">
        <v>37.647632598877003</v>
      </c>
    </row>
    <row r="6401" spans="1:3">
      <c r="A6401">
        <v>49.998249053955099</v>
      </c>
      <c r="B6401">
        <v>85.203010559082003</v>
      </c>
      <c r="C6401">
        <v>62.319915771484403</v>
      </c>
    </row>
    <row r="6402" spans="1:3">
      <c r="A6402">
        <v>20.6067810058594</v>
      </c>
      <c r="B6402">
        <v>37.793575286865199</v>
      </c>
      <c r="C6402">
        <v>26.622158050537099</v>
      </c>
    </row>
    <row r="6403" spans="1:3">
      <c r="A6403">
        <v>22.726554870605501</v>
      </c>
      <c r="B6403">
        <v>4.0323395729064897</v>
      </c>
      <c r="C6403">
        <v>16.183580398559599</v>
      </c>
    </row>
    <row r="6404" spans="1:3">
      <c r="A6404">
        <v>30.6323547363281</v>
      </c>
      <c r="B6404">
        <v>2.8486807346343999</v>
      </c>
      <c r="C6404">
        <v>20.9080696105957</v>
      </c>
    </row>
    <row r="6405" spans="1:3">
      <c r="A6405">
        <v>26.101020812988299</v>
      </c>
      <c r="B6405">
        <v>8.26416015625</v>
      </c>
      <c r="C6405">
        <v>19.858119964599599</v>
      </c>
    </row>
    <row r="6406" spans="1:3">
      <c r="A6406">
        <v>29.599170684814499</v>
      </c>
      <c r="B6406">
        <v>28.096982955932599</v>
      </c>
      <c r="C6406">
        <v>29.0734043121338</v>
      </c>
    </row>
    <row r="6407" spans="1:3">
      <c r="A6407">
        <v>18.395048141479499</v>
      </c>
      <c r="B6407">
        <v>23.2386360168457</v>
      </c>
      <c r="C6407">
        <v>20.090303421020501</v>
      </c>
    </row>
    <row r="6408" spans="1:3">
      <c r="A6408">
        <v>43.204235076904297</v>
      </c>
      <c r="B6408">
        <v>43.748954772949197</v>
      </c>
      <c r="C6408">
        <v>43.394886016845703</v>
      </c>
    </row>
    <row r="6409" spans="1:3">
      <c r="A6409">
        <v>25.370845794677699</v>
      </c>
      <c r="B6409">
        <v>32.855133056640597</v>
      </c>
      <c r="C6409">
        <v>27.9903469085693</v>
      </c>
    </row>
    <row r="6410" spans="1:3">
      <c r="A6410">
        <v>32.881130218505902</v>
      </c>
      <c r="B6410">
        <v>14.9850978851318</v>
      </c>
      <c r="C6410">
        <v>26.617519378662099</v>
      </c>
    </row>
    <row r="6411" spans="1:3">
      <c r="A6411">
        <v>22.033737182617202</v>
      </c>
      <c r="B6411">
        <v>31.4813938140869</v>
      </c>
      <c r="C6411">
        <v>25.340417861938501</v>
      </c>
    </row>
    <row r="6412" spans="1:3">
      <c r="A6412">
        <v>25.6101169586182</v>
      </c>
      <c r="B6412">
        <v>49.859821319580099</v>
      </c>
      <c r="C6412">
        <v>34.0975151062012</v>
      </c>
    </row>
    <row r="6413" spans="1:3">
      <c r="A6413">
        <v>14.4403266906738</v>
      </c>
      <c r="B6413">
        <v>34.470180511474602</v>
      </c>
      <c r="C6413">
        <v>21.4507751464844</v>
      </c>
    </row>
    <row r="6414" spans="1:3">
      <c r="A6414">
        <v>28.424085617065401</v>
      </c>
      <c r="B6414">
        <v>40.021347045898402</v>
      </c>
      <c r="C6414">
        <v>32.483127593994098</v>
      </c>
    </row>
    <row r="6415" spans="1:3">
      <c r="A6415">
        <v>7.7012181282043501</v>
      </c>
      <c r="B6415">
        <v>49.719871520996101</v>
      </c>
      <c r="C6415">
        <v>22.4077472686768</v>
      </c>
    </row>
    <row r="6416" spans="1:3">
      <c r="A6416">
        <v>44.723743438720703</v>
      </c>
      <c r="B6416">
        <v>7.4272546768188503</v>
      </c>
      <c r="C6416">
        <v>31.669971466064499</v>
      </c>
    </row>
    <row r="6417" spans="1:3">
      <c r="A6417">
        <v>25.1905708312988</v>
      </c>
      <c r="B6417">
        <v>26.6510009765625</v>
      </c>
      <c r="C6417">
        <v>25.7017211914063</v>
      </c>
    </row>
    <row r="6418" spans="1:3">
      <c r="A6418">
        <v>33.355438232421903</v>
      </c>
      <c r="B6418">
        <v>28.594373703002901</v>
      </c>
      <c r="C6418">
        <v>31.6890659332275</v>
      </c>
    </row>
    <row r="6419" spans="1:3">
      <c r="A6419">
        <v>58.5006294250488</v>
      </c>
      <c r="B6419">
        <v>25.7611293792725</v>
      </c>
      <c r="C6419">
        <v>47.041805267333999</v>
      </c>
    </row>
    <row r="6420" spans="1:3">
      <c r="A6420">
        <v>27.746078491210898</v>
      </c>
      <c r="B6420">
        <v>39.6638793945313</v>
      </c>
      <c r="C6420">
        <v>31.917308807373001</v>
      </c>
    </row>
    <row r="6421" spans="1:3">
      <c r="A6421">
        <v>34.025432586669901</v>
      </c>
      <c r="B6421">
        <v>-0.392970710992813</v>
      </c>
      <c r="C6421">
        <v>21.978990554809599</v>
      </c>
    </row>
    <row r="6422" spans="1:3">
      <c r="A6422">
        <v>38.843235015869098</v>
      </c>
      <c r="B6422">
        <v>36.013023376464801</v>
      </c>
      <c r="C6422">
        <v>37.8526611328125</v>
      </c>
    </row>
    <row r="6423" spans="1:3">
      <c r="A6423">
        <v>12.5120096206665</v>
      </c>
      <c r="B6423">
        <v>18.778190612793001</v>
      </c>
      <c r="C6423">
        <v>14.705172538757299</v>
      </c>
    </row>
    <row r="6424" spans="1:3">
      <c r="A6424">
        <v>21.8394775390625</v>
      </c>
      <c r="B6424">
        <v>16.471393585205099</v>
      </c>
      <c r="C6424">
        <v>19.960647583007798</v>
      </c>
    </row>
    <row r="6425" spans="1:3">
      <c r="A6425">
        <v>34.372642517089801</v>
      </c>
      <c r="B6425">
        <v>22.8255825042725</v>
      </c>
      <c r="C6425">
        <v>30.331171035766602</v>
      </c>
    </row>
    <row r="6426" spans="1:3">
      <c r="A6426">
        <v>47.8869018554688</v>
      </c>
      <c r="B6426">
        <v>3.72479343414307</v>
      </c>
      <c r="C6426">
        <v>32.430164337158203</v>
      </c>
    </row>
    <row r="6427" spans="1:3">
      <c r="A6427">
        <v>14.3539171218872</v>
      </c>
      <c r="B6427">
        <v>0.153056174516678</v>
      </c>
      <c r="C6427">
        <v>9.3836154937744105</v>
      </c>
    </row>
    <row r="6428" spans="1:3">
      <c r="A6428">
        <v>17.3720798492432</v>
      </c>
      <c r="B6428">
        <v>31.328681945800799</v>
      </c>
      <c r="C6428">
        <v>22.256891250610401</v>
      </c>
    </row>
    <row r="6429" spans="1:3">
      <c r="A6429">
        <v>20.553272247314499</v>
      </c>
      <c r="B6429">
        <v>18.311628341674801</v>
      </c>
      <c r="C6429">
        <v>19.7686977386475</v>
      </c>
    </row>
    <row r="6430" spans="1:3">
      <c r="A6430">
        <v>16.9469089508057</v>
      </c>
      <c r="B6430">
        <v>152.02725219726599</v>
      </c>
      <c r="C6430">
        <v>64.225028991699205</v>
      </c>
    </row>
    <row r="6431" spans="1:3">
      <c r="A6431">
        <v>27.1786994934082</v>
      </c>
      <c r="B6431">
        <v>42.773113250732401</v>
      </c>
      <c r="C6431">
        <v>32.636745452880902</v>
      </c>
    </row>
    <row r="6432" spans="1:3">
      <c r="A6432">
        <v>22.670995712280298</v>
      </c>
      <c r="B6432">
        <v>7.05938816070557</v>
      </c>
      <c r="C6432">
        <v>17.206933975219702</v>
      </c>
    </row>
    <row r="6433" spans="1:3">
      <c r="A6433">
        <v>22.782712936401399</v>
      </c>
      <c r="B6433">
        <v>14.6730489730835</v>
      </c>
      <c r="C6433">
        <v>19.944330215454102</v>
      </c>
    </row>
    <row r="6434" spans="1:3">
      <c r="A6434">
        <v>21.128992080688501</v>
      </c>
      <c r="B6434">
        <v>16.958992004394499</v>
      </c>
      <c r="C6434">
        <v>19.669492721557599</v>
      </c>
    </row>
    <row r="6435" spans="1:3">
      <c r="A6435">
        <v>16.0639038085938</v>
      </c>
      <c r="B6435">
        <v>14.0268659591675</v>
      </c>
      <c r="C6435">
        <v>15.3509407043457</v>
      </c>
    </row>
    <row r="6436" spans="1:3">
      <c r="A6436">
        <v>30.693778991699201</v>
      </c>
      <c r="B6436">
        <v>22.810832977294901</v>
      </c>
      <c r="C6436">
        <v>27.934747695922901</v>
      </c>
    </row>
    <row r="6437" spans="1:3">
      <c r="A6437">
        <v>12.630545616149901</v>
      </c>
      <c r="B6437">
        <v>44.787631988525398</v>
      </c>
      <c r="C6437">
        <v>23.885526657104499</v>
      </c>
    </row>
    <row r="6438" spans="1:3">
      <c r="A6438">
        <v>35.017250061035199</v>
      </c>
      <c r="B6438">
        <v>33.147842407226598</v>
      </c>
      <c r="C6438">
        <v>34.362957000732401</v>
      </c>
    </row>
    <row r="6439" spans="1:3">
      <c r="A6439">
        <v>32.299152374267599</v>
      </c>
      <c r="B6439">
        <v>50.246360778808601</v>
      </c>
      <c r="C6439">
        <v>38.580677032470703</v>
      </c>
    </row>
    <row r="6440" spans="1:3">
      <c r="A6440">
        <v>19.2171516418457</v>
      </c>
      <c r="B6440">
        <v>-7.8583669662475604</v>
      </c>
      <c r="C6440">
        <v>9.7407197952270508</v>
      </c>
    </row>
    <row r="6441" spans="1:3">
      <c r="A6441">
        <v>20.9135131835938</v>
      </c>
      <c r="B6441">
        <v>26.232099533081101</v>
      </c>
      <c r="C6441">
        <v>22.775018692016602</v>
      </c>
    </row>
    <row r="6442" spans="1:3">
      <c r="A6442">
        <v>31.831100463867202</v>
      </c>
      <c r="B6442">
        <v>53.044219970703097</v>
      </c>
      <c r="C6442">
        <v>39.255691528320298</v>
      </c>
    </row>
    <row r="6443" spans="1:3">
      <c r="A6443">
        <v>48.825374603271499</v>
      </c>
      <c r="B6443">
        <v>82.330162048339801</v>
      </c>
      <c r="C6443">
        <v>60.552051544189503</v>
      </c>
    </row>
    <row r="6444" spans="1:3">
      <c r="A6444">
        <v>12.178550720214799</v>
      </c>
      <c r="B6444">
        <v>9.0884189605712908</v>
      </c>
      <c r="C6444">
        <v>11.0970048904419</v>
      </c>
    </row>
    <row r="6445" spans="1:3">
      <c r="A6445">
        <v>29.564674377441399</v>
      </c>
      <c r="B6445">
        <v>30.738460540771499</v>
      </c>
      <c r="C6445">
        <v>29.975500106811499</v>
      </c>
    </row>
    <row r="6446" spans="1:3">
      <c r="A6446">
        <v>32.859493255615199</v>
      </c>
      <c r="B6446">
        <v>20.291950225830099</v>
      </c>
      <c r="C6446">
        <v>28.460853576660199</v>
      </c>
    </row>
    <row r="6447" spans="1:3">
      <c r="A6447">
        <v>20.091159820556602</v>
      </c>
      <c r="B6447">
        <v>21.776300430297901</v>
      </c>
      <c r="C6447">
        <v>20.6809597015381</v>
      </c>
    </row>
    <row r="6448" spans="1:3">
      <c r="A6448">
        <v>30.303840637206999</v>
      </c>
      <c r="B6448">
        <v>63.6186332702637</v>
      </c>
      <c r="C6448">
        <v>41.964019775390597</v>
      </c>
    </row>
    <row r="6449" spans="1:3">
      <c r="A6449">
        <v>25.6168212890625</v>
      </c>
      <c r="B6449">
        <v>3.1106758117675799</v>
      </c>
      <c r="C6449">
        <v>17.739669799804702</v>
      </c>
    </row>
    <row r="6450" spans="1:3">
      <c r="A6450">
        <v>37.415561676025398</v>
      </c>
      <c r="B6450">
        <v>22.637668609619102</v>
      </c>
      <c r="C6450">
        <v>32.243297576904297</v>
      </c>
    </row>
    <row r="6451" spans="1:3">
      <c r="A6451">
        <v>37.203460693359403</v>
      </c>
      <c r="B6451">
        <v>32.794864654541001</v>
      </c>
      <c r="C6451">
        <v>35.660453796386697</v>
      </c>
    </row>
    <row r="6452" spans="1:3">
      <c r="A6452">
        <v>28.531295776367202</v>
      </c>
      <c r="B6452">
        <v>40.6243286132813</v>
      </c>
      <c r="C6452">
        <v>32.763858795166001</v>
      </c>
    </row>
    <row r="6453" spans="1:3">
      <c r="A6453">
        <v>11.7605686187744</v>
      </c>
      <c r="B6453">
        <v>67.775749206542997</v>
      </c>
      <c r="C6453">
        <v>31.365880966186499</v>
      </c>
    </row>
    <row r="6454" spans="1:3">
      <c r="A6454">
        <v>21.6955757141113</v>
      </c>
      <c r="B6454">
        <v>23.763385772705099</v>
      </c>
      <c r="C6454">
        <v>22.419309616088899</v>
      </c>
    </row>
    <row r="6455" spans="1:3">
      <c r="A6455">
        <v>34.273246765136697</v>
      </c>
      <c r="B6455">
        <v>31.896446228027301</v>
      </c>
      <c r="C6455">
        <v>33.441368103027301</v>
      </c>
    </row>
    <row r="6456" spans="1:3">
      <c r="A6456">
        <v>15.624366760253899</v>
      </c>
      <c r="B6456">
        <v>18.7701225280762</v>
      </c>
      <c r="C6456">
        <v>16.7253818511963</v>
      </c>
    </row>
    <row r="6457" spans="1:3">
      <c r="A6457">
        <v>23.016109466552699</v>
      </c>
      <c r="B6457">
        <v>4.5240683555603001</v>
      </c>
      <c r="C6457">
        <v>16.543895721435501</v>
      </c>
    </row>
    <row r="6458" spans="1:3">
      <c r="A6458">
        <v>36.629035949707003</v>
      </c>
      <c r="B6458">
        <v>-11.314903259277299</v>
      </c>
      <c r="C6458">
        <v>19.848657608032202</v>
      </c>
    </row>
    <row r="6459" spans="1:3">
      <c r="A6459">
        <v>27.516054153442401</v>
      </c>
      <c r="B6459">
        <v>15.709226608276399</v>
      </c>
      <c r="C6459">
        <v>23.383665084838899</v>
      </c>
    </row>
    <row r="6460" spans="1:3">
      <c r="A6460">
        <v>45.031658172607401</v>
      </c>
      <c r="B6460">
        <v>42.554466247558601</v>
      </c>
      <c r="C6460">
        <v>44.164642333984403</v>
      </c>
    </row>
    <row r="6461" spans="1:3">
      <c r="A6461">
        <v>25.013307571411101</v>
      </c>
      <c r="B6461">
        <v>24.584650039672901</v>
      </c>
      <c r="C6461">
        <v>24.863277435302699</v>
      </c>
    </row>
    <row r="6462" spans="1:3">
      <c r="A6462">
        <v>11.7674722671509</v>
      </c>
      <c r="B6462">
        <v>38.400360107421903</v>
      </c>
      <c r="C6462">
        <v>21.088983535766602</v>
      </c>
    </row>
    <row r="6463" spans="1:3">
      <c r="A6463">
        <v>31.337894439697301</v>
      </c>
      <c r="B6463">
        <v>7.3761863708496103</v>
      </c>
      <c r="C6463">
        <v>22.951295852661101</v>
      </c>
    </row>
    <row r="6464" spans="1:3">
      <c r="A6464">
        <v>27.161359786987301</v>
      </c>
      <c r="B6464">
        <v>4.5079774856567401</v>
      </c>
      <c r="C6464">
        <v>19.2326755523682</v>
      </c>
    </row>
    <row r="6465" spans="1:3">
      <c r="A6465">
        <v>26.315090179443398</v>
      </c>
      <c r="B6465">
        <v>9.8720388412475604</v>
      </c>
      <c r="C6465">
        <v>20.560022354126001</v>
      </c>
    </row>
    <row r="6466" spans="1:3">
      <c r="A6466">
        <v>26.792671203613299</v>
      </c>
      <c r="B6466">
        <v>29.5540866851807</v>
      </c>
      <c r="C6466">
        <v>27.7591667175293</v>
      </c>
    </row>
    <row r="6467" spans="1:3">
      <c r="A6467">
        <v>26.425886154174801</v>
      </c>
      <c r="B6467">
        <v>42.5396537780762</v>
      </c>
      <c r="C6467">
        <v>32.065704345703097</v>
      </c>
    </row>
    <row r="6468" spans="1:3">
      <c r="A6468">
        <v>24.8029689788818</v>
      </c>
      <c r="B6468">
        <v>38.085746765136697</v>
      </c>
      <c r="C6468">
        <v>29.451940536498999</v>
      </c>
    </row>
    <row r="6469" spans="1:3">
      <c r="A6469">
        <v>29.138362884521499</v>
      </c>
      <c r="B6469">
        <v>32.091304779052699</v>
      </c>
      <c r="C6469">
        <v>30.171892166137699</v>
      </c>
    </row>
    <row r="6470" spans="1:3">
      <c r="A6470">
        <v>36.844169616699197</v>
      </c>
      <c r="B6470">
        <v>43.306968688964801</v>
      </c>
      <c r="C6470">
        <v>39.106147766113303</v>
      </c>
    </row>
    <row r="6471" spans="1:3">
      <c r="A6471">
        <v>18.533935546875</v>
      </c>
      <c r="B6471">
        <v>85.897285461425795</v>
      </c>
      <c r="C6471">
        <v>42.111106872558601</v>
      </c>
    </row>
    <row r="6472" spans="1:3">
      <c r="A6472">
        <v>36.998088836669901</v>
      </c>
      <c r="B6472">
        <v>67.594955444335895</v>
      </c>
      <c r="C6472">
        <v>47.706993103027301</v>
      </c>
    </row>
    <row r="6473" spans="1:3">
      <c r="A6473">
        <v>46.773921966552699</v>
      </c>
      <c r="B6473">
        <v>4.6036086082458496</v>
      </c>
      <c r="C6473">
        <v>32.014312744140597</v>
      </c>
    </row>
    <row r="6474" spans="1:3">
      <c r="A6474">
        <v>21.304161071777301</v>
      </c>
      <c r="B6474">
        <v>10.4638681411743</v>
      </c>
      <c r="C6474">
        <v>17.510059356689499</v>
      </c>
    </row>
    <row r="6475" spans="1:3">
      <c r="A6475">
        <v>31.565547943115199</v>
      </c>
      <c r="B6475">
        <v>-4.5515894889831499</v>
      </c>
      <c r="C6475">
        <v>18.9245491027832</v>
      </c>
    </row>
    <row r="6476" spans="1:3">
      <c r="A6476">
        <v>31.663721084594702</v>
      </c>
      <c r="B6476">
        <v>11.050606727600099</v>
      </c>
      <c r="C6476">
        <v>24.449131011962901</v>
      </c>
    </row>
    <row r="6477" spans="1:3">
      <c r="A6477">
        <v>33.955284118652301</v>
      </c>
      <c r="B6477">
        <v>18.039077758789102</v>
      </c>
      <c r="C6477">
        <v>28.3846111297607</v>
      </c>
    </row>
    <row r="6478" spans="1:3">
      <c r="A6478">
        <v>39.4612007141113</v>
      </c>
      <c r="B6478">
        <v>20.601558685302699</v>
      </c>
      <c r="C6478">
        <v>32.860324859619098</v>
      </c>
    </row>
    <row r="6479" spans="1:3">
      <c r="A6479">
        <v>31.937780380248999</v>
      </c>
      <c r="B6479">
        <v>22.799524307251001</v>
      </c>
      <c r="C6479">
        <v>28.7393913269043</v>
      </c>
    </row>
    <row r="6480" spans="1:3">
      <c r="A6480">
        <v>18.979385375976602</v>
      </c>
      <c r="B6480">
        <v>26.041944503784201</v>
      </c>
      <c r="C6480">
        <v>21.451280593872099</v>
      </c>
    </row>
    <row r="6481" spans="1:3">
      <c r="A6481">
        <v>31.1335544586182</v>
      </c>
      <c r="B6481">
        <v>20.265687942504901</v>
      </c>
      <c r="C6481">
        <v>27.3298015594482</v>
      </c>
    </row>
    <row r="6482" spans="1:3">
      <c r="A6482">
        <v>26.885993957519499</v>
      </c>
      <c r="B6482">
        <v>32.483139038085902</v>
      </c>
      <c r="C6482">
        <v>28.844995498657202</v>
      </c>
    </row>
    <row r="6483" spans="1:3">
      <c r="A6483">
        <v>18.862363815307599</v>
      </c>
      <c r="B6483">
        <v>36.6239624023438</v>
      </c>
      <c r="C6483">
        <v>25.078924179077099</v>
      </c>
    </row>
    <row r="6484" spans="1:3">
      <c r="A6484">
        <v>28.282030105590799</v>
      </c>
      <c r="B6484">
        <v>104.399253845215</v>
      </c>
      <c r="C6484">
        <v>54.923057556152301</v>
      </c>
    </row>
    <row r="6485" spans="1:3">
      <c r="A6485">
        <v>28.420221328735401</v>
      </c>
      <c r="B6485">
        <v>11.7966775894165</v>
      </c>
      <c r="C6485">
        <v>22.6019802093506</v>
      </c>
    </row>
    <row r="6486" spans="1:3">
      <c r="A6486">
        <v>40.141407012939503</v>
      </c>
      <c r="B6486">
        <v>22.7076225280762</v>
      </c>
      <c r="C6486">
        <v>34.039581298828097</v>
      </c>
    </row>
    <row r="6487" spans="1:3">
      <c r="A6487">
        <v>25.243236541748001</v>
      </c>
      <c r="B6487">
        <v>8.0517539978027308</v>
      </c>
      <c r="C6487">
        <v>19.2262172698975</v>
      </c>
    </row>
    <row r="6488" spans="1:3">
      <c r="A6488">
        <v>34.838634490966797</v>
      </c>
      <c r="B6488">
        <v>104.79647827148401</v>
      </c>
      <c r="C6488">
        <v>59.323879241943402</v>
      </c>
    </row>
    <row r="6489" spans="1:3">
      <c r="A6489">
        <v>13.779694557189901</v>
      </c>
      <c r="B6489">
        <v>-12.7190294265747</v>
      </c>
      <c r="C6489">
        <v>4.5051412582397496</v>
      </c>
    </row>
    <row r="6490" spans="1:3">
      <c r="A6490">
        <v>24.982206344604499</v>
      </c>
      <c r="B6490">
        <v>38.197166442871101</v>
      </c>
      <c r="C6490">
        <v>29.607442855835</v>
      </c>
    </row>
    <row r="6491" spans="1:3">
      <c r="A6491">
        <v>34.507369995117202</v>
      </c>
      <c r="B6491">
        <v>41.102920532226598</v>
      </c>
      <c r="C6491">
        <v>36.815811157226598</v>
      </c>
    </row>
    <row r="6492" spans="1:3">
      <c r="A6492">
        <v>28.219295501708999</v>
      </c>
      <c r="B6492">
        <v>48.214076995849602</v>
      </c>
      <c r="C6492">
        <v>35.2174682617188</v>
      </c>
    </row>
    <row r="6493" spans="1:3">
      <c r="A6493">
        <v>9.6536407470703107</v>
      </c>
      <c r="B6493">
        <v>14.9203758239746</v>
      </c>
      <c r="C6493">
        <v>11.496997833251999</v>
      </c>
    </row>
    <row r="6494" spans="1:3">
      <c r="A6494">
        <v>21.694442749023398</v>
      </c>
      <c r="B6494">
        <v>17.1674613952637</v>
      </c>
      <c r="C6494">
        <v>20.109998703002901</v>
      </c>
    </row>
    <row r="6495" spans="1:3">
      <c r="A6495">
        <v>5.6028952598571804</v>
      </c>
      <c r="B6495">
        <v>17.8258171081543</v>
      </c>
      <c r="C6495">
        <v>9.8809175491333008</v>
      </c>
    </row>
    <row r="6496" spans="1:3">
      <c r="A6496">
        <v>33.228919982910199</v>
      </c>
      <c r="B6496">
        <v>22.8742790222168</v>
      </c>
      <c r="C6496">
        <v>29.604795455932599</v>
      </c>
    </row>
    <row r="6497" spans="1:3">
      <c r="A6497">
        <v>17.935615539550799</v>
      </c>
      <c r="B6497">
        <v>30.6889133453369</v>
      </c>
      <c r="C6497">
        <v>22.399269104003899</v>
      </c>
    </row>
    <row r="6498" spans="1:3">
      <c r="A6498">
        <v>23.309633255004901</v>
      </c>
      <c r="B6498">
        <v>3.96413230895996</v>
      </c>
      <c r="C6498">
        <v>16.5387077331543</v>
      </c>
    </row>
    <row r="6499" spans="1:3">
      <c r="A6499">
        <v>27.932102203369102</v>
      </c>
      <c r="B6499">
        <v>28.524896621704102</v>
      </c>
      <c r="C6499">
        <v>28.139579772949201</v>
      </c>
    </row>
    <row r="6500" spans="1:3">
      <c r="A6500">
        <v>16.049415588378899</v>
      </c>
      <c r="B6500">
        <v>16.033412933349599</v>
      </c>
      <c r="C6500">
        <v>16.043815612793001</v>
      </c>
    </row>
    <row r="6501" spans="1:3">
      <c r="A6501">
        <v>10.2725372314453</v>
      </c>
      <c r="B6501">
        <v>3.2795665264129599</v>
      </c>
      <c r="C6501">
        <v>7.8249974250793501</v>
      </c>
    </row>
    <row r="6502" spans="1:3">
      <c r="A6502">
        <v>11.711407661438001</v>
      </c>
      <c r="B6502">
        <v>29.648115158081101</v>
      </c>
      <c r="C6502">
        <v>17.989255905151399</v>
      </c>
    </row>
    <row r="6503" spans="1:3">
      <c r="A6503">
        <v>16.2624397277832</v>
      </c>
      <c r="B6503">
        <v>3.7108154296875</v>
      </c>
      <c r="C6503">
        <v>11.869371414184601</v>
      </c>
    </row>
    <row r="6504" spans="1:3">
      <c r="A6504">
        <v>15.298924446106</v>
      </c>
      <c r="B6504">
        <v>15.037279129028301</v>
      </c>
      <c r="C6504">
        <v>15.207348823547401</v>
      </c>
    </row>
    <row r="6505" spans="1:3">
      <c r="A6505">
        <v>17.62060546875</v>
      </c>
      <c r="B6505">
        <v>27.04518699646</v>
      </c>
      <c r="C6505">
        <v>20.9192085266113</v>
      </c>
    </row>
    <row r="6506" spans="1:3">
      <c r="A6506">
        <v>14.876588821411101</v>
      </c>
      <c r="B6506">
        <v>4.9247007369995099</v>
      </c>
      <c r="C6506">
        <v>11.3934278488159</v>
      </c>
    </row>
    <row r="6507" spans="1:3">
      <c r="A6507">
        <v>24.690944671630898</v>
      </c>
      <c r="B6507">
        <v>64.361862182617202</v>
      </c>
      <c r="C6507">
        <v>38.575767517089801</v>
      </c>
    </row>
    <row r="6508" spans="1:3">
      <c r="A6508">
        <v>37.469566345214801</v>
      </c>
      <c r="B6508">
        <v>-4.6099510192871103</v>
      </c>
      <c r="C6508">
        <v>22.741735458373999</v>
      </c>
    </row>
    <row r="6509" spans="1:3">
      <c r="A6509">
        <v>34.514419555664098</v>
      </c>
      <c r="B6509">
        <v>0.42268699407577498</v>
      </c>
      <c r="C6509">
        <v>22.582313537597699</v>
      </c>
    </row>
    <row r="6510" spans="1:3">
      <c r="A6510">
        <v>31.877140045166001</v>
      </c>
      <c r="B6510">
        <v>4.3499040603637704</v>
      </c>
      <c r="C6510">
        <v>22.242607116699201</v>
      </c>
    </row>
    <row r="6511" spans="1:3">
      <c r="A6511">
        <v>32.374397277832003</v>
      </c>
      <c r="B6511">
        <v>34.877899169921903</v>
      </c>
      <c r="C6511">
        <v>33.250621795654297</v>
      </c>
    </row>
    <row r="6512" spans="1:3">
      <c r="A6512">
        <v>23.659742355346701</v>
      </c>
      <c r="B6512">
        <v>4.6911296844482404</v>
      </c>
      <c r="C6512">
        <v>17.020727157592798</v>
      </c>
    </row>
    <row r="6513" spans="1:3">
      <c r="A6513">
        <v>30.795036315918001</v>
      </c>
      <c r="B6513">
        <v>8.5018720626831108</v>
      </c>
      <c r="C6513">
        <v>22.992429733276399</v>
      </c>
    </row>
    <row r="6514" spans="1:3">
      <c r="A6514">
        <v>16.84326171875</v>
      </c>
      <c r="B6514">
        <v>-3.2124948501586901</v>
      </c>
      <c r="C6514">
        <v>9.8237466812133807</v>
      </c>
    </row>
    <row r="6515" spans="1:3">
      <c r="A6515">
        <v>35.621711730957003</v>
      </c>
      <c r="B6515">
        <v>41.543491363525398</v>
      </c>
      <c r="C6515">
        <v>37.6943359375</v>
      </c>
    </row>
    <row r="6516" spans="1:3">
      <c r="A6516">
        <v>16.447994232177699</v>
      </c>
      <c r="B6516">
        <v>67.573554992675795</v>
      </c>
      <c r="C6516">
        <v>34.341941833496101</v>
      </c>
    </row>
    <row r="6517" spans="1:3">
      <c r="A6517">
        <v>20.940269470214801</v>
      </c>
      <c r="B6517">
        <v>37.465023040771499</v>
      </c>
      <c r="C6517">
        <v>26.723934173583999</v>
      </c>
    </row>
    <row r="6518" spans="1:3">
      <c r="A6518">
        <v>27.4671516418457</v>
      </c>
      <c r="B6518">
        <v>19.3588352203369</v>
      </c>
      <c r="C6518">
        <v>24.6292400360107</v>
      </c>
    </row>
    <row r="6519" spans="1:3">
      <c r="A6519">
        <v>30.5091361999512</v>
      </c>
      <c r="B6519">
        <v>30.258033752441399</v>
      </c>
      <c r="C6519">
        <v>30.421249389648398</v>
      </c>
    </row>
    <row r="6520" spans="1:3">
      <c r="A6520">
        <v>15.963442802429199</v>
      </c>
      <c r="B6520">
        <v>27.937747955322301</v>
      </c>
      <c r="C6520">
        <v>20.1544494628906</v>
      </c>
    </row>
    <row r="6521" spans="1:3">
      <c r="A6521">
        <v>31.2876682281494</v>
      </c>
      <c r="B6521">
        <v>0.28218013048172003</v>
      </c>
      <c r="C6521">
        <v>20.435747146606399</v>
      </c>
    </row>
    <row r="6522" spans="1:3">
      <c r="A6522">
        <v>26.404596328735401</v>
      </c>
      <c r="B6522">
        <v>40.262893676757798</v>
      </c>
      <c r="C6522">
        <v>31.255001068115199</v>
      </c>
    </row>
    <row r="6523" spans="1:3">
      <c r="A6523">
        <v>45.958419799804702</v>
      </c>
      <c r="B6523">
        <v>4.4228806495666504</v>
      </c>
      <c r="C6523">
        <v>31.4209804534912</v>
      </c>
    </row>
    <row r="6524" spans="1:3">
      <c r="A6524">
        <v>25.748287200927699</v>
      </c>
      <c r="B6524">
        <v>1.1883916854858401</v>
      </c>
      <c r="C6524">
        <v>17.1523246765137</v>
      </c>
    </row>
    <row r="6525" spans="1:3">
      <c r="A6525">
        <v>41.996391296386697</v>
      </c>
      <c r="B6525">
        <v>6.3361973762512198</v>
      </c>
      <c r="C6525">
        <v>29.515323638916001</v>
      </c>
    </row>
    <row r="6526" spans="1:3">
      <c r="A6526">
        <v>26.4654731750488</v>
      </c>
      <c r="B6526">
        <v>22.750301361083999</v>
      </c>
      <c r="C6526">
        <v>25.165163040161101</v>
      </c>
    </row>
    <row r="6527" spans="1:3">
      <c r="A6527">
        <v>32.421890258789098</v>
      </c>
      <c r="B6527">
        <v>33.1449165344238</v>
      </c>
      <c r="C6527">
        <v>32.674949645996101</v>
      </c>
    </row>
    <row r="6528" spans="1:3">
      <c r="A6528">
        <v>20.5158596038818</v>
      </c>
      <c r="B6528">
        <v>5.0969343185424796</v>
      </c>
      <c r="C6528">
        <v>15.1192359924316</v>
      </c>
    </row>
    <row r="6529" spans="1:3">
      <c r="A6529">
        <v>37.695602416992202</v>
      </c>
      <c r="B6529">
        <v>22.076322555541999</v>
      </c>
      <c r="C6529">
        <v>32.228855133056598</v>
      </c>
    </row>
    <row r="6530" spans="1:3">
      <c r="A6530">
        <v>31.8118782043457</v>
      </c>
      <c r="B6530">
        <v>34.703544616699197</v>
      </c>
      <c r="C6530">
        <v>32.823963165283203</v>
      </c>
    </row>
    <row r="6531" spans="1:3">
      <c r="A6531">
        <v>27.1715087890625</v>
      </c>
      <c r="B6531">
        <v>-1.15463101863861</v>
      </c>
      <c r="C6531">
        <v>17.257360458373999</v>
      </c>
    </row>
    <row r="6532" spans="1:3">
      <c r="A6532">
        <v>19.050331115722699</v>
      </c>
      <c r="B6532">
        <v>56.981346130371101</v>
      </c>
      <c r="C6532">
        <v>32.326187133789098</v>
      </c>
    </row>
    <row r="6533" spans="1:3">
      <c r="A6533">
        <v>14.2781581878662</v>
      </c>
      <c r="B6533">
        <v>2.1593213081359899</v>
      </c>
      <c r="C6533">
        <v>10.0365648269653</v>
      </c>
    </row>
    <row r="6534" spans="1:3">
      <c r="A6534">
        <v>9.3797922134399396</v>
      </c>
      <c r="B6534">
        <v>-8.3667850494384801</v>
      </c>
      <c r="C6534">
        <v>3.1684901714325</v>
      </c>
    </row>
    <row r="6535" spans="1:3">
      <c r="A6535">
        <v>42.102649688720703</v>
      </c>
      <c r="B6535">
        <v>46.736114501953097</v>
      </c>
      <c r="C6535">
        <v>43.724361419677699</v>
      </c>
    </row>
    <row r="6536" spans="1:3">
      <c r="A6536">
        <v>30.547124862670898</v>
      </c>
      <c r="B6536">
        <v>30.381549835205099</v>
      </c>
      <c r="C6536">
        <v>30.489173889160199</v>
      </c>
    </row>
    <row r="6537" spans="1:3">
      <c r="A6537">
        <v>16.384824752807599</v>
      </c>
      <c r="B6537">
        <v>49.569320678710902</v>
      </c>
      <c r="C6537">
        <v>27.9993991851807</v>
      </c>
    </row>
    <row r="6538" spans="1:3">
      <c r="A6538">
        <v>19.195463180541999</v>
      </c>
      <c r="B6538">
        <v>22.8367710113525</v>
      </c>
      <c r="C6538">
        <v>20.469921112060501</v>
      </c>
    </row>
    <row r="6539" spans="1:3">
      <c r="A6539">
        <v>30.179937362670898</v>
      </c>
      <c r="B6539">
        <v>34.715526580810497</v>
      </c>
      <c r="C6539">
        <v>31.767393112182599</v>
      </c>
    </row>
    <row r="6540" spans="1:3">
      <c r="A6540">
        <v>18.062492370605501</v>
      </c>
      <c r="B6540">
        <v>0.28121140599250799</v>
      </c>
      <c r="C6540">
        <v>11.8390436172485</v>
      </c>
    </row>
    <row r="6541" spans="1:3">
      <c r="A6541">
        <v>32.866195678710902</v>
      </c>
      <c r="B6541">
        <v>20.850570678710898</v>
      </c>
      <c r="C6541">
        <v>28.6607265472412</v>
      </c>
    </row>
    <row r="6542" spans="1:3">
      <c r="A6542">
        <v>40.556625366210902</v>
      </c>
      <c r="B6542">
        <v>18.616060256958001</v>
      </c>
      <c r="C6542">
        <v>32.877426147460902</v>
      </c>
    </row>
    <row r="6543" spans="1:3">
      <c r="A6543">
        <v>29.2258186340332</v>
      </c>
      <c r="B6543">
        <v>15.0437126159668</v>
      </c>
      <c r="C6543">
        <v>24.262081146240199</v>
      </c>
    </row>
    <row r="6544" spans="1:3">
      <c r="A6544">
        <v>23.605186462402301</v>
      </c>
      <c r="B6544">
        <v>58.521183013916001</v>
      </c>
      <c r="C6544">
        <v>35.8257865905762</v>
      </c>
    </row>
    <row r="6545" spans="1:3">
      <c r="A6545">
        <v>17.501953125</v>
      </c>
      <c r="B6545">
        <v>21.6397705078125</v>
      </c>
      <c r="C6545">
        <v>18.950189590454102</v>
      </c>
    </row>
    <row r="6546" spans="1:3">
      <c r="A6546">
        <v>35.640541076660199</v>
      </c>
      <c r="B6546">
        <v>15.7131195068359</v>
      </c>
      <c r="C6546">
        <v>28.665943145751999</v>
      </c>
    </row>
    <row r="6547" spans="1:3">
      <c r="A6547">
        <v>28.9700736999512</v>
      </c>
      <c r="B6547">
        <v>21.5448322296143</v>
      </c>
      <c r="C6547">
        <v>26.371238708496101</v>
      </c>
    </row>
    <row r="6548" spans="1:3">
      <c r="A6548">
        <v>34.049068450927699</v>
      </c>
      <c r="B6548">
        <v>12.428418159484901</v>
      </c>
      <c r="C6548">
        <v>26.481840133666999</v>
      </c>
    </row>
    <row r="6549" spans="1:3">
      <c r="A6549">
        <v>24.584657669067401</v>
      </c>
      <c r="B6549">
        <v>41.171226501464801</v>
      </c>
      <c r="C6549">
        <v>30.389957427978501</v>
      </c>
    </row>
    <row r="6550" spans="1:3">
      <c r="A6550">
        <v>26.613491058349599</v>
      </c>
      <c r="B6550">
        <v>-9.0323009490966797</v>
      </c>
      <c r="C6550">
        <v>14.137463569641101</v>
      </c>
    </row>
    <row r="6551" spans="1:3">
      <c r="A6551">
        <v>26.254213333129901</v>
      </c>
      <c r="B6551">
        <v>9.2202978134155291</v>
      </c>
      <c r="C6551">
        <v>20.292343139648398</v>
      </c>
    </row>
    <row r="6552" spans="1:3">
      <c r="A6552">
        <v>39.918994903564503</v>
      </c>
      <c r="B6552">
        <v>47.702919006347699</v>
      </c>
      <c r="C6552">
        <v>42.643367767333999</v>
      </c>
    </row>
    <row r="6553" spans="1:3">
      <c r="A6553">
        <v>23.634033203125</v>
      </c>
      <c r="B6553">
        <v>14.571988105773899</v>
      </c>
      <c r="C6553">
        <v>20.462316513061499</v>
      </c>
    </row>
    <row r="6554" spans="1:3">
      <c r="A6554">
        <v>14.0708923339844</v>
      </c>
      <c r="B6554">
        <v>8.0035734176635707</v>
      </c>
      <c r="C6554">
        <v>11.9473304748535</v>
      </c>
    </row>
    <row r="6555" spans="1:3">
      <c r="A6555">
        <v>30.752758026123001</v>
      </c>
      <c r="B6555">
        <v>6.9776773452758798</v>
      </c>
      <c r="C6555">
        <v>22.431480407714801</v>
      </c>
    </row>
    <row r="6556" spans="1:3">
      <c r="A6556">
        <v>20.2736625671387</v>
      </c>
      <c r="B6556">
        <v>10.2101049423218</v>
      </c>
      <c r="C6556">
        <v>16.751417160034201</v>
      </c>
    </row>
    <row r="6557" spans="1:3">
      <c r="A6557">
        <v>43.274177551269503</v>
      </c>
      <c r="B6557">
        <v>76.988998413085895</v>
      </c>
      <c r="C6557">
        <v>55.074363708496101</v>
      </c>
    </row>
    <row r="6558" spans="1:3">
      <c r="A6558">
        <v>21.150175094604499</v>
      </c>
      <c r="B6558">
        <v>-0.25912535190582298</v>
      </c>
      <c r="C6558">
        <v>13.656919479370099</v>
      </c>
    </row>
    <row r="6559" spans="1:3">
      <c r="A6559">
        <v>30.226926803588899</v>
      </c>
      <c r="B6559">
        <v>31.917259216308601</v>
      </c>
      <c r="C6559">
        <v>30.8185424804688</v>
      </c>
    </row>
    <row r="6560" spans="1:3">
      <c r="A6560">
        <v>38.740982055664098</v>
      </c>
      <c r="B6560">
        <v>42.098625183105497</v>
      </c>
      <c r="C6560">
        <v>39.9161567687988</v>
      </c>
    </row>
    <row r="6561" spans="1:3">
      <c r="A6561">
        <v>24.743492126464801</v>
      </c>
      <c r="B6561">
        <v>-2.0756516456603999</v>
      </c>
      <c r="C6561">
        <v>15.3567914962769</v>
      </c>
    </row>
    <row r="6562" spans="1:3">
      <c r="A6562">
        <v>30.504707336425799</v>
      </c>
      <c r="B6562">
        <v>41.419197082519503</v>
      </c>
      <c r="C6562">
        <v>34.324779510497997</v>
      </c>
    </row>
    <row r="6563" spans="1:3">
      <c r="A6563">
        <v>18.7040119171143</v>
      </c>
      <c r="B6563">
        <v>70.507514953613295</v>
      </c>
      <c r="C6563">
        <v>36.835239410400398</v>
      </c>
    </row>
    <row r="6564" spans="1:3">
      <c r="A6564">
        <v>28.182365417480501</v>
      </c>
      <c r="B6564">
        <v>0.44151329994201699</v>
      </c>
      <c r="C6564">
        <v>18.473066329956101</v>
      </c>
    </row>
    <row r="6565" spans="1:3">
      <c r="A6565">
        <v>30.743566513061499</v>
      </c>
      <c r="B6565">
        <v>8.5478601455688494</v>
      </c>
      <c r="C6565">
        <v>22.975069046020501</v>
      </c>
    </row>
    <row r="6566" spans="1:3">
      <c r="A6566">
        <v>42.189506530761697</v>
      </c>
      <c r="B6566">
        <v>33.451156616210902</v>
      </c>
      <c r="C6566">
        <v>39.1310844421387</v>
      </c>
    </row>
    <row r="6567" spans="1:3">
      <c r="A6567">
        <v>18.961610794067401</v>
      </c>
      <c r="B6567">
        <v>-4.68314456939697</v>
      </c>
      <c r="C6567">
        <v>10.685946464538601</v>
      </c>
    </row>
    <row r="6568" spans="1:3">
      <c r="A6568">
        <v>24.922399520873999</v>
      </c>
      <c r="B6568">
        <v>-7.1278948783874503</v>
      </c>
      <c r="C6568">
        <v>13.704796791076699</v>
      </c>
    </row>
    <row r="6569" spans="1:3">
      <c r="A6569">
        <v>20.9212856292725</v>
      </c>
      <c r="B6569">
        <v>10.139879226684601</v>
      </c>
      <c r="C6569">
        <v>17.147792816162099</v>
      </c>
    </row>
    <row r="6570" spans="1:3">
      <c r="A6570">
        <v>28.408870697021499</v>
      </c>
      <c r="B6570">
        <v>21.1378383636475</v>
      </c>
      <c r="C6570">
        <v>25.864009857177699</v>
      </c>
    </row>
    <row r="6571" spans="1:3">
      <c r="A6571">
        <v>27.420495986938501</v>
      </c>
      <c r="B6571">
        <v>20.829320907592798</v>
      </c>
      <c r="C6571">
        <v>25.113584518432599</v>
      </c>
    </row>
    <row r="6572" spans="1:3">
      <c r="A6572">
        <v>42.258174896240199</v>
      </c>
      <c r="B6572">
        <v>-12.647860527038601</v>
      </c>
      <c r="C6572">
        <v>23.041063308715799</v>
      </c>
    </row>
    <row r="6573" spans="1:3">
      <c r="A6573">
        <v>24.831140518188501</v>
      </c>
      <c r="B6573">
        <v>-4.2728533744812003</v>
      </c>
      <c r="C6573">
        <v>14.6447429656982</v>
      </c>
    </row>
    <row r="6574" spans="1:3">
      <c r="A6574">
        <v>31.7063694000244</v>
      </c>
      <c r="B6574">
        <v>13.9366397857666</v>
      </c>
      <c r="C6574">
        <v>25.486963272094702</v>
      </c>
    </row>
    <row r="6575" spans="1:3">
      <c r="A6575">
        <v>18.9962062835693</v>
      </c>
      <c r="B6575">
        <v>3.7136332988739</v>
      </c>
      <c r="C6575">
        <v>13.647305488586399</v>
      </c>
    </row>
    <row r="6576" spans="1:3">
      <c r="A6576">
        <v>17.328676223754901</v>
      </c>
      <c r="B6576">
        <v>27.137674331665</v>
      </c>
      <c r="C6576">
        <v>20.761825561523398</v>
      </c>
    </row>
    <row r="6577" spans="1:3">
      <c r="A6577">
        <v>34.511516571044901</v>
      </c>
      <c r="B6577">
        <v>44.778964996337898</v>
      </c>
      <c r="C6577">
        <v>38.105125427246101</v>
      </c>
    </row>
    <row r="6578" spans="1:3">
      <c r="A6578">
        <v>27.121013641357401</v>
      </c>
      <c r="B6578">
        <v>23.622520446777301</v>
      </c>
      <c r="C6578">
        <v>25.896541595458999</v>
      </c>
    </row>
    <row r="6579" spans="1:3">
      <c r="A6579">
        <v>26.997776031494102</v>
      </c>
      <c r="B6579">
        <v>68.240623474121094</v>
      </c>
      <c r="C6579">
        <v>41.432773590087898</v>
      </c>
    </row>
    <row r="6580" spans="1:3">
      <c r="A6580">
        <v>38.486934661865199</v>
      </c>
      <c r="B6580">
        <v>43.981647491455099</v>
      </c>
      <c r="C6580">
        <v>40.410083770752003</v>
      </c>
    </row>
    <row r="6581" spans="1:3">
      <c r="A6581">
        <v>9.1835861206054705</v>
      </c>
      <c r="B6581">
        <v>17.4149265289307</v>
      </c>
      <c r="C6581">
        <v>12.0645551681519</v>
      </c>
    </row>
    <row r="6582" spans="1:3">
      <c r="A6582">
        <v>10.3084497451782</v>
      </c>
      <c r="B6582">
        <v>13.7540845870972</v>
      </c>
      <c r="C6582">
        <v>11.514421463012701</v>
      </c>
    </row>
    <row r="6583" spans="1:3">
      <c r="A6583">
        <v>11.467924118041999</v>
      </c>
      <c r="B6583">
        <v>5.04461622238159</v>
      </c>
      <c r="C6583">
        <v>9.2197666168212908</v>
      </c>
    </row>
    <row r="6584" spans="1:3">
      <c r="A6584">
        <v>34.625831604003899</v>
      </c>
      <c r="B6584">
        <v>27.464464187622099</v>
      </c>
      <c r="C6584">
        <v>32.119354248046903</v>
      </c>
    </row>
    <row r="6585" spans="1:3">
      <c r="A6585">
        <v>23.2291374206543</v>
      </c>
      <c r="B6585">
        <v>-2.1435775756835902</v>
      </c>
      <c r="C6585">
        <v>14.348687171936</v>
      </c>
    </row>
    <row r="6586" spans="1:3">
      <c r="A6586">
        <v>20.415060043335</v>
      </c>
      <c r="B6586">
        <v>14.3193702697754</v>
      </c>
      <c r="C6586">
        <v>18.281568527221701</v>
      </c>
    </row>
    <row r="6587" spans="1:3">
      <c r="A6587">
        <v>20.647285461425799</v>
      </c>
      <c r="B6587">
        <v>43.351734161377003</v>
      </c>
      <c r="C6587">
        <v>28.5938415527344</v>
      </c>
    </row>
    <row r="6588" spans="1:3">
      <c r="A6588">
        <v>30.446943283081101</v>
      </c>
      <c r="B6588">
        <v>40.098075866699197</v>
      </c>
      <c r="C6588">
        <v>33.824840545654297</v>
      </c>
    </row>
    <row r="6589" spans="1:3">
      <c r="A6589">
        <v>24.4107780456543</v>
      </c>
      <c r="B6589">
        <v>43.5688667297363</v>
      </c>
      <c r="C6589">
        <v>31.1161098480225</v>
      </c>
    </row>
    <row r="6590" spans="1:3">
      <c r="A6590">
        <v>33.115345001220703</v>
      </c>
      <c r="B6590">
        <v>14.3796606063843</v>
      </c>
      <c r="C6590">
        <v>26.557855606079102</v>
      </c>
    </row>
    <row r="6591" spans="1:3">
      <c r="A6591">
        <v>37.291164398193402</v>
      </c>
      <c r="B6591">
        <v>16.959480285644499</v>
      </c>
      <c r="C6591">
        <v>30.175075531005898</v>
      </c>
    </row>
    <row r="6592" spans="1:3">
      <c r="A6592">
        <v>25.6323852539063</v>
      </c>
      <c r="B6592">
        <v>10.675737380981399</v>
      </c>
      <c r="C6592">
        <v>20.397558212280298</v>
      </c>
    </row>
    <row r="6593" spans="1:3">
      <c r="A6593">
        <v>24.2152614593506</v>
      </c>
      <c r="B6593">
        <v>23.687120437622099</v>
      </c>
      <c r="C6593">
        <v>24.030412673950199</v>
      </c>
    </row>
    <row r="6594" spans="1:3">
      <c r="A6594">
        <v>29.8537483215332</v>
      </c>
      <c r="B6594">
        <v>7.6253299713134801</v>
      </c>
      <c r="C6594">
        <v>22.0738010406494</v>
      </c>
    </row>
    <row r="6595" spans="1:3">
      <c r="A6595">
        <v>28.5623569488525</v>
      </c>
      <c r="B6595">
        <v>20.4153861999512</v>
      </c>
      <c r="C6595">
        <v>25.710916519165</v>
      </c>
    </row>
    <row r="6596" spans="1:3">
      <c r="A6596">
        <v>16.887718200683601</v>
      </c>
      <c r="B6596">
        <v>35.676109313964801</v>
      </c>
      <c r="C6596">
        <v>23.4636554718018</v>
      </c>
    </row>
    <row r="6597" spans="1:3">
      <c r="A6597">
        <v>31.702028274536101</v>
      </c>
      <c r="B6597">
        <v>18.274854660034201</v>
      </c>
      <c r="C6597">
        <v>27.002517700195298</v>
      </c>
    </row>
    <row r="6598" spans="1:3">
      <c r="A6598">
        <v>27.372028350830099</v>
      </c>
      <c r="B6598">
        <v>21.987493515014599</v>
      </c>
      <c r="C6598">
        <v>25.487442016601602</v>
      </c>
    </row>
    <row r="6599" spans="1:3">
      <c r="A6599">
        <v>31.1763706207275</v>
      </c>
      <c r="B6599">
        <v>18.108423233032202</v>
      </c>
      <c r="C6599">
        <v>26.602588653564499</v>
      </c>
    </row>
    <row r="6600" spans="1:3">
      <c r="A6600">
        <v>28.3525066375732</v>
      </c>
      <c r="B6600">
        <v>12.1301488876343</v>
      </c>
      <c r="C6600">
        <v>22.674680709838899</v>
      </c>
    </row>
    <row r="6601" spans="1:3">
      <c r="A6601">
        <v>12.616421699523899</v>
      </c>
      <c r="B6601">
        <v>-1.84748864173889</v>
      </c>
      <c r="C6601">
        <v>7.5540533065795898</v>
      </c>
    </row>
    <row r="6602" spans="1:3">
      <c r="A6602">
        <v>15.937914848327599</v>
      </c>
      <c r="B6602">
        <v>-1.09310126304626</v>
      </c>
      <c r="C6602">
        <v>9.9770593643188494</v>
      </c>
    </row>
    <row r="6603" spans="1:3">
      <c r="A6603">
        <v>41.124992370605497</v>
      </c>
      <c r="B6603">
        <v>3.9755664765834801E-2</v>
      </c>
      <c r="C6603">
        <v>26.745159149169901</v>
      </c>
    </row>
    <row r="6604" spans="1:3">
      <c r="A6604">
        <v>29.227323532104499</v>
      </c>
      <c r="B6604">
        <v>22.510942459106399</v>
      </c>
      <c r="C6604">
        <v>26.876590728759801</v>
      </c>
    </row>
    <row r="6605" spans="1:3">
      <c r="A6605">
        <v>21.404054641723601</v>
      </c>
      <c r="B6605">
        <v>14.6300592422485</v>
      </c>
      <c r="C6605">
        <v>19.033155441284201</v>
      </c>
    </row>
    <row r="6606" spans="1:3">
      <c r="A6606">
        <v>21.1488437652588</v>
      </c>
      <c r="B6606">
        <v>-0.17450043559074399</v>
      </c>
      <c r="C6606">
        <v>13.6856737136841</v>
      </c>
    </row>
    <row r="6607" spans="1:3">
      <c r="A6607">
        <v>15.8260898590088</v>
      </c>
      <c r="B6607">
        <v>-1.47132456302643</v>
      </c>
      <c r="C6607">
        <v>9.7719945907592791</v>
      </c>
    </row>
    <row r="6608" spans="1:3">
      <c r="A6608">
        <v>14.6079807281494</v>
      </c>
      <c r="B6608">
        <v>24.725318908691399</v>
      </c>
      <c r="C6608">
        <v>18.149049758911101</v>
      </c>
    </row>
    <row r="6609" spans="1:3">
      <c r="A6609">
        <v>25.663764953613299</v>
      </c>
      <c r="B6609">
        <v>6.8105936050415004</v>
      </c>
      <c r="C6609">
        <v>19.0651550292969</v>
      </c>
    </row>
    <row r="6610" spans="1:3">
      <c r="A6610">
        <v>31.544527053833001</v>
      </c>
      <c r="B6610">
        <v>18.1250190734863</v>
      </c>
      <c r="C6610">
        <v>26.847700119018601</v>
      </c>
    </row>
    <row r="6611" spans="1:3">
      <c r="A6611">
        <v>31.546470642089801</v>
      </c>
      <c r="B6611">
        <v>28.967832565307599</v>
      </c>
      <c r="C6611">
        <v>30.643947601318398</v>
      </c>
    </row>
    <row r="6612" spans="1:3">
      <c r="A6612">
        <v>21.0160827636719</v>
      </c>
      <c r="B6612">
        <v>12.3114719390869</v>
      </c>
      <c r="C6612">
        <v>17.969469070434599</v>
      </c>
    </row>
    <row r="6613" spans="1:3">
      <c r="A6613">
        <v>19.962551116943398</v>
      </c>
      <c r="B6613">
        <v>20.549022674560501</v>
      </c>
      <c r="C6613">
        <v>20.1678161621094</v>
      </c>
    </row>
    <row r="6614" spans="1:3">
      <c r="A6614">
        <v>19.994470596313501</v>
      </c>
      <c r="B6614">
        <v>18.421022415161101</v>
      </c>
      <c r="C6614">
        <v>19.443763732910199</v>
      </c>
    </row>
    <row r="6615" spans="1:3">
      <c r="A6615">
        <v>22.988689422607401</v>
      </c>
      <c r="B6615">
        <v>31.774518966674801</v>
      </c>
      <c r="C6615">
        <v>26.0637302398682</v>
      </c>
    </row>
    <row r="6616" spans="1:3">
      <c r="A6616">
        <v>24.952987670898398</v>
      </c>
      <c r="B6616">
        <v>48.195789337158203</v>
      </c>
      <c r="C6616">
        <v>33.087966918945298</v>
      </c>
    </row>
    <row r="6617" spans="1:3">
      <c r="A6617">
        <v>23.9447536468506</v>
      </c>
      <c r="B6617">
        <v>-1.9888330698013299</v>
      </c>
      <c r="C6617">
        <v>14.867998123168899</v>
      </c>
    </row>
    <row r="6618" spans="1:3">
      <c r="A6618">
        <v>46.382598876953097</v>
      </c>
      <c r="B6618">
        <v>41.931827545166001</v>
      </c>
      <c r="C6618">
        <v>44.8248291015625</v>
      </c>
    </row>
    <row r="6619" spans="1:3">
      <c r="A6619">
        <v>19.7449035644531</v>
      </c>
      <c r="B6619">
        <v>17.3403205871582</v>
      </c>
      <c r="C6619">
        <v>18.903299331665</v>
      </c>
    </row>
    <row r="6620" spans="1:3">
      <c r="A6620">
        <v>23.293470382690401</v>
      </c>
      <c r="B6620">
        <v>3.4869446754455602</v>
      </c>
      <c r="C6620">
        <v>16.3611869812012</v>
      </c>
    </row>
    <row r="6621" spans="1:3">
      <c r="A6621">
        <v>28.096939086914102</v>
      </c>
      <c r="B6621">
        <v>-10.2202501296997</v>
      </c>
      <c r="C6621">
        <v>14.6859226226807</v>
      </c>
    </row>
    <row r="6622" spans="1:3">
      <c r="A6622">
        <v>18.516138076782202</v>
      </c>
      <c r="B6622">
        <v>13.5790824890137</v>
      </c>
      <c r="C6622">
        <v>16.7881679534912</v>
      </c>
    </row>
    <row r="6623" spans="1:3">
      <c r="A6623">
        <v>49.785060882568402</v>
      </c>
      <c r="B6623">
        <v>75.067245483398395</v>
      </c>
      <c r="C6623">
        <v>58.633827209472699</v>
      </c>
    </row>
    <row r="6624" spans="1:3">
      <c r="A6624">
        <v>28.667501449585</v>
      </c>
      <c r="B6624">
        <v>-7.7995233535766602</v>
      </c>
      <c r="C6624">
        <v>15.9040431976318</v>
      </c>
    </row>
    <row r="6625" spans="1:3">
      <c r="A6625">
        <v>39.055145263671903</v>
      </c>
      <c r="B6625">
        <v>18.6846027374268</v>
      </c>
      <c r="C6625">
        <v>31.9254550933838</v>
      </c>
    </row>
    <row r="6626" spans="1:3">
      <c r="A6626">
        <v>27.387809753418001</v>
      </c>
      <c r="B6626">
        <v>72.568199157714801</v>
      </c>
      <c r="C6626">
        <v>43.2009468078613</v>
      </c>
    </row>
    <row r="6627" spans="1:3">
      <c r="A6627">
        <v>32.325428009033203</v>
      </c>
      <c r="B6627">
        <v>19.8656196594238</v>
      </c>
      <c r="C6627">
        <v>27.964494705200199</v>
      </c>
    </row>
    <row r="6628" spans="1:3">
      <c r="A6628">
        <v>21.324172973632798</v>
      </c>
      <c r="B6628">
        <v>38.823959350585902</v>
      </c>
      <c r="C6628">
        <v>27.449098587036101</v>
      </c>
    </row>
    <row r="6629" spans="1:3">
      <c r="A6629">
        <v>62.240951538085902</v>
      </c>
      <c r="B6629">
        <v>35.418033599853501</v>
      </c>
      <c r="C6629">
        <v>52.852931976318402</v>
      </c>
    </row>
    <row r="6630" spans="1:3">
      <c r="A6630">
        <v>22.66965675354</v>
      </c>
      <c r="B6630">
        <v>39.009601593017599</v>
      </c>
      <c r="C6630">
        <v>28.388637542724599</v>
      </c>
    </row>
    <row r="6631" spans="1:3">
      <c r="A6631">
        <v>12.1892204284668</v>
      </c>
      <c r="B6631">
        <v>1.5774493217468299</v>
      </c>
      <c r="C6631">
        <v>8.4751005172729492</v>
      </c>
    </row>
    <row r="6632" spans="1:3">
      <c r="A6632">
        <v>16.7894496917725</v>
      </c>
      <c r="B6632">
        <v>-7.7340226173400897</v>
      </c>
      <c r="C6632">
        <v>8.2062339782714808</v>
      </c>
    </row>
    <row r="6633" spans="1:3">
      <c r="A6633">
        <v>32.890037536621101</v>
      </c>
      <c r="B6633">
        <v>48.087245941162102</v>
      </c>
      <c r="C6633">
        <v>38.209060668945298</v>
      </c>
    </row>
    <row r="6634" spans="1:3">
      <c r="A6634">
        <v>23.033361434936499</v>
      </c>
      <c r="B6634">
        <v>23.394100189208999</v>
      </c>
      <c r="C6634">
        <v>23.159620285034201</v>
      </c>
    </row>
    <row r="6635" spans="1:3">
      <c r="A6635">
        <v>15.4345254898071</v>
      </c>
      <c r="B6635">
        <v>25.461826324462901</v>
      </c>
      <c r="C6635">
        <v>18.9440803527832</v>
      </c>
    </row>
    <row r="6636" spans="1:3">
      <c r="A6636">
        <v>18.117164611816399</v>
      </c>
      <c r="B6636">
        <v>40.163627624511697</v>
      </c>
      <c r="C6636">
        <v>25.833427429199201</v>
      </c>
    </row>
    <row r="6637" spans="1:3">
      <c r="A6637">
        <v>19.992357254028299</v>
      </c>
      <c r="B6637">
        <v>14.240816116333001</v>
      </c>
      <c r="C6637">
        <v>17.9793186187744</v>
      </c>
    </row>
    <row r="6638" spans="1:3">
      <c r="A6638">
        <v>28.5309028625488</v>
      </c>
      <c r="B6638">
        <v>34.474395751953097</v>
      </c>
      <c r="C6638">
        <v>30.611125946044901</v>
      </c>
    </row>
    <row r="6639" spans="1:3">
      <c r="A6639">
        <v>38.278938293457003</v>
      </c>
      <c r="B6639">
        <v>32.544036865234403</v>
      </c>
      <c r="C6639">
        <v>36.271720886230497</v>
      </c>
    </row>
    <row r="6640" spans="1:3">
      <c r="A6640">
        <v>44.459907531738303</v>
      </c>
      <c r="B6640">
        <v>20.114854812622099</v>
      </c>
      <c r="C6640">
        <v>35.939140319824197</v>
      </c>
    </row>
    <row r="6641" spans="1:3">
      <c r="A6641">
        <v>12.214323997497599</v>
      </c>
      <c r="B6641">
        <v>37.630630493164098</v>
      </c>
      <c r="C6641">
        <v>21.110031127929702</v>
      </c>
    </row>
    <row r="6642" spans="1:3">
      <c r="A6642">
        <v>42.236568450927699</v>
      </c>
      <c r="B6642">
        <v>14.384672164916999</v>
      </c>
      <c r="C6642">
        <v>32.4884033203125</v>
      </c>
    </row>
    <row r="6643" spans="1:3">
      <c r="A6643">
        <v>29.497575759887699</v>
      </c>
      <c r="B6643">
        <v>21.761528015136701</v>
      </c>
      <c r="C6643">
        <v>26.789958953857401</v>
      </c>
    </row>
    <row r="6644" spans="1:3">
      <c r="A6644">
        <v>25.991987228393601</v>
      </c>
      <c r="B6644">
        <v>24.290775299072301</v>
      </c>
      <c r="C6644">
        <v>25.396562576293899</v>
      </c>
    </row>
    <row r="6645" spans="1:3">
      <c r="A6645">
        <v>26.171625137329102</v>
      </c>
      <c r="B6645">
        <v>24.267410278320298</v>
      </c>
      <c r="C6645">
        <v>25.505149841308601</v>
      </c>
    </row>
    <row r="6646" spans="1:3">
      <c r="A6646">
        <v>37.651844024658203</v>
      </c>
      <c r="B6646">
        <v>10.442207336425801</v>
      </c>
      <c r="C6646">
        <v>28.128471374511701</v>
      </c>
    </row>
    <row r="6647" spans="1:3">
      <c r="A6647">
        <v>18.409643173217798</v>
      </c>
      <c r="B6647">
        <v>48.192962646484403</v>
      </c>
      <c r="C6647">
        <v>28.833805084228501</v>
      </c>
    </row>
    <row r="6648" spans="1:3">
      <c r="A6648">
        <v>34.172771453857401</v>
      </c>
      <c r="B6648">
        <v>27.8270359039307</v>
      </c>
      <c r="C6648">
        <v>31.9517631530762</v>
      </c>
    </row>
    <row r="6649" spans="1:3">
      <c r="A6649">
        <v>23.063777923583999</v>
      </c>
      <c r="B6649">
        <v>-2.3009998798370401</v>
      </c>
      <c r="C6649">
        <v>14.1861057281494</v>
      </c>
    </row>
    <row r="6650" spans="1:3">
      <c r="A6650">
        <v>29.242500305175799</v>
      </c>
      <c r="B6650">
        <v>4.5082459449768102</v>
      </c>
      <c r="C6650">
        <v>20.585512161254901</v>
      </c>
    </row>
    <row r="6651" spans="1:3">
      <c r="A6651">
        <v>30.4636535644531</v>
      </c>
      <c r="B6651">
        <v>29.256750106811499</v>
      </c>
      <c r="C6651">
        <v>30.041236877441399</v>
      </c>
    </row>
    <row r="6652" spans="1:3">
      <c r="A6652">
        <v>19.552274703979499</v>
      </c>
      <c r="B6652">
        <v>40.668773651122997</v>
      </c>
      <c r="C6652">
        <v>26.943048477172901</v>
      </c>
    </row>
    <row r="6653" spans="1:3">
      <c r="A6653">
        <v>19.372482299804702</v>
      </c>
      <c r="B6653">
        <v>34.0066947937012</v>
      </c>
      <c r="C6653">
        <v>24.494457244873001</v>
      </c>
    </row>
    <row r="6654" spans="1:3">
      <c r="A6654">
        <v>17.117149353027301</v>
      </c>
      <c r="B6654">
        <v>19.414546966552699</v>
      </c>
      <c r="C6654">
        <v>17.921237945556602</v>
      </c>
    </row>
    <row r="6655" spans="1:3">
      <c r="A6655">
        <v>12.2457284927368</v>
      </c>
      <c r="B6655">
        <v>-2.1153647899627699</v>
      </c>
      <c r="C6655">
        <v>7.2193460464477504</v>
      </c>
    </row>
    <row r="6656" spans="1:3">
      <c r="A6656">
        <v>10.519635200500501</v>
      </c>
      <c r="B6656">
        <v>18.361778259277301</v>
      </c>
      <c r="C6656">
        <v>13.2643852233887</v>
      </c>
    </row>
    <row r="6657" spans="1:3">
      <c r="A6657">
        <v>31.8267211914063</v>
      </c>
      <c r="B6657">
        <v>21.161941528320298</v>
      </c>
      <c r="C6657">
        <v>28.094047546386701</v>
      </c>
    </row>
    <row r="6658" spans="1:3">
      <c r="A6658">
        <v>27.659948348998999</v>
      </c>
      <c r="B6658">
        <v>7.5007877349853498</v>
      </c>
      <c r="C6658">
        <v>20.604242324829102</v>
      </c>
    </row>
    <row r="6659" spans="1:3">
      <c r="A6659">
        <v>19.435142517089801</v>
      </c>
      <c r="B6659">
        <v>-33.639503479003899</v>
      </c>
      <c r="C6659">
        <v>0.85901641845703103</v>
      </c>
    </row>
    <row r="6660" spans="1:3">
      <c r="A6660">
        <v>19.0422458648682</v>
      </c>
      <c r="B6660">
        <v>104.98883819580099</v>
      </c>
      <c r="C6660">
        <v>49.1235542297363</v>
      </c>
    </row>
    <row r="6661" spans="1:3">
      <c r="A6661">
        <v>49.766738891601598</v>
      </c>
      <c r="B6661">
        <v>14.6727142333984</v>
      </c>
      <c r="C6661">
        <v>37.483829498291001</v>
      </c>
    </row>
    <row r="6662" spans="1:3">
      <c r="A6662">
        <v>18.1276760101318</v>
      </c>
      <c r="B6662">
        <v>49.907756805419901</v>
      </c>
      <c r="C6662">
        <v>29.250703811645501</v>
      </c>
    </row>
    <row r="6663" spans="1:3">
      <c r="A6663">
        <v>28.5596599578857</v>
      </c>
      <c r="B6663">
        <v>24.9094562530518</v>
      </c>
      <c r="C6663">
        <v>27.282089233398398</v>
      </c>
    </row>
    <row r="6664" spans="1:3">
      <c r="A6664">
        <v>15.0721426010132</v>
      </c>
      <c r="B6664">
        <v>51.416110992431598</v>
      </c>
      <c r="C6664">
        <v>27.7925319671631</v>
      </c>
    </row>
    <row r="6665" spans="1:3">
      <c r="A6665">
        <v>26.670385360717798</v>
      </c>
      <c r="B6665">
        <v>26.085290908813501</v>
      </c>
      <c r="C6665">
        <v>26.465602874755898</v>
      </c>
    </row>
    <row r="6666" spans="1:3">
      <c r="A6666">
        <v>21.3865871429443</v>
      </c>
      <c r="B6666">
        <v>20.558923721313501</v>
      </c>
      <c r="C6666">
        <v>21.0969047546387</v>
      </c>
    </row>
    <row r="6667" spans="1:3">
      <c r="A6667">
        <v>23.223253250122099</v>
      </c>
      <c r="B6667">
        <v>46.975704193115199</v>
      </c>
      <c r="C6667">
        <v>31.5366115570068</v>
      </c>
    </row>
    <row r="6668" spans="1:3">
      <c r="A6668">
        <v>18.967502593994102</v>
      </c>
      <c r="B6668">
        <v>8.2983951568603498</v>
      </c>
      <c r="C6668">
        <v>15.233314514160201</v>
      </c>
    </row>
    <row r="6669" spans="1:3">
      <c r="A6669">
        <v>35.113685607910199</v>
      </c>
      <c r="B6669">
        <v>15.7959585189819</v>
      </c>
      <c r="C6669">
        <v>28.352481842041001</v>
      </c>
    </row>
    <row r="6670" spans="1:3">
      <c r="A6670">
        <v>46.494937896728501</v>
      </c>
      <c r="B6670">
        <v>7.9420733451843297</v>
      </c>
      <c r="C6670">
        <v>33.001434326171903</v>
      </c>
    </row>
    <row r="6671" spans="1:3">
      <c r="A6671">
        <v>25.224512100219702</v>
      </c>
      <c r="B6671">
        <v>9.9383287429809606</v>
      </c>
      <c r="C6671">
        <v>19.874347686767599</v>
      </c>
    </row>
    <row r="6672" spans="1:3">
      <c r="A6672">
        <v>40.860206604003899</v>
      </c>
      <c r="B6672">
        <v>12.700376510620099</v>
      </c>
      <c r="C6672">
        <v>31.004266738891602</v>
      </c>
    </row>
    <row r="6673" spans="1:3">
      <c r="A6673">
        <v>16.094123840331999</v>
      </c>
      <c r="B6673">
        <v>-14.3675842285156</v>
      </c>
      <c r="C6673">
        <v>5.4325261116027797</v>
      </c>
    </row>
    <row r="6674" spans="1:3">
      <c r="A6674">
        <v>14.988827705383301</v>
      </c>
      <c r="B6674">
        <v>11.4836082458496</v>
      </c>
      <c r="C6674">
        <v>13.762001037597701</v>
      </c>
    </row>
    <row r="6675" spans="1:3">
      <c r="A6675">
        <v>42.297061920166001</v>
      </c>
      <c r="B6675">
        <v>2.2306363582611102</v>
      </c>
      <c r="C6675">
        <v>28.2738132476807</v>
      </c>
    </row>
    <row r="6676" spans="1:3">
      <c r="A6676">
        <v>18.863071441650401</v>
      </c>
      <c r="B6676">
        <v>-2.4092247486114502</v>
      </c>
      <c r="C6676">
        <v>11.417767524719199</v>
      </c>
    </row>
    <row r="6677" spans="1:3">
      <c r="A6677">
        <v>29.297859191894499</v>
      </c>
      <c r="B6677">
        <v>2.71601462364197</v>
      </c>
      <c r="C6677">
        <v>19.994213104248001</v>
      </c>
    </row>
    <row r="6678" spans="1:3">
      <c r="A6678">
        <v>36.095550537109403</v>
      </c>
      <c r="B6678">
        <v>-2.3471481800079301</v>
      </c>
      <c r="C6678">
        <v>22.6406059265137</v>
      </c>
    </row>
    <row r="6679" spans="1:3">
      <c r="A6679">
        <v>24.7294311523438</v>
      </c>
      <c r="B6679">
        <v>-17.542106628418001</v>
      </c>
      <c r="C6679">
        <v>9.9343929290771502</v>
      </c>
    </row>
    <row r="6680" spans="1:3">
      <c r="A6680">
        <v>49.231178283691399</v>
      </c>
      <c r="B6680">
        <v>10.1645164489746</v>
      </c>
      <c r="C6680">
        <v>35.557846069335902</v>
      </c>
    </row>
    <row r="6681" spans="1:3">
      <c r="A6681">
        <v>31.096084594726602</v>
      </c>
      <c r="B6681">
        <v>-13.776472091674799</v>
      </c>
      <c r="C6681">
        <v>15.3906898498535</v>
      </c>
    </row>
    <row r="6682" spans="1:3">
      <c r="A6682">
        <v>46.439098358154297</v>
      </c>
      <c r="B6682">
        <v>18.709285736083999</v>
      </c>
      <c r="C6682">
        <v>36.733665466308601</v>
      </c>
    </row>
    <row r="6683" spans="1:3">
      <c r="A6683">
        <v>46.2803764343262</v>
      </c>
      <c r="B6683">
        <v>4.5974054336547896</v>
      </c>
      <c r="C6683">
        <v>31.6913356781006</v>
      </c>
    </row>
    <row r="6684" spans="1:3">
      <c r="A6684">
        <v>26.490129470825199</v>
      </c>
      <c r="B6684">
        <v>25.5044460296631</v>
      </c>
      <c r="C6684">
        <v>26.145139694213899</v>
      </c>
    </row>
    <row r="6685" spans="1:3">
      <c r="A6685">
        <v>43.464244842529297</v>
      </c>
      <c r="B6685">
        <v>20.423892974853501</v>
      </c>
      <c r="C6685">
        <v>35.400123596191399</v>
      </c>
    </row>
    <row r="6686" spans="1:3">
      <c r="A6686">
        <v>33.135658264160199</v>
      </c>
      <c r="B6686">
        <v>57.3645629882813</v>
      </c>
      <c r="C6686">
        <v>41.615776062011697</v>
      </c>
    </row>
    <row r="6687" spans="1:3">
      <c r="A6687">
        <v>25.2786979675293</v>
      </c>
      <c r="B6687">
        <v>103.601287841797</v>
      </c>
      <c r="C6687">
        <v>52.691604614257798</v>
      </c>
    </row>
    <row r="6688" spans="1:3">
      <c r="A6688">
        <v>48.882736206054702</v>
      </c>
      <c r="B6688">
        <v>43.166542053222699</v>
      </c>
      <c r="C6688">
        <v>46.882068634033203</v>
      </c>
    </row>
    <row r="6689" spans="1:3">
      <c r="A6689">
        <v>25.745254516601602</v>
      </c>
      <c r="B6689">
        <v>3.6097204685211199</v>
      </c>
      <c r="C6689">
        <v>17.997817993164102</v>
      </c>
    </row>
    <row r="6690" spans="1:3">
      <c r="A6690">
        <v>41.214656829833999</v>
      </c>
      <c r="B6690">
        <v>-7.3077368736267099</v>
      </c>
      <c r="C6690">
        <v>24.231819152831999</v>
      </c>
    </row>
    <row r="6691" spans="1:3">
      <c r="A6691">
        <v>31.300651550293001</v>
      </c>
      <c r="B6691">
        <v>23.838354110717798</v>
      </c>
      <c r="C6691">
        <v>28.688846588134801</v>
      </c>
    </row>
    <row r="6692" spans="1:3">
      <c r="A6692">
        <v>37.977321624755902</v>
      </c>
      <c r="B6692">
        <v>25.752489089965799</v>
      </c>
      <c r="C6692">
        <v>33.698631286621101</v>
      </c>
    </row>
    <row r="6693" spans="1:3">
      <c r="A6693">
        <v>26.6699409484863</v>
      </c>
      <c r="B6693">
        <v>18.6231784820557</v>
      </c>
      <c r="C6693">
        <v>23.853574752807599</v>
      </c>
    </row>
    <row r="6694" spans="1:3">
      <c r="A6694">
        <v>42.327140808105497</v>
      </c>
      <c r="B6694">
        <v>52.549068450927699</v>
      </c>
      <c r="C6694">
        <v>45.904815673828097</v>
      </c>
    </row>
    <row r="6695" spans="1:3">
      <c r="A6695">
        <v>45.866863250732401</v>
      </c>
      <c r="B6695">
        <v>-22.7355136871338</v>
      </c>
      <c r="C6695">
        <v>21.856031417846701</v>
      </c>
    </row>
    <row r="6696" spans="1:3">
      <c r="A6696">
        <v>30.6582145690918</v>
      </c>
      <c r="B6696">
        <v>11.7388305664063</v>
      </c>
      <c r="C6696">
        <v>24.036430358886701</v>
      </c>
    </row>
    <row r="6697" spans="1:3">
      <c r="A6697">
        <v>28.753644943237301</v>
      </c>
      <c r="B6697">
        <v>43.866039276122997</v>
      </c>
      <c r="C6697">
        <v>34.042984008789098</v>
      </c>
    </row>
    <row r="6698" spans="1:3">
      <c r="A6698">
        <v>17.391931533813501</v>
      </c>
      <c r="B6698">
        <v>17.9969367980957</v>
      </c>
      <c r="C6698">
        <v>17.603683471679702</v>
      </c>
    </row>
    <row r="6699" spans="1:3">
      <c r="A6699">
        <v>33.2020874023438</v>
      </c>
      <c r="B6699">
        <v>43.219760894775398</v>
      </c>
      <c r="C6699">
        <v>36.708274841308601</v>
      </c>
    </row>
    <row r="6700" spans="1:3">
      <c r="A6700">
        <v>33.153274536132798</v>
      </c>
      <c r="B6700">
        <v>8.9722967147827095</v>
      </c>
      <c r="C6700">
        <v>24.6899318695068</v>
      </c>
    </row>
    <row r="6701" spans="1:3">
      <c r="A6701">
        <v>19.514020919799801</v>
      </c>
      <c r="B6701">
        <v>24.423368453979499</v>
      </c>
      <c r="C6701">
        <v>21.232292175293001</v>
      </c>
    </row>
    <row r="6702" spans="1:3">
      <c r="A6702">
        <v>28.3077602386475</v>
      </c>
      <c r="B6702">
        <v>57.740272521972699</v>
      </c>
      <c r="C6702">
        <v>38.609138488769503</v>
      </c>
    </row>
    <row r="6703" spans="1:3">
      <c r="A6703">
        <v>34.0430908203125</v>
      </c>
      <c r="B6703">
        <v>9.2066583633422905</v>
      </c>
      <c r="C6703">
        <v>25.350339889526399</v>
      </c>
    </row>
    <row r="6704" spans="1:3">
      <c r="A6704">
        <v>26.173385620117202</v>
      </c>
      <c r="B6704">
        <v>8.8816661834716797</v>
      </c>
      <c r="C6704">
        <v>20.121284484863299</v>
      </c>
    </row>
    <row r="6705" spans="1:3">
      <c r="A6705">
        <v>20.372909545898398</v>
      </c>
      <c r="B6705">
        <v>23.649002075195298</v>
      </c>
      <c r="C6705">
        <v>21.5195426940918</v>
      </c>
    </row>
    <row r="6706" spans="1:3">
      <c r="A6706">
        <v>27.0972576141357</v>
      </c>
      <c r="B6706">
        <v>12.1092519760132</v>
      </c>
      <c r="C6706">
        <v>21.851455688476602</v>
      </c>
    </row>
    <row r="6707" spans="1:3">
      <c r="A6707">
        <v>21.836711883544901</v>
      </c>
      <c r="B6707">
        <v>12.1372528076172</v>
      </c>
      <c r="C6707">
        <v>18.441902160644499</v>
      </c>
    </row>
    <row r="6708" spans="1:3">
      <c r="A6708">
        <v>24.313173294067401</v>
      </c>
      <c r="B6708">
        <v>22.10231590271</v>
      </c>
      <c r="C6708">
        <v>23.539373397827099</v>
      </c>
    </row>
    <row r="6709" spans="1:3">
      <c r="A6709">
        <v>43.153297424316399</v>
      </c>
      <c r="B6709">
        <v>70.416206359863295</v>
      </c>
      <c r="C6709">
        <v>52.695316314697301</v>
      </c>
    </row>
    <row r="6710" spans="1:3">
      <c r="A6710">
        <v>25.620058059692401</v>
      </c>
      <c r="B6710">
        <v>42.618221282958999</v>
      </c>
      <c r="C6710">
        <v>31.569416046142599</v>
      </c>
    </row>
    <row r="6711" spans="1:3">
      <c r="A6711">
        <v>12.731590270996101</v>
      </c>
      <c r="B6711">
        <v>92.206771850585895</v>
      </c>
      <c r="C6711">
        <v>40.547904968261697</v>
      </c>
    </row>
    <row r="6712" spans="1:3">
      <c r="A6712">
        <v>21.803642272949201</v>
      </c>
      <c r="B6712">
        <v>67.093612670898395</v>
      </c>
      <c r="C6712">
        <v>37.6551322937012</v>
      </c>
    </row>
    <row r="6713" spans="1:3">
      <c r="A6713">
        <v>27.570066452026399</v>
      </c>
      <c r="B6713">
        <v>43.725112915039098</v>
      </c>
      <c r="C6713">
        <v>33.224330902099602</v>
      </c>
    </row>
    <row r="6714" spans="1:3">
      <c r="A6714">
        <v>29.851005554199201</v>
      </c>
      <c r="B6714">
        <v>39.185195922851598</v>
      </c>
      <c r="C6714">
        <v>33.117973327636697</v>
      </c>
    </row>
    <row r="6715" spans="1:3">
      <c r="A6715">
        <v>12.3894805908203</v>
      </c>
      <c r="B6715">
        <v>48.310699462890597</v>
      </c>
      <c r="C6715">
        <v>24.961906433105501</v>
      </c>
    </row>
    <row r="6716" spans="1:3">
      <c r="A6716">
        <v>23.269502639770501</v>
      </c>
      <c r="B6716">
        <v>52.587696075439503</v>
      </c>
      <c r="C6716">
        <v>33.530868530273402</v>
      </c>
    </row>
    <row r="6717" spans="1:3">
      <c r="A6717">
        <v>40.708866119384801</v>
      </c>
      <c r="B6717">
        <v>44.123203277587898</v>
      </c>
      <c r="C6717">
        <v>41.903884887695298</v>
      </c>
    </row>
    <row r="6718" spans="1:3">
      <c r="A6718">
        <v>28.3394260406494</v>
      </c>
      <c r="B6718">
        <v>61.405258178710902</v>
      </c>
      <c r="C6718">
        <v>39.912467956542997</v>
      </c>
    </row>
    <row r="6719" spans="1:3">
      <c r="A6719">
        <v>18.375226974487301</v>
      </c>
      <c r="B6719">
        <v>52.286766052246101</v>
      </c>
      <c r="C6719">
        <v>30.244266510009801</v>
      </c>
    </row>
    <row r="6720" spans="1:3">
      <c r="A6720">
        <v>17.101268768310501</v>
      </c>
      <c r="B6720">
        <v>-7.6301732063293501</v>
      </c>
      <c r="C6720">
        <v>8.4452638626098597</v>
      </c>
    </row>
    <row r="6721" spans="1:3">
      <c r="A6721">
        <v>18.313228607177699</v>
      </c>
      <c r="B6721">
        <v>-0.244803100824356</v>
      </c>
      <c r="C6721">
        <v>11.8179178237915</v>
      </c>
    </row>
    <row r="6722" spans="1:3">
      <c r="A6722">
        <v>18.538377761840799</v>
      </c>
      <c r="B6722">
        <v>-10.7103261947632</v>
      </c>
      <c r="C6722">
        <v>8.30133152008057</v>
      </c>
    </row>
    <row r="6723" spans="1:3">
      <c r="A6723">
        <v>12.0383405685425</v>
      </c>
      <c r="B6723">
        <v>31.296522140502901</v>
      </c>
      <c r="C6723">
        <v>18.778703689575199</v>
      </c>
    </row>
    <row r="6724" spans="1:3">
      <c r="A6724">
        <v>28.007606506347699</v>
      </c>
      <c r="B6724">
        <v>31.6668090820313</v>
      </c>
      <c r="C6724">
        <v>29.288328170776399</v>
      </c>
    </row>
    <row r="6725" spans="1:3">
      <c r="A6725">
        <v>16.121902465820298</v>
      </c>
      <c r="B6725">
        <v>79.409591674804702</v>
      </c>
      <c r="C6725">
        <v>38.272594451904297</v>
      </c>
    </row>
    <row r="6726" spans="1:3">
      <c r="A6726">
        <v>34.863876342773402</v>
      </c>
      <c r="B6726">
        <v>20.9147243499756</v>
      </c>
      <c r="C6726">
        <v>29.981672286987301</v>
      </c>
    </row>
    <row r="6727" spans="1:3">
      <c r="A6727">
        <v>21.918418884277301</v>
      </c>
      <c r="B6727">
        <v>10.7114715576172</v>
      </c>
      <c r="C6727">
        <v>17.995986938476602</v>
      </c>
    </row>
    <row r="6728" spans="1:3">
      <c r="A6728">
        <v>22.020092010498001</v>
      </c>
      <c r="B6728">
        <v>57.884685516357401</v>
      </c>
      <c r="C6728">
        <v>34.572700500488303</v>
      </c>
    </row>
    <row r="6729" spans="1:3">
      <c r="A6729">
        <v>32.1831665039063</v>
      </c>
      <c r="B6729">
        <v>43.226482391357401</v>
      </c>
      <c r="C6729">
        <v>36.048328399658203</v>
      </c>
    </row>
    <row r="6730" spans="1:3">
      <c r="A6730">
        <v>8.2828855514526403</v>
      </c>
      <c r="B6730">
        <v>18.8069667816162</v>
      </c>
      <c r="C6730">
        <v>11.9663143157959</v>
      </c>
    </row>
    <row r="6731" spans="1:3">
      <c r="A6731">
        <v>17.994119644165</v>
      </c>
      <c r="B6731">
        <v>6.0845756530761701</v>
      </c>
      <c r="C6731">
        <v>13.8257789611816</v>
      </c>
    </row>
    <row r="6732" spans="1:3">
      <c r="A6732">
        <v>13.2197370529175</v>
      </c>
      <c r="B6732">
        <v>36.0171928405762</v>
      </c>
      <c r="C6732">
        <v>21.198846817016602</v>
      </c>
    </row>
    <row r="6733" spans="1:3">
      <c r="A6733">
        <v>18.2878513336182</v>
      </c>
      <c r="B6733">
        <v>-9.9843311309814506</v>
      </c>
      <c r="C6733">
        <v>8.3925876617431605</v>
      </c>
    </row>
    <row r="6734" spans="1:3">
      <c r="A6734">
        <v>26.385684967041001</v>
      </c>
      <c r="B6734">
        <v>81.462493896484403</v>
      </c>
      <c r="C6734">
        <v>45.662567138671903</v>
      </c>
    </row>
    <row r="6735" spans="1:3">
      <c r="A6735">
        <v>17.392763137817401</v>
      </c>
      <c r="B6735">
        <v>28.7302856445313</v>
      </c>
      <c r="C6735">
        <v>21.360895156860401</v>
      </c>
    </row>
    <row r="6736" spans="1:3">
      <c r="A6736">
        <v>22.594612121581999</v>
      </c>
      <c r="B6736">
        <v>4.53621530532837</v>
      </c>
      <c r="C6736">
        <v>16.274173736572301</v>
      </c>
    </row>
    <row r="6737" spans="1:3">
      <c r="A6737">
        <v>16.505119323730501</v>
      </c>
      <c r="B6737">
        <v>6.1933665275573704</v>
      </c>
      <c r="C6737">
        <v>12.8960056304932</v>
      </c>
    </row>
    <row r="6738" spans="1:3">
      <c r="A6738">
        <v>36.472007751464801</v>
      </c>
      <c r="B6738">
        <v>41.649417877197301</v>
      </c>
      <c r="C6738">
        <v>38.284099578857401</v>
      </c>
    </row>
    <row r="6739" spans="1:3">
      <c r="A6739">
        <v>22.591468811035199</v>
      </c>
      <c r="B6739">
        <v>30.094547271728501</v>
      </c>
      <c r="C6739">
        <v>25.217546463012699</v>
      </c>
    </row>
    <row r="6740" spans="1:3">
      <c r="A6740">
        <v>17.674854278564499</v>
      </c>
      <c r="B6740">
        <v>6.66670942306519</v>
      </c>
      <c r="C6740">
        <v>13.822003364563001</v>
      </c>
    </row>
    <row r="6741" spans="1:3">
      <c r="A6741">
        <v>28.384737014770501</v>
      </c>
      <c r="B6741">
        <v>30.513713836669901</v>
      </c>
      <c r="C6741">
        <v>29.129878997802699</v>
      </c>
    </row>
    <row r="6742" spans="1:3">
      <c r="A6742">
        <v>16.775291442871101</v>
      </c>
      <c r="B6742">
        <v>18.085563659668001</v>
      </c>
      <c r="C6742">
        <v>17.23388671875</v>
      </c>
    </row>
    <row r="6743" spans="1:3">
      <c r="A6743">
        <v>14.2858791351318</v>
      </c>
      <c r="B6743">
        <v>47.221553802490199</v>
      </c>
      <c r="C6743">
        <v>25.8133659362793</v>
      </c>
    </row>
    <row r="6744" spans="1:3">
      <c r="A6744">
        <v>22.914535522460898</v>
      </c>
      <c r="B6744">
        <v>66.134086608886705</v>
      </c>
      <c r="C6744">
        <v>38.041378021240199</v>
      </c>
    </row>
    <row r="6745" spans="1:3">
      <c r="A6745">
        <v>25.410295486450199</v>
      </c>
      <c r="B6745">
        <v>9.2149982452392596</v>
      </c>
      <c r="C6745">
        <v>19.741941452026399</v>
      </c>
    </row>
    <row r="6746" spans="1:3">
      <c r="A6746">
        <v>18.4863471984863</v>
      </c>
      <c r="B6746">
        <v>15.032032012939499</v>
      </c>
      <c r="C6746">
        <v>17.277336120605501</v>
      </c>
    </row>
    <row r="6747" spans="1:3">
      <c r="A6747">
        <v>12.713528633117701</v>
      </c>
      <c r="B6747">
        <v>89.733413696289105</v>
      </c>
      <c r="C6747">
        <v>39.670490264892599</v>
      </c>
    </row>
    <row r="6748" spans="1:3">
      <c r="A6748">
        <v>22.660564422607401</v>
      </c>
      <c r="B6748">
        <v>-10.971982002258301</v>
      </c>
      <c r="C6748">
        <v>10.889173507690399</v>
      </c>
    </row>
    <row r="6749" spans="1:3">
      <c r="A6749">
        <v>27.8113613128662</v>
      </c>
      <c r="B6749">
        <v>-4.83795118331909</v>
      </c>
      <c r="C6749">
        <v>16.384101867675799</v>
      </c>
    </row>
    <row r="6750" spans="1:3">
      <c r="A6750">
        <v>25.005163192748999</v>
      </c>
      <c r="B6750">
        <v>28.864839553833001</v>
      </c>
      <c r="C6750">
        <v>26.356050491333001</v>
      </c>
    </row>
    <row r="6751" spans="1:3">
      <c r="A6751">
        <v>31.717218399047901</v>
      </c>
      <c r="B6751">
        <v>-15.312823295593301</v>
      </c>
      <c r="C6751">
        <v>15.25670337677</v>
      </c>
    </row>
    <row r="6752" spans="1:3">
      <c r="A6752">
        <v>52.145885467529297</v>
      </c>
      <c r="B6752">
        <v>51.87060546875</v>
      </c>
      <c r="C6752">
        <v>52.049537658691399</v>
      </c>
    </row>
    <row r="6753" spans="1:3">
      <c r="A6753">
        <v>36.618274688720703</v>
      </c>
      <c r="B6753">
        <v>11.289389610290501</v>
      </c>
      <c r="C6753">
        <v>27.7531642913818</v>
      </c>
    </row>
    <row r="6754" spans="1:3">
      <c r="A6754">
        <v>26.359296798706101</v>
      </c>
      <c r="B6754">
        <v>35.180706024169901</v>
      </c>
      <c r="C6754">
        <v>29.446790695190401</v>
      </c>
    </row>
    <row r="6755" spans="1:3">
      <c r="A6755">
        <v>22.198490142822301</v>
      </c>
      <c r="B6755">
        <v>18.038307189941399</v>
      </c>
      <c r="C6755">
        <v>20.742425918579102</v>
      </c>
    </row>
    <row r="6756" spans="1:3">
      <c r="A6756">
        <v>28.625911712646499</v>
      </c>
      <c r="B6756">
        <v>40.380340576171903</v>
      </c>
      <c r="C6756">
        <v>32.739963531494098</v>
      </c>
    </row>
    <row r="6757" spans="1:3">
      <c r="A6757">
        <v>23.0628776550293</v>
      </c>
      <c r="B6757">
        <v>41.955528259277301</v>
      </c>
      <c r="C6757">
        <v>29.6753044128418</v>
      </c>
    </row>
    <row r="6758" spans="1:3">
      <c r="A6758">
        <v>28.0501899719238</v>
      </c>
      <c r="B6758">
        <v>-0.71531766653060902</v>
      </c>
      <c r="C6758">
        <v>17.982261657714801</v>
      </c>
    </row>
    <row r="6759" spans="1:3">
      <c r="A6759">
        <v>27.229078292846701</v>
      </c>
      <c r="B6759">
        <v>-6.06485795974731</v>
      </c>
      <c r="C6759">
        <v>15.576200485229499</v>
      </c>
    </row>
    <row r="6760" spans="1:3">
      <c r="A6760">
        <v>23.0353393554688</v>
      </c>
      <c r="B6760">
        <v>8.9854431152343803</v>
      </c>
      <c r="C6760">
        <v>18.117876052856399</v>
      </c>
    </row>
    <row r="6761" spans="1:3">
      <c r="A6761">
        <v>14.954987525939901</v>
      </c>
      <c r="B6761">
        <v>115.931686401367</v>
      </c>
      <c r="C6761">
        <v>50.296833038330099</v>
      </c>
    </row>
    <row r="6762" spans="1:3">
      <c r="A6762">
        <v>28.812839508056602</v>
      </c>
      <c r="B6762">
        <v>2.99811983108521</v>
      </c>
      <c r="C6762">
        <v>19.777687072753899</v>
      </c>
    </row>
    <row r="6763" spans="1:3">
      <c r="A6763">
        <v>25.320055007934599</v>
      </c>
      <c r="B6763">
        <v>-1.93967473506927</v>
      </c>
      <c r="C6763">
        <v>15.7791500091553</v>
      </c>
    </row>
    <row r="6764" spans="1:3">
      <c r="A6764">
        <v>16.677665710449201</v>
      </c>
      <c r="B6764">
        <v>10.5055541992188</v>
      </c>
      <c r="C6764">
        <v>14.5174264907837</v>
      </c>
    </row>
    <row r="6765" spans="1:3">
      <c r="A6765">
        <v>17.3066711425781</v>
      </c>
      <c r="B6765">
        <v>24.261247634887699</v>
      </c>
      <c r="C6765">
        <v>19.740772247314499</v>
      </c>
    </row>
    <row r="6766" spans="1:3">
      <c r="A6766">
        <v>22.268964767456101</v>
      </c>
      <c r="B6766">
        <v>16.0548095703125</v>
      </c>
      <c r="C6766">
        <v>20.094011306762699</v>
      </c>
    </row>
    <row r="6767" spans="1:3">
      <c r="A6767">
        <v>23.961046218872099</v>
      </c>
      <c r="B6767">
        <v>0.229792535305023</v>
      </c>
      <c r="C6767">
        <v>15.655107498168899</v>
      </c>
    </row>
    <row r="6768" spans="1:3">
      <c r="A6768">
        <v>30.5900573730469</v>
      </c>
      <c r="B6768">
        <v>25.3349933624268</v>
      </c>
      <c r="C6768">
        <v>28.750785827636701</v>
      </c>
    </row>
    <row r="6769" spans="1:3">
      <c r="A6769">
        <v>45.678020477294901</v>
      </c>
      <c r="B6769">
        <v>6.8698348999023402</v>
      </c>
      <c r="C6769">
        <v>32.0951538085938</v>
      </c>
    </row>
    <row r="6770" spans="1:3">
      <c r="A6770">
        <v>19.6038608551025</v>
      </c>
      <c r="B6770">
        <v>4.4195132255554199</v>
      </c>
      <c r="C6770">
        <v>14.2893390655518</v>
      </c>
    </row>
    <row r="6771" spans="1:3">
      <c r="A6771">
        <v>26.9567050933838</v>
      </c>
      <c r="B6771">
        <v>15.5448207855225</v>
      </c>
      <c r="C6771">
        <v>22.9625453948975</v>
      </c>
    </row>
    <row r="6772" spans="1:3">
      <c r="A6772">
        <v>29.030591964721701</v>
      </c>
      <c r="B6772">
        <v>49.584186553955099</v>
      </c>
      <c r="C6772">
        <v>36.224349975585902</v>
      </c>
    </row>
    <row r="6773" spans="1:3">
      <c r="A6773">
        <v>20.448118209838899</v>
      </c>
      <c r="B6773">
        <v>56.981906890869098</v>
      </c>
      <c r="C6773">
        <v>33.234943389892599</v>
      </c>
    </row>
    <row r="6774" spans="1:3">
      <c r="A6774">
        <v>8.5928983688354492</v>
      </c>
      <c r="B6774">
        <v>13.614554405212401</v>
      </c>
      <c r="C6774">
        <v>10.3504781723022</v>
      </c>
    </row>
    <row r="6775" spans="1:3">
      <c r="A6775">
        <v>37.421173095703097</v>
      </c>
      <c r="B6775">
        <v>35.532821655273402</v>
      </c>
      <c r="C6775">
        <v>36.760250091552699</v>
      </c>
    </row>
    <row r="6776" spans="1:3">
      <c r="A6776">
        <v>30.3318481445313</v>
      </c>
      <c r="B6776">
        <v>8.9843683242797905</v>
      </c>
      <c r="C6776">
        <v>22.8602294921875</v>
      </c>
    </row>
    <row r="6777" spans="1:3">
      <c r="A6777">
        <v>19.326831817626999</v>
      </c>
      <c r="B6777">
        <v>12.3572807312012</v>
      </c>
      <c r="C6777">
        <v>16.887489318847699</v>
      </c>
    </row>
    <row r="6778" spans="1:3">
      <c r="A6778">
        <v>27.766351699829102</v>
      </c>
      <c r="B6778">
        <v>-54.784328460693402</v>
      </c>
      <c r="C6778">
        <v>-1.12638640403748</v>
      </c>
    </row>
    <row r="6779" spans="1:3">
      <c r="A6779">
        <v>13.4548149108887</v>
      </c>
      <c r="B6779">
        <v>23.3617057800293</v>
      </c>
      <c r="C6779">
        <v>16.922225952148398</v>
      </c>
    </row>
    <row r="6780" spans="1:3">
      <c r="A6780">
        <v>32.6269721984863</v>
      </c>
      <c r="B6780">
        <v>8.1164340972900408</v>
      </c>
      <c r="C6780">
        <v>24.048284530639599</v>
      </c>
    </row>
    <row r="6781" spans="1:3">
      <c r="A6781">
        <v>27.966617584228501</v>
      </c>
      <c r="B6781">
        <v>21.257862091064499</v>
      </c>
      <c r="C6781">
        <v>25.618553161621101</v>
      </c>
    </row>
    <row r="6782" spans="1:3">
      <c r="A6782">
        <v>15.8644714355469</v>
      </c>
      <c r="B6782">
        <v>38.669948577880902</v>
      </c>
      <c r="C6782">
        <v>23.846387863159201</v>
      </c>
    </row>
    <row r="6783" spans="1:3">
      <c r="A6783">
        <v>21.471675872802699</v>
      </c>
      <c r="B6783">
        <v>-3.5138914585113499</v>
      </c>
      <c r="C6783">
        <v>12.726727485656699</v>
      </c>
    </row>
    <row r="6784" spans="1:3">
      <c r="A6784">
        <v>29.329704284668001</v>
      </c>
      <c r="B6784">
        <v>5.1400861740112296</v>
      </c>
      <c r="C6784">
        <v>20.863338470458999</v>
      </c>
    </row>
    <row r="6785" spans="1:3">
      <c r="A6785">
        <v>36.985771179199197</v>
      </c>
      <c r="B6785">
        <v>5.12481641769409</v>
      </c>
      <c r="C6785">
        <v>25.834436416626001</v>
      </c>
    </row>
    <row r="6786" spans="1:3">
      <c r="A6786">
        <v>20.219785690307599</v>
      </c>
      <c r="B6786">
        <v>24.232803344726602</v>
      </c>
      <c r="C6786">
        <v>21.624341964721701</v>
      </c>
    </row>
    <row r="6787" spans="1:3">
      <c r="A6787">
        <v>22.359481811523398</v>
      </c>
      <c r="B6787">
        <v>-5.4884347915649396</v>
      </c>
      <c r="C6787">
        <v>12.6127109527588</v>
      </c>
    </row>
    <row r="6788" spans="1:3">
      <c r="A6788">
        <v>26.722650527954102</v>
      </c>
      <c r="B6788">
        <v>-5.4187445640564</v>
      </c>
      <c r="C6788">
        <v>15.473162651061999</v>
      </c>
    </row>
    <row r="6789" spans="1:3">
      <c r="A6789">
        <v>24.4979858398438</v>
      </c>
      <c r="B6789">
        <v>13.579287528991699</v>
      </c>
      <c r="C6789">
        <v>20.676441192626999</v>
      </c>
    </row>
    <row r="6790" spans="1:3">
      <c r="A6790">
        <v>27.2109775543213</v>
      </c>
      <c r="B6790">
        <v>22.0317287445068</v>
      </c>
      <c r="C6790">
        <v>25.398241043090799</v>
      </c>
    </row>
    <row r="6791" spans="1:3">
      <c r="A6791">
        <v>39.170654296875</v>
      </c>
      <c r="B6791">
        <v>70.896865844726605</v>
      </c>
      <c r="C6791">
        <v>50.274829864502003</v>
      </c>
    </row>
    <row r="6792" spans="1:3">
      <c r="A6792">
        <v>26.6985969543457</v>
      </c>
      <c r="B6792">
        <v>20.552049636840799</v>
      </c>
      <c r="C6792">
        <v>24.547306060791001</v>
      </c>
    </row>
    <row r="6793" spans="1:3">
      <c r="A6793">
        <v>18.321416854858398</v>
      </c>
      <c r="B6793">
        <v>-0.77125245332717896</v>
      </c>
      <c r="C6793">
        <v>11.6389827728271</v>
      </c>
    </row>
    <row r="6794" spans="1:3">
      <c r="A6794">
        <v>30.236059188842798</v>
      </c>
      <c r="B6794">
        <v>1.29231488704681</v>
      </c>
      <c r="C6794">
        <v>20.105749130248999</v>
      </c>
    </row>
    <row r="6795" spans="1:3">
      <c r="A6795">
        <v>21.3115940093994</v>
      </c>
      <c r="B6795">
        <v>6.5933389663696298</v>
      </c>
      <c r="C6795">
        <v>16.160203933715799</v>
      </c>
    </row>
    <row r="6796" spans="1:3">
      <c r="A6796">
        <v>27.791183471679702</v>
      </c>
      <c r="B6796">
        <v>16.0295734405518</v>
      </c>
      <c r="C6796">
        <v>23.674619674682599</v>
      </c>
    </row>
    <row r="6797" spans="1:3">
      <c r="A6797">
        <v>23.5578937530518</v>
      </c>
      <c r="B6797">
        <v>37.414012908935497</v>
      </c>
      <c r="C6797">
        <v>28.407535552978501</v>
      </c>
    </row>
    <row r="6798" spans="1:3">
      <c r="A6798">
        <v>22.031375885009801</v>
      </c>
      <c r="B6798">
        <v>28.189540863037099</v>
      </c>
      <c r="C6798">
        <v>24.186733245849599</v>
      </c>
    </row>
    <row r="6799" spans="1:3">
      <c r="A6799">
        <v>32.945999145507798</v>
      </c>
      <c r="B6799">
        <v>28.0975666046143</v>
      </c>
      <c r="C6799">
        <v>31.249048233032202</v>
      </c>
    </row>
    <row r="6800" spans="1:3">
      <c r="A6800">
        <v>34.1537475585938</v>
      </c>
      <c r="B6800">
        <v>33.492950439453097</v>
      </c>
      <c r="C6800">
        <v>33.922470092773402</v>
      </c>
    </row>
    <row r="6801" spans="1:3">
      <c r="A6801">
        <v>34.534507751464801</v>
      </c>
      <c r="B6801">
        <v>13.604679107666</v>
      </c>
      <c r="C6801">
        <v>27.209068298339801</v>
      </c>
    </row>
    <row r="6802" spans="1:3">
      <c r="A6802">
        <v>10.701699256896999</v>
      </c>
      <c r="B6802">
        <v>31.732460021972699</v>
      </c>
      <c r="C6802">
        <v>18.062465667724599</v>
      </c>
    </row>
    <row r="6803" spans="1:3">
      <c r="A6803">
        <v>31.671066284179702</v>
      </c>
      <c r="B6803">
        <v>5.0795793533325204</v>
      </c>
      <c r="C6803">
        <v>22.3640460968018</v>
      </c>
    </row>
    <row r="6804" spans="1:3">
      <c r="A6804">
        <v>31.8459663391113</v>
      </c>
      <c r="B6804">
        <v>45.897426605224602</v>
      </c>
      <c r="C6804">
        <v>36.7639770507813</v>
      </c>
    </row>
    <row r="6805" spans="1:3">
      <c r="A6805">
        <v>32.754268646240199</v>
      </c>
      <c r="B6805">
        <v>34.149116516113303</v>
      </c>
      <c r="C6805">
        <v>33.242465972900398</v>
      </c>
    </row>
    <row r="6806" spans="1:3">
      <c r="A6806">
        <v>20.900733947753899</v>
      </c>
      <c r="B6806">
        <v>11.0701742172241</v>
      </c>
      <c r="C6806">
        <v>17.460037231445298</v>
      </c>
    </row>
    <row r="6807" spans="1:3">
      <c r="A6807">
        <v>18.709276199340799</v>
      </c>
      <c r="B6807">
        <v>26.832057952880898</v>
      </c>
      <c r="C6807">
        <v>21.552249908447301</v>
      </c>
    </row>
    <row r="6808" spans="1:3">
      <c r="A6808">
        <v>11.2047023773193</v>
      </c>
      <c r="B6808">
        <v>22.1274528503418</v>
      </c>
      <c r="C6808">
        <v>15.0276651382446</v>
      </c>
    </row>
    <row r="6809" spans="1:3">
      <c r="A6809">
        <v>12.3358669281006</v>
      </c>
      <c r="B6809">
        <v>10.744103431701699</v>
      </c>
      <c r="C6809">
        <v>11.778749465942401</v>
      </c>
    </row>
    <row r="6810" spans="1:3">
      <c r="A6810">
        <v>17.898046493530298</v>
      </c>
      <c r="B6810">
        <v>45.432170867919901</v>
      </c>
      <c r="C6810">
        <v>27.534990310668899</v>
      </c>
    </row>
    <row r="6811" spans="1:3">
      <c r="A6811">
        <v>16.700603485107401</v>
      </c>
      <c r="B6811">
        <v>-15.190600395202599</v>
      </c>
      <c r="C6811">
        <v>5.5386819839477504</v>
      </c>
    </row>
    <row r="6812" spans="1:3">
      <c r="A6812">
        <v>20.5738334655762</v>
      </c>
      <c r="B6812">
        <v>36.512454986572301</v>
      </c>
      <c r="C6812">
        <v>26.152351379394499</v>
      </c>
    </row>
    <row r="6813" spans="1:3">
      <c r="A6813">
        <v>36.766212463378899</v>
      </c>
      <c r="B6813">
        <v>6.9960560798645002</v>
      </c>
      <c r="C6813">
        <v>26.346656799316399</v>
      </c>
    </row>
    <row r="6814" spans="1:3">
      <c r="A6814">
        <v>18.9184265136719</v>
      </c>
      <c r="B6814">
        <v>-12.579353332519499</v>
      </c>
      <c r="C6814">
        <v>7.89420366287231</v>
      </c>
    </row>
    <row r="6815" spans="1:3">
      <c r="A6815">
        <v>31.4278450012207</v>
      </c>
      <c r="B6815">
        <v>-1.0537190437316899</v>
      </c>
      <c r="C6815">
        <v>20.059297561645501</v>
      </c>
    </row>
    <row r="6816" spans="1:3">
      <c r="A6816">
        <v>39.594165802002003</v>
      </c>
      <c r="B6816">
        <v>0.77252435684204102</v>
      </c>
      <c r="C6816">
        <v>26.006591796875</v>
      </c>
    </row>
    <row r="6817" spans="1:3">
      <c r="A6817">
        <v>29.928148269653299</v>
      </c>
      <c r="B6817">
        <v>0.22071324288845101</v>
      </c>
      <c r="C6817">
        <v>19.530546188354499</v>
      </c>
    </row>
    <row r="6818" spans="1:3">
      <c r="A6818">
        <v>21.696903228759801</v>
      </c>
      <c r="B6818">
        <v>12.928714752197299</v>
      </c>
      <c r="C6818">
        <v>18.628036499023398</v>
      </c>
    </row>
    <row r="6819" spans="1:3">
      <c r="A6819">
        <v>34.312126159667997</v>
      </c>
      <c r="B6819">
        <v>30.841985702514599</v>
      </c>
      <c r="C6819">
        <v>33.097576141357401</v>
      </c>
    </row>
    <row r="6820" spans="1:3">
      <c r="A6820">
        <v>20.7902221679688</v>
      </c>
      <c r="B6820">
        <v>38.346561431884801</v>
      </c>
      <c r="C6820">
        <v>26.934940338134801</v>
      </c>
    </row>
    <row r="6821" spans="1:3">
      <c r="A6821">
        <v>20.040704727172901</v>
      </c>
      <c r="B6821">
        <v>29.151475906372099</v>
      </c>
      <c r="C6821">
        <v>23.229475021362301</v>
      </c>
    </row>
    <row r="6822" spans="1:3">
      <c r="A6822">
        <v>24.4364910125732</v>
      </c>
      <c r="B6822">
        <v>15.7838459014893</v>
      </c>
      <c r="C6822">
        <v>21.408065795898398</v>
      </c>
    </row>
    <row r="6823" spans="1:3">
      <c r="A6823">
        <v>21.194473266601602</v>
      </c>
      <c r="B6823">
        <v>31.146038055419901</v>
      </c>
      <c r="C6823">
        <v>24.6775207519531</v>
      </c>
    </row>
    <row r="6824" spans="1:3">
      <c r="A6824">
        <v>46.441200256347699</v>
      </c>
      <c r="B6824">
        <v>40.382415771484403</v>
      </c>
      <c r="C6824">
        <v>44.320625305175803</v>
      </c>
    </row>
    <row r="6825" spans="1:3">
      <c r="A6825">
        <v>27.0852756500244</v>
      </c>
      <c r="B6825">
        <v>4.3382511138915998</v>
      </c>
      <c r="C6825">
        <v>19.123817443847699</v>
      </c>
    </row>
    <row r="6826" spans="1:3">
      <c r="A6826">
        <v>19.7417907714844</v>
      </c>
      <c r="B6826">
        <v>19.743263244628899</v>
      </c>
      <c r="C6826">
        <v>19.742305755615199</v>
      </c>
    </row>
    <row r="6827" spans="1:3">
      <c r="A6827">
        <v>26.317832946777301</v>
      </c>
      <c r="B6827">
        <v>8.1923627853393608</v>
      </c>
      <c r="C6827">
        <v>19.973918914794901</v>
      </c>
    </row>
    <row r="6828" spans="1:3">
      <c r="A6828">
        <v>29.412540435791001</v>
      </c>
      <c r="B6828">
        <v>-15.0165138244629</v>
      </c>
      <c r="C6828">
        <v>13.8623714447021</v>
      </c>
    </row>
    <row r="6829" spans="1:3">
      <c r="A6829">
        <v>53.248218536377003</v>
      </c>
      <c r="B6829">
        <v>1.2746678590774501</v>
      </c>
      <c r="C6829">
        <v>35.0574760437012</v>
      </c>
    </row>
    <row r="6830" spans="1:3">
      <c r="A6830">
        <v>19.1860237121582</v>
      </c>
      <c r="B6830">
        <v>0.83538943529128995</v>
      </c>
      <c r="C6830">
        <v>12.763301849365201</v>
      </c>
    </row>
    <row r="6831" spans="1:3">
      <c r="A6831">
        <v>56.806732177734403</v>
      </c>
      <c r="B6831">
        <v>13.2502784729004</v>
      </c>
      <c r="C6831">
        <v>41.561973571777301</v>
      </c>
    </row>
    <row r="6832" spans="1:3">
      <c r="A6832">
        <v>16.661535263061499</v>
      </c>
      <c r="B6832">
        <v>33.399364471435497</v>
      </c>
      <c r="C6832">
        <v>22.519775390625</v>
      </c>
    </row>
    <row r="6833" spans="1:3">
      <c r="A6833">
        <v>22.355644226074201</v>
      </c>
      <c r="B6833">
        <v>2.63736152648926</v>
      </c>
      <c r="C6833">
        <v>15.4542455673218</v>
      </c>
    </row>
    <row r="6834" spans="1:3">
      <c r="A6834">
        <v>33.052135467529297</v>
      </c>
      <c r="B6834">
        <v>2.87008905410767</v>
      </c>
      <c r="C6834">
        <v>22.488418579101602</v>
      </c>
    </row>
    <row r="6835" spans="1:3">
      <c r="A6835">
        <v>41.993080139160199</v>
      </c>
      <c r="B6835">
        <v>5.57137155532837</v>
      </c>
      <c r="C6835">
        <v>29.245481491088899</v>
      </c>
    </row>
    <row r="6836" spans="1:3">
      <c r="A6836">
        <v>49.026378631591797</v>
      </c>
      <c r="B6836">
        <v>51.369678497314503</v>
      </c>
      <c r="C6836">
        <v>49.846534729003899</v>
      </c>
    </row>
    <row r="6837" spans="1:3">
      <c r="A6837">
        <v>22.765142440795898</v>
      </c>
      <c r="B6837">
        <v>12.191846847534199</v>
      </c>
      <c r="C6837">
        <v>19.064489364623999</v>
      </c>
    </row>
    <row r="6838" spans="1:3">
      <c r="A6838">
        <v>23.125150680541999</v>
      </c>
      <c r="B6838">
        <v>35.443119049072301</v>
      </c>
      <c r="C6838">
        <v>27.436439514160199</v>
      </c>
    </row>
    <row r="6839" spans="1:3">
      <c r="A6839">
        <v>66.460220336914105</v>
      </c>
      <c r="B6839">
        <v>22.875665664672901</v>
      </c>
      <c r="C6839">
        <v>51.2056274414063</v>
      </c>
    </row>
    <row r="6840" spans="1:3">
      <c r="A6840">
        <v>17.990587234497099</v>
      </c>
      <c r="B6840">
        <v>26.740968704223601</v>
      </c>
      <c r="C6840">
        <v>21.053220748901399</v>
      </c>
    </row>
    <row r="6841" spans="1:3">
      <c r="A6841">
        <v>21.456016540527301</v>
      </c>
      <c r="B6841">
        <v>8.1514234542846697</v>
      </c>
      <c r="C6841">
        <v>16.799409866333001</v>
      </c>
    </row>
    <row r="6842" spans="1:3">
      <c r="A6842">
        <v>10.1714210510254</v>
      </c>
      <c r="B6842">
        <v>24.879116058349599</v>
      </c>
      <c r="C6842">
        <v>15.319114685058601</v>
      </c>
    </row>
    <row r="6843" spans="1:3">
      <c r="A6843">
        <v>22.309282302856399</v>
      </c>
      <c r="B6843">
        <v>21.000080108642599</v>
      </c>
      <c r="C6843">
        <v>21.851060867309599</v>
      </c>
    </row>
    <row r="6844" spans="1:3">
      <c r="A6844">
        <v>24.220151901245099</v>
      </c>
      <c r="B6844">
        <v>9.9645566940307599</v>
      </c>
      <c r="C6844">
        <v>19.2306938171387</v>
      </c>
    </row>
    <row r="6845" spans="1:3">
      <c r="A6845">
        <v>17.333351135253899</v>
      </c>
      <c r="B6845">
        <v>37.536827087402301</v>
      </c>
      <c r="C6845">
        <v>24.404567718505898</v>
      </c>
    </row>
    <row r="6846" spans="1:3">
      <c r="A6846">
        <v>20.9287300109863</v>
      </c>
      <c r="B6846">
        <v>34.834373474121101</v>
      </c>
      <c r="C6846">
        <v>25.7957057952881</v>
      </c>
    </row>
    <row r="6847" spans="1:3">
      <c r="A6847">
        <v>27.540548324585</v>
      </c>
      <c r="B6847">
        <v>42.1729545593262</v>
      </c>
      <c r="C6847">
        <v>32.661891937255902</v>
      </c>
    </row>
    <row r="6848" spans="1:3">
      <c r="A6848">
        <v>39.033908843994098</v>
      </c>
      <c r="B6848">
        <v>28.526329040527301</v>
      </c>
      <c r="C6848">
        <v>35.356254577636697</v>
      </c>
    </row>
    <row r="6849" spans="1:3">
      <c r="A6849">
        <v>26.8725070953369</v>
      </c>
      <c r="B6849">
        <v>-47.082820892333999</v>
      </c>
      <c r="C6849">
        <v>0.98814231157302901</v>
      </c>
    </row>
    <row r="6850" spans="1:3">
      <c r="A6850">
        <v>24.305839538574201</v>
      </c>
      <c r="B6850">
        <v>29.5026531219482</v>
      </c>
      <c r="C6850">
        <v>26.1247234344482</v>
      </c>
    </row>
    <row r="6851" spans="1:3">
      <c r="A6851">
        <v>16.534975051879901</v>
      </c>
      <c r="B6851">
        <v>-2.8044772148132302</v>
      </c>
      <c r="C6851">
        <v>9.7661666870117205</v>
      </c>
    </row>
    <row r="6852" spans="1:3">
      <c r="A6852">
        <v>27.3918361663818</v>
      </c>
      <c r="B6852">
        <v>19.753459930419901</v>
      </c>
      <c r="C6852">
        <v>24.7184047698975</v>
      </c>
    </row>
    <row r="6853" spans="1:3">
      <c r="A6853">
        <v>35.031349182128899</v>
      </c>
      <c r="B6853">
        <v>70.917083740234403</v>
      </c>
      <c r="C6853">
        <v>47.591354370117202</v>
      </c>
    </row>
    <row r="6854" spans="1:3">
      <c r="A6854">
        <v>36.914863586425803</v>
      </c>
      <c r="B6854">
        <v>6.9785871505737296</v>
      </c>
      <c r="C6854">
        <v>26.4371662139893</v>
      </c>
    </row>
    <row r="6855" spans="1:3">
      <c r="A6855">
        <v>17.7237739562988</v>
      </c>
      <c r="B6855">
        <v>67.817314147949205</v>
      </c>
      <c r="C6855">
        <v>35.256511688232401</v>
      </c>
    </row>
    <row r="6856" spans="1:3">
      <c r="A6856">
        <v>23.0297966003418</v>
      </c>
      <c r="B6856">
        <v>47.269599914550803</v>
      </c>
      <c r="C6856">
        <v>31.513727188110401</v>
      </c>
    </row>
    <row r="6857" spans="1:3">
      <c r="A6857">
        <v>25.0823268890381</v>
      </c>
      <c r="B6857">
        <v>40.326583862304702</v>
      </c>
      <c r="C6857">
        <v>30.4178161621094</v>
      </c>
    </row>
    <row r="6858" spans="1:3">
      <c r="A6858">
        <v>36.920841217041001</v>
      </c>
      <c r="B6858">
        <v>28.1581134796143</v>
      </c>
      <c r="C6858">
        <v>33.853885650634801</v>
      </c>
    </row>
    <row r="6859" spans="1:3">
      <c r="A6859">
        <v>20.100521087646499</v>
      </c>
      <c r="B6859">
        <v>49.903984069824197</v>
      </c>
      <c r="C6859">
        <v>30.531732559204102</v>
      </c>
    </row>
    <row r="6860" spans="1:3">
      <c r="A6860">
        <v>23.565364837646499</v>
      </c>
      <c r="B6860">
        <v>51.071571350097699</v>
      </c>
      <c r="C6860">
        <v>33.192535400390597</v>
      </c>
    </row>
    <row r="6861" spans="1:3">
      <c r="A6861">
        <v>24.8689365386963</v>
      </c>
      <c r="B6861">
        <v>31.707353591918899</v>
      </c>
      <c r="C6861">
        <v>27.262382507324201</v>
      </c>
    </row>
    <row r="6862" spans="1:3">
      <c r="A6862">
        <v>25.4839782714844</v>
      </c>
      <c r="B6862">
        <v>32.790748596191399</v>
      </c>
      <c r="C6862">
        <v>28.041347503662099</v>
      </c>
    </row>
    <row r="6863" spans="1:3">
      <c r="A6863">
        <v>26.9459037780762</v>
      </c>
      <c r="B6863">
        <v>21.493188858032202</v>
      </c>
      <c r="C6863">
        <v>25.037452697753899</v>
      </c>
    </row>
    <row r="6864" spans="1:3">
      <c r="A6864">
        <v>17.089807510376001</v>
      </c>
      <c r="B6864">
        <v>5.3427476882934597</v>
      </c>
      <c r="C6864">
        <v>12.9783363342285</v>
      </c>
    </row>
    <row r="6865" spans="1:3">
      <c r="A6865">
        <v>30.547212600708001</v>
      </c>
      <c r="B6865">
        <v>53.040267944335902</v>
      </c>
      <c r="C6865">
        <v>38.4197807312012</v>
      </c>
    </row>
    <row r="6866" spans="1:3">
      <c r="A6866">
        <v>32.230686187744098</v>
      </c>
      <c r="B6866">
        <v>-9.4794054031372106</v>
      </c>
      <c r="C6866">
        <v>17.632154464721701</v>
      </c>
    </row>
    <row r="6867" spans="1:3">
      <c r="A6867">
        <v>34.120033264160199</v>
      </c>
      <c r="B6867">
        <v>29.746047973632798</v>
      </c>
      <c r="C6867">
        <v>32.589138031005902</v>
      </c>
    </row>
    <row r="6868" spans="1:3">
      <c r="A6868">
        <v>29.652076721191399</v>
      </c>
      <c r="B6868">
        <v>-6.3705787658691397</v>
      </c>
      <c r="C6868">
        <v>17.044147491455099</v>
      </c>
    </row>
    <row r="6869" spans="1:3">
      <c r="A6869">
        <v>29.187637329101602</v>
      </c>
      <c r="B6869">
        <v>-1.59817111492157</v>
      </c>
      <c r="C6869">
        <v>18.412605285644499</v>
      </c>
    </row>
    <row r="6870" spans="1:3">
      <c r="A6870">
        <v>16.5226955413818</v>
      </c>
      <c r="B6870">
        <v>-2.1618225574493399</v>
      </c>
      <c r="C6870">
        <v>9.9831142425537092</v>
      </c>
    </row>
    <row r="6871" spans="1:3">
      <c r="A6871">
        <v>28.377723693847699</v>
      </c>
      <c r="B6871">
        <v>51.111930847167997</v>
      </c>
      <c r="C6871">
        <v>36.3346977233887</v>
      </c>
    </row>
    <row r="6872" spans="1:3">
      <c r="A6872">
        <v>28.605323791503899</v>
      </c>
      <c r="B6872">
        <v>42.792518615722699</v>
      </c>
      <c r="C6872">
        <v>33.570842742919901</v>
      </c>
    </row>
    <row r="6873" spans="1:3">
      <c r="A6873">
        <v>31.7466526031494</v>
      </c>
      <c r="B6873">
        <v>47.404747009277301</v>
      </c>
      <c r="C6873">
        <v>37.226985931396499</v>
      </c>
    </row>
    <row r="6874" spans="1:3">
      <c r="A6874">
        <v>24.644456863403299</v>
      </c>
      <c r="B6874">
        <v>34.692230224609403</v>
      </c>
      <c r="C6874">
        <v>28.161176681518601</v>
      </c>
    </row>
    <row r="6875" spans="1:3">
      <c r="A6875">
        <v>20.562395095825199</v>
      </c>
      <c r="B6875">
        <v>13.712171554565399</v>
      </c>
      <c r="C6875">
        <v>18.164817810058601</v>
      </c>
    </row>
    <row r="6876" spans="1:3">
      <c r="A6876">
        <v>34.398323059082003</v>
      </c>
      <c r="B6876">
        <v>0.29063719511032099</v>
      </c>
      <c r="C6876">
        <v>22.4606323242188</v>
      </c>
    </row>
    <row r="6877" spans="1:3">
      <c r="A6877">
        <v>16.158866882324201</v>
      </c>
      <c r="B6877">
        <v>3.9395101070404102</v>
      </c>
      <c r="C6877">
        <v>11.882092475891101</v>
      </c>
    </row>
    <row r="6878" spans="1:3">
      <c r="A6878">
        <v>34.208824157714801</v>
      </c>
      <c r="B6878">
        <v>69.494873046875</v>
      </c>
      <c r="C6878">
        <v>46.5589408874512</v>
      </c>
    </row>
    <row r="6879" spans="1:3">
      <c r="A6879">
        <v>27.1209106445313</v>
      </c>
      <c r="B6879">
        <v>12.4263095855713</v>
      </c>
      <c r="C6879">
        <v>21.977800369262699</v>
      </c>
    </row>
    <row r="6880" spans="1:3">
      <c r="A6880">
        <v>17.793106079101602</v>
      </c>
      <c r="B6880">
        <v>-2.1539757251739502</v>
      </c>
      <c r="C6880">
        <v>10.811627388000501</v>
      </c>
    </row>
    <row r="6881" spans="1:3">
      <c r="A6881">
        <v>16.11448097229</v>
      </c>
      <c r="B6881">
        <v>13.18687915802</v>
      </c>
      <c r="C6881">
        <v>15.089819908142101</v>
      </c>
    </row>
    <row r="6882" spans="1:3">
      <c r="A6882">
        <v>32.223323822021499</v>
      </c>
      <c r="B6882">
        <v>-3.9937803745269802</v>
      </c>
      <c r="C6882">
        <v>19.547336578369102</v>
      </c>
    </row>
    <row r="6883" spans="1:3">
      <c r="A6883">
        <v>37.089309692382798</v>
      </c>
      <c r="B6883">
        <v>3.4658679962158199</v>
      </c>
      <c r="C6883">
        <v>25.3211059570313</v>
      </c>
    </row>
    <row r="6884" spans="1:3">
      <c r="A6884">
        <v>31.417953491210898</v>
      </c>
      <c r="B6884">
        <v>22.3222141265869</v>
      </c>
      <c r="C6884">
        <v>28.2344455718994</v>
      </c>
    </row>
    <row r="6885" spans="1:3">
      <c r="A6885">
        <v>30.851934432983398</v>
      </c>
      <c r="B6885">
        <v>16.948890686035199</v>
      </c>
      <c r="C6885">
        <v>25.985868453979499</v>
      </c>
    </row>
    <row r="6886" spans="1:3">
      <c r="A6886">
        <v>55.493839263916001</v>
      </c>
      <c r="B6886">
        <v>17.150983810424801</v>
      </c>
      <c r="C6886">
        <v>42.073841094970703</v>
      </c>
    </row>
    <row r="6887" spans="1:3">
      <c r="A6887">
        <v>16.8915920257568</v>
      </c>
      <c r="B6887">
        <v>-5.33420705795288</v>
      </c>
      <c r="C6887">
        <v>9.1125621795654297</v>
      </c>
    </row>
    <row r="6888" spans="1:3">
      <c r="A6888">
        <v>28.429338455200199</v>
      </c>
      <c r="B6888">
        <v>9.8754014968872106</v>
      </c>
      <c r="C6888">
        <v>21.935461044311499</v>
      </c>
    </row>
    <row r="6889" spans="1:3">
      <c r="A6889">
        <v>16.7177639007568</v>
      </c>
      <c r="B6889">
        <v>17.05224609375</v>
      </c>
      <c r="C6889">
        <v>16.834833145141602</v>
      </c>
    </row>
    <row r="6890" spans="1:3">
      <c r="A6890">
        <v>24.146682739257798</v>
      </c>
      <c r="B6890">
        <v>40.597965240478501</v>
      </c>
      <c r="C6890">
        <v>29.9046325683594</v>
      </c>
    </row>
    <row r="6891" spans="1:3">
      <c r="A6891">
        <v>24.090160369873001</v>
      </c>
      <c r="B6891">
        <v>-2.8491740226745601</v>
      </c>
      <c r="C6891">
        <v>14.6613931655884</v>
      </c>
    </row>
    <row r="6892" spans="1:3">
      <c r="A6892">
        <v>41.515987396240199</v>
      </c>
      <c r="B6892">
        <v>33.622920989990199</v>
      </c>
      <c r="C6892">
        <v>38.753414154052699</v>
      </c>
    </row>
    <row r="6893" spans="1:3">
      <c r="A6893">
        <v>40.4135932922363</v>
      </c>
      <c r="B6893">
        <v>41.643791198730497</v>
      </c>
      <c r="C6893">
        <v>40.844161987304702</v>
      </c>
    </row>
    <row r="6894" spans="1:3">
      <c r="A6894">
        <v>27.221651077270501</v>
      </c>
      <c r="B6894">
        <v>28.084409713745099</v>
      </c>
      <c r="C6894">
        <v>27.523616790771499</v>
      </c>
    </row>
    <row r="6895" spans="1:3">
      <c r="A6895">
        <v>16.749954223632798</v>
      </c>
      <c r="B6895">
        <v>22.557031631469702</v>
      </c>
      <c r="C6895">
        <v>18.7824306488037</v>
      </c>
    </row>
    <row r="6896" spans="1:3">
      <c r="A6896">
        <v>38.074710845947301</v>
      </c>
      <c r="B6896">
        <v>8.0784254074096697</v>
      </c>
      <c r="C6896">
        <v>27.576011657714801</v>
      </c>
    </row>
    <row r="6897" spans="1:3">
      <c r="A6897">
        <v>21.100215911865199</v>
      </c>
      <c r="B6897">
        <v>9.8259201049804705</v>
      </c>
      <c r="C6897">
        <v>17.154212951660199</v>
      </c>
    </row>
    <row r="6898" spans="1:3">
      <c r="A6898">
        <v>13.0203151702881</v>
      </c>
      <c r="B6898">
        <v>22.533197402954102</v>
      </c>
      <c r="C6898">
        <v>16.3498229980469</v>
      </c>
    </row>
    <row r="6899" spans="1:3">
      <c r="A6899">
        <v>27.681718826293899</v>
      </c>
      <c r="B6899">
        <v>11.424923896789601</v>
      </c>
      <c r="C6899">
        <v>21.9918403625488</v>
      </c>
    </row>
    <row r="6900" spans="1:3">
      <c r="A6900">
        <v>28.855363845825199</v>
      </c>
      <c r="B6900">
        <v>1.22111797332764</v>
      </c>
      <c r="C6900">
        <v>19.183378219604499</v>
      </c>
    </row>
    <row r="6901" spans="1:3">
      <c r="A6901">
        <v>16.556993484497099</v>
      </c>
      <c r="B6901">
        <v>12.499916076660201</v>
      </c>
      <c r="C6901">
        <v>15.137016296386699</v>
      </c>
    </row>
    <row r="6902" spans="1:3">
      <c r="A6902">
        <v>35.107269287109403</v>
      </c>
      <c r="B6902">
        <v>31.1717624664307</v>
      </c>
      <c r="C6902">
        <v>33.729843139648402</v>
      </c>
    </row>
    <row r="6903" spans="1:3">
      <c r="A6903">
        <v>23.339229583740199</v>
      </c>
      <c r="B6903">
        <v>15.731413841247599</v>
      </c>
      <c r="C6903">
        <v>20.6764945983887</v>
      </c>
    </row>
    <row r="6904" spans="1:3">
      <c r="A6904">
        <v>16.280067443847699</v>
      </c>
      <c r="B6904">
        <v>30.385627746581999</v>
      </c>
      <c r="C6904">
        <v>21.217014312744102</v>
      </c>
    </row>
    <row r="6905" spans="1:3">
      <c r="A6905">
        <v>12.832196235656699</v>
      </c>
      <c r="B6905">
        <v>16.408922195434599</v>
      </c>
      <c r="C6905">
        <v>14.0840501785278</v>
      </c>
    </row>
    <row r="6906" spans="1:3">
      <c r="A6906">
        <v>13.857585906982401</v>
      </c>
      <c r="B6906">
        <v>7.1675992012023899</v>
      </c>
      <c r="C6906">
        <v>11.516090393066399</v>
      </c>
    </row>
    <row r="6907" spans="1:3">
      <c r="A6907">
        <v>35.041927337646499</v>
      </c>
      <c r="B6907">
        <v>2.1327054500579798</v>
      </c>
      <c r="C6907">
        <v>23.523698806762699</v>
      </c>
    </row>
    <row r="6908" spans="1:3">
      <c r="A6908">
        <v>28.3807983398438</v>
      </c>
      <c r="B6908">
        <v>9.7415695190429705</v>
      </c>
      <c r="C6908">
        <v>21.857069015502901</v>
      </c>
    </row>
    <row r="6909" spans="1:3">
      <c r="A6909">
        <v>26.986600875854499</v>
      </c>
      <c r="B6909">
        <v>25.5605659484863</v>
      </c>
      <c r="C6909">
        <v>26.4874877929688</v>
      </c>
    </row>
    <row r="6910" spans="1:3">
      <c r="A6910">
        <v>41.927776336669901</v>
      </c>
      <c r="B6910">
        <v>77.682136535644503</v>
      </c>
      <c r="C6910">
        <v>54.441802978515597</v>
      </c>
    </row>
    <row r="6911" spans="1:3">
      <c r="A6911">
        <v>41.193599700927699</v>
      </c>
      <c r="B6911">
        <v>-2.0451068878173801</v>
      </c>
      <c r="C6911">
        <v>26.060052871704102</v>
      </c>
    </row>
    <row r="6912" spans="1:3">
      <c r="A6912">
        <v>32.892581939697301</v>
      </c>
      <c r="B6912">
        <v>15.516279220581101</v>
      </c>
      <c r="C6912">
        <v>26.810876846313501</v>
      </c>
    </row>
    <row r="6913" spans="1:3">
      <c r="A6913">
        <v>24.043745040893601</v>
      </c>
      <c r="B6913">
        <v>9.2798433303833008</v>
      </c>
      <c r="C6913">
        <v>18.876379013061499</v>
      </c>
    </row>
    <row r="6914" spans="1:3">
      <c r="A6914">
        <v>23.318742752075199</v>
      </c>
      <c r="B6914">
        <v>47.2308349609375</v>
      </c>
      <c r="C6914">
        <v>31.687974929809599</v>
      </c>
    </row>
    <row r="6915" spans="1:3">
      <c r="A6915">
        <v>16.8840847015381</v>
      </c>
      <c r="B6915">
        <v>2.4933097362518302</v>
      </c>
      <c r="C6915">
        <v>11.847313880920399</v>
      </c>
    </row>
    <row r="6916" spans="1:3">
      <c r="A6916">
        <v>19.547298431396499</v>
      </c>
      <c r="B6916">
        <v>5.4519691467285201</v>
      </c>
      <c r="C6916">
        <v>14.613933563232401</v>
      </c>
    </row>
    <row r="6917" spans="1:3">
      <c r="A6917">
        <v>17.291032791137699</v>
      </c>
      <c r="B6917">
        <v>17.544248580932599</v>
      </c>
      <c r="C6917">
        <v>17.3796577453613</v>
      </c>
    </row>
    <row r="6918" spans="1:3">
      <c r="A6918">
        <v>26.8481044769287</v>
      </c>
      <c r="B6918">
        <v>31.698549270629901</v>
      </c>
      <c r="C6918">
        <v>28.545761108398398</v>
      </c>
    </row>
    <row r="6919" spans="1:3">
      <c r="A6919">
        <v>28.528762817382798</v>
      </c>
      <c r="B6919">
        <v>25.431642532348601</v>
      </c>
      <c r="C6919">
        <v>27.444770812988299</v>
      </c>
    </row>
    <row r="6920" spans="1:3">
      <c r="A6920">
        <v>22.0363655090332</v>
      </c>
      <c r="B6920">
        <v>4.4732475280761701</v>
      </c>
      <c r="C6920">
        <v>15.889274597168001</v>
      </c>
    </row>
    <row r="6921" spans="1:3">
      <c r="A6921">
        <v>36.2484130859375</v>
      </c>
      <c r="B6921">
        <v>48.363376617431598</v>
      </c>
      <c r="C6921">
        <v>40.488651275634801</v>
      </c>
    </row>
    <row r="6922" spans="1:3">
      <c r="A6922">
        <v>19.497745513916001</v>
      </c>
      <c r="B6922">
        <v>8.6154384613037092</v>
      </c>
      <c r="C6922">
        <v>15.6889381408691</v>
      </c>
    </row>
    <row r="6923" spans="1:3">
      <c r="A6923">
        <v>22.206304550170898</v>
      </c>
      <c r="B6923">
        <v>11.75648021698</v>
      </c>
      <c r="C6923">
        <v>18.548866271972699</v>
      </c>
    </row>
    <row r="6924" spans="1:3">
      <c r="A6924">
        <v>19.8232936859131</v>
      </c>
      <c r="B6924">
        <v>10.964006423950201</v>
      </c>
      <c r="C6924">
        <v>16.7225437164307</v>
      </c>
    </row>
    <row r="6925" spans="1:3">
      <c r="A6925">
        <v>18.136014938354499</v>
      </c>
      <c r="B6925">
        <v>10.1354761123657</v>
      </c>
      <c r="C6925">
        <v>15.335825920105</v>
      </c>
    </row>
    <row r="6926" spans="1:3">
      <c r="A6926">
        <v>29.812009811401399</v>
      </c>
      <c r="B6926">
        <v>10.698493957519499</v>
      </c>
      <c r="C6926">
        <v>23.122280120849599</v>
      </c>
    </row>
    <row r="6927" spans="1:3">
      <c r="A6927">
        <v>26.061285018920898</v>
      </c>
      <c r="B6927">
        <v>12.721366882324199</v>
      </c>
      <c r="C6927">
        <v>21.39231300354</v>
      </c>
    </row>
    <row r="6928" spans="1:3">
      <c r="A6928">
        <v>21.552064895629901</v>
      </c>
      <c r="B6928">
        <v>12.7392358779907</v>
      </c>
      <c r="C6928">
        <v>18.467575073242202</v>
      </c>
    </row>
    <row r="6929" spans="1:3">
      <c r="A6929">
        <v>22.527713775634801</v>
      </c>
      <c r="B6929">
        <v>32.132591247558601</v>
      </c>
      <c r="C6929">
        <v>25.889421463012699</v>
      </c>
    </row>
    <row r="6930" spans="1:3">
      <c r="A6930">
        <v>28.053174972534201</v>
      </c>
      <c r="B6930">
        <v>101.14044952392599</v>
      </c>
      <c r="C6930">
        <v>53.633720397949197</v>
      </c>
    </row>
    <row r="6931" spans="1:3">
      <c r="A6931">
        <v>32.616218566894503</v>
      </c>
      <c r="B6931">
        <v>5.5466680526733398</v>
      </c>
      <c r="C6931">
        <v>23.1418762207031</v>
      </c>
    </row>
    <row r="6932" spans="1:3">
      <c r="A6932">
        <v>34.5688667297363</v>
      </c>
      <c r="B6932">
        <v>48.778739929199197</v>
      </c>
      <c r="C6932">
        <v>39.542324066162102</v>
      </c>
    </row>
    <row r="6933" spans="1:3">
      <c r="A6933">
        <v>20.731134414672901</v>
      </c>
      <c r="B6933">
        <v>20.7440395355225</v>
      </c>
      <c r="C6933">
        <v>20.735651016235401</v>
      </c>
    </row>
    <row r="6934" spans="1:3">
      <c r="A6934">
        <v>26.704151153564499</v>
      </c>
      <c r="B6934">
        <v>27.037258148193398</v>
      </c>
      <c r="C6934">
        <v>26.820737838745099</v>
      </c>
    </row>
    <row r="6935" spans="1:3">
      <c r="A6935">
        <v>14.7156467437744</v>
      </c>
      <c r="B6935">
        <v>-4.8572039604187003</v>
      </c>
      <c r="C6935">
        <v>7.8651490211486799</v>
      </c>
    </row>
    <row r="6936" spans="1:3">
      <c r="A6936">
        <v>13.912549018859901</v>
      </c>
      <c r="B6936">
        <v>47.637577056884801</v>
      </c>
      <c r="C6936">
        <v>25.71630859375</v>
      </c>
    </row>
    <row r="6937" spans="1:3">
      <c r="A6937">
        <v>27.374456405639599</v>
      </c>
      <c r="B6937">
        <v>45.269908905029297</v>
      </c>
      <c r="C6937">
        <v>33.637863159179702</v>
      </c>
    </row>
    <row r="6938" spans="1:3">
      <c r="A6938">
        <v>27.828453063964801</v>
      </c>
      <c r="B6938">
        <v>41.570926666259801</v>
      </c>
      <c r="C6938">
        <v>32.638317108154297</v>
      </c>
    </row>
    <row r="6939" spans="1:3">
      <c r="A6939">
        <v>23.619701385498001</v>
      </c>
      <c r="B6939">
        <v>31.1432590484619</v>
      </c>
      <c r="C6939">
        <v>26.252946853637699</v>
      </c>
    </row>
    <row r="6940" spans="1:3">
      <c r="A6940">
        <v>17.2380275726318</v>
      </c>
      <c r="B6940">
        <v>18.480026245117202</v>
      </c>
      <c r="C6940">
        <v>17.672727584838899</v>
      </c>
    </row>
    <row r="6941" spans="1:3">
      <c r="A6941">
        <v>20.5751552581787</v>
      </c>
      <c r="B6941">
        <v>13.2902746200562</v>
      </c>
      <c r="C6941">
        <v>18.025447845458999</v>
      </c>
    </row>
    <row r="6942" spans="1:3">
      <c r="A6942">
        <v>23.400905609130898</v>
      </c>
      <c r="B6942">
        <v>-37.238079071044901</v>
      </c>
      <c r="C6942">
        <v>2.1772608757018999</v>
      </c>
    </row>
    <row r="6943" spans="1:3">
      <c r="A6943">
        <v>16.1852703094482</v>
      </c>
      <c r="B6943">
        <v>-9.7600336074829102</v>
      </c>
      <c r="C6943">
        <v>7.1044139862060502</v>
      </c>
    </row>
    <row r="6944" spans="1:3">
      <c r="A6944">
        <v>23.937944412231399</v>
      </c>
      <c r="B6944">
        <v>28.749540328979499</v>
      </c>
      <c r="C6944">
        <v>25.622003555297901</v>
      </c>
    </row>
    <row r="6945" spans="1:3">
      <c r="A6945">
        <v>17.530870437622099</v>
      </c>
      <c r="B6945">
        <v>13.829359054565399</v>
      </c>
      <c r="C6945">
        <v>16.2353420257568</v>
      </c>
    </row>
    <row r="6946" spans="1:3">
      <c r="A6946">
        <v>13.737340927124</v>
      </c>
      <c r="B6946">
        <v>1.6549384593963601</v>
      </c>
      <c r="C6946">
        <v>9.5085000991821307</v>
      </c>
    </row>
    <row r="6947" spans="1:3">
      <c r="A6947">
        <v>28.752874374389599</v>
      </c>
      <c r="B6947">
        <v>10.5359191894531</v>
      </c>
      <c r="C6947">
        <v>22.376939773559599</v>
      </c>
    </row>
    <row r="6948" spans="1:3">
      <c r="A6948">
        <v>21.9865398406982</v>
      </c>
      <c r="B6948">
        <v>29.9182529449463</v>
      </c>
      <c r="C6948">
        <v>24.762639999389599</v>
      </c>
    </row>
    <row r="6949" spans="1:3">
      <c r="A6949">
        <v>11.9303331375122</v>
      </c>
      <c r="B6949">
        <v>8.3875904083252006</v>
      </c>
      <c r="C6949">
        <v>10.6903734207153</v>
      </c>
    </row>
    <row r="6950" spans="1:3">
      <c r="A6950">
        <v>26.2045707702637</v>
      </c>
      <c r="B6950">
        <v>51.660820007324197</v>
      </c>
      <c r="C6950">
        <v>35.1142578125</v>
      </c>
    </row>
    <row r="6951" spans="1:3">
      <c r="A6951">
        <v>29.8934230804443</v>
      </c>
      <c r="B6951">
        <v>54.560791015625</v>
      </c>
      <c r="C6951">
        <v>38.527000427246101</v>
      </c>
    </row>
    <row r="6952" spans="1:3">
      <c r="A6952">
        <v>28.312168121337901</v>
      </c>
      <c r="B6952">
        <v>-2.25597047805786</v>
      </c>
      <c r="C6952">
        <v>17.613319396972699</v>
      </c>
    </row>
    <row r="6953" spans="1:3">
      <c r="A6953">
        <v>25.3051872253418</v>
      </c>
      <c r="B6953">
        <v>60.016349792480497</v>
      </c>
      <c r="C6953">
        <v>37.454093933105497</v>
      </c>
    </row>
    <row r="6954" spans="1:3">
      <c r="A6954">
        <v>29.718202590942401</v>
      </c>
      <c r="B6954">
        <v>23.330623626708999</v>
      </c>
      <c r="C6954">
        <v>27.482549667358398</v>
      </c>
    </row>
    <row r="6955" spans="1:3">
      <c r="A6955">
        <v>24.500648498535199</v>
      </c>
      <c r="B6955">
        <v>19.9843635559082</v>
      </c>
      <c r="C6955">
        <v>22.919948577880898</v>
      </c>
    </row>
    <row r="6956" spans="1:3">
      <c r="A6956">
        <v>25.8350715637207</v>
      </c>
      <c r="B6956">
        <v>11.01003074646</v>
      </c>
      <c r="C6956">
        <v>20.646306991577099</v>
      </c>
    </row>
    <row r="6957" spans="1:3">
      <c r="A6957">
        <v>22.838075637817401</v>
      </c>
      <c r="B6957">
        <v>97.457580566406307</v>
      </c>
      <c r="C6957">
        <v>48.954902648925803</v>
      </c>
    </row>
    <row r="6958" spans="1:3">
      <c r="A6958">
        <v>18.207033157348601</v>
      </c>
      <c r="B6958">
        <v>38.396533966064503</v>
      </c>
      <c r="C6958">
        <v>25.273359298706101</v>
      </c>
    </row>
    <row r="6959" spans="1:3">
      <c r="A6959">
        <v>20.408494949340799</v>
      </c>
      <c r="B6959">
        <v>17.3085041046143</v>
      </c>
      <c r="C6959">
        <v>19.3234977722168</v>
      </c>
    </row>
    <row r="6960" spans="1:3">
      <c r="A6960">
        <v>30.567834854126001</v>
      </c>
      <c r="B6960">
        <v>80.5340576171875</v>
      </c>
      <c r="C6960">
        <v>48.0560111999512</v>
      </c>
    </row>
    <row r="6961" spans="1:3">
      <c r="A6961">
        <v>28.6049690246582</v>
      </c>
      <c r="B6961">
        <v>136.92919921875</v>
      </c>
      <c r="C6961">
        <v>66.518447875976605</v>
      </c>
    </row>
    <row r="6962" spans="1:3">
      <c r="A6962">
        <v>24.463605880737301</v>
      </c>
      <c r="B6962">
        <v>33.055492401122997</v>
      </c>
      <c r="C6962">
        <v>27.470766067504901</v>
      </c>
    </row>
    <row r="6963" spans="1:3">
      <c r="A6963">
        <v>22.089246749877901</v>
      </c>
      <c r="B6963">
        <v>28.5982761383057</v>
      </c>
      <c r="C6963">
        <v>24.367406845092798</v>
      </c>
    </row>
    <row r="6964" spans="1:3">
      <c r="A6964">
        <v>28.960466384887699</v>
      </c>
      <c r="B6964">
        <v>40.414054870605497</v>
      </c>
      <c r="C6964">
        <v>32.969223022460902</v>
      </c>
    </row>
    <row r="6965" spans="1:3">
      <c r="A6965">
        <v>42.148181915283203</v>
      </c>
      <c r="B6965">
        <v>14.5381870269775</v>
      </c>
      <c r="C6965">
        <v>32.484683990478501</v>
      </c>
    </row>
    <row r="6966" spans="1:3">
      <c r="A6966">
        <v>17.339097976684599</v>
      </c>
      <c r="B6966">
        <v>64.566535949707003</v>
      </c>
      <c r="C6966">
        <v>33.868701934814503</v>
      </c>
    </row>
    <row r="6967" spans="1:3">
      <c r="A6967">
        <v>10.055782318115201</v>
      </c>
      <c r="B6967">
        <v>37.154457092285199</v>
      </c>
      <c r="C6967">
        <v>19.540317535400401</v>
      </c>
    </row>
    <row r="6968" spans="1:3">
      <c r="A6968">
        <v>24.791934967041001</v>
      </c>
      <c r="B6968">
        <v>41.684780120849602</v>
      </c>
      <c r="C6968">
        <v>30.704431533813501</v>
      </c>
    </row>
    <row r="6969" spans="1:3">
      <c r="A6969">
        <v>23.600358963012699</v>
      </c>
      <c r="B6969">
        <v>9.7523918151855504</v>
      </c>
      <c r="C6969">
        <v>18.7535705566406</v>
      </c>
    </row>
    <row r="6970" spans="1:3">
      <c r="A6970">
        <v>19.480670928955099</v>
      </c>
      <c r="B6970">
        <v>19.922401428222699</v>
      </c>
      <c r="C6970">
        <v>19.635276794433601</v>
      </c>
    </row>
    <row r="6971" spans="1:3">
      <c r="A6971">
        <v>13.6169319152832</v>
      </c>
      <c r="B6971">
        <v>5.0064144134521502</v>
      </c>
      <c r="C6971">
        <v>10.60325050354</v>
      </c>
    </row>
    <row r="6972" spans="1:3">
      <c r="A6972">
        <v>27.193099975585898</v>
      </c>
      <c r="B6972">
        <v>61.941253662109403</v>
      </c>
      <c r="C6972">
        <v>39.354953765869098</v>
      </c>
    </row>
    <row r="6973" spans="1:3">
      <c r="A6973">
        <v>17.151615142822301</v>
      </c>
      <c r="B6973">
        <v>45.297901153564503</v>
      </c>
      <c r="C6973">
        <v>27.002815246581999</v>
      </c>
    </row>
    <row r="6974" spans="1:3">
      <c r="A6974">
        <v>50.168155670166001</v>
      </c>
      <c r="B6974">
        <v>-1.39292132854462</v>
      </c>
      <c r="C6974">
        <v>32.121780395507798</v>
      </c>
    </row>
    <row r="6975" spans="1:3">
      <c r="A6975">
        <v>37.6168022155762</v>
      </c>
      <c r="B6975">
        <v>7.3105401992797896</v>
      </c>
      <c r="C6975">
        <v>27.0096111297607</v>
      </c>
    </row>
    <row r="6976" spans="1:3">
      <c r="A6976">
        <v>17.610530853271499</v>
      </c>
      <c r="B6976">
        <v>31.090061187744102</v>
      </c>
      <c r="C6976">
        <v>22.328367233276399</v>
      </c>
    </row>
    <row r="6977" spans="1:3">
      <c r="A6977">
        <v>22.444908142089801</v>
      </c>
      <c r="B6977">
        <v>40.612739562988303</v>
      </c>
      <c r="C6977">
        <v>28.8036499023438</v>
      </c>
    </row>
    <row r="6978" spans="1:3">
      <c r="A6978">
        <v>35.621021270752003</v>
      </c>
      <c r="B6978">
        <v>10.0977573394775</v>
      </c>
      <c r="C6978">
        <v>26.687879562377901</v>
      </c>
    </row>
    <row r="6979" spans="1:3">
      <c r="A6979">
        <v>11.4789781570435</v>
      </c>
      <c r="B6979">
        <v>7.0542411804199201</v>
      </c>
      <c r="C6979">
        <v>9.9303197860717791</v>
      </c>
    </row>
    <row r="6980" spans="1:3">
      <c r="A6980">
        <v>58.0764350891113</v>
      </c>
      <c r="B6980">
        <v>12.4475650787354</v>
      </c>
      <c r="C6980">
        <v>42.106330871582003</v>
      </c>
    </row>
    <row r="6981" spans="1:3">
      <c r="A6981">
        <v>23.4486484527588</v>
      </c>
      <c r="B6981">
        <v>5.1370043754577601</v>
      </c>
      <c r="C6981">
        <v>17.039573669433601</v>
      </c>
    </row>
    <row r="6982" spans="1:3">
      <c r="A6982">
        <v>19.5087184906006</v>
      </c>
      <c r="B6982">
        <v>28.559902191162099</v>
      </c>
      <c r="C6982">
        <v>22.676631927490199</v>
      </c>
    </row>
    <row r="6983" spans="1:3">
      <c r="A6983">
        <v>19.3365783691406</v>
      </c>
      <c r="B6983">
        <v>8.9082727432250994</v>
      </c>
      <c r="C6983">
        <v>15.686671257019</v>
      </c>
    </row>
    <row r="6984" spans="1:3">
      <c r="A6984">
        <v>30.083814620971701</v>
      </c>
      <c r="B6984">
        <v>27.044572830200199</v>
      </c>
      <c r="C6984">
        <v>29.0200805664063</v>
      </c>
    </row>
    <row r="6985" spans="1:3">
      <c r="A6985">
        <v>23.786026000976602</v>
      </c>
      <c r="B6985">
        <v>23.947797775268601</v>
      </c>
      <c r="C6985">
        <v>23.842645645141602</v>
      </c>
    </row>
    <row r="6986" spans="1:3">
      <c r="A6986">
        <v>36.242454528808601</v>
      </c>
      <c r="B6986">
        <v>18.153495788574201</v>
      </c>
      <c r="C6986">
        <v>29.911319732666001</v>
      </c>
    </row>
    <row r="6987" spans="1:3">
      <c r="A6987">
        <v>15.157111167907701</v>
      </c>
      <c r="B6987">
        <v>66.762466430664105</v>
      </c>
      <c r="C6987">
        <v>33.218986511230497</v>
      </c>
    </row>
    <row r="6988" spans="1:3">
      <c r="A6988">
        <v>55.031105041503899</v>
      </c>
      <c r="B6988">
        <v>-13.026813507080099</v>
      </c>
      <c r="C6988">
        <v>31.2108345031738</v>
      </c>
    </row>
    <row r="6989" spans="1:3">
      <c r="A6989">
        <v>27.756343841552699</v>
      </c>
      <c r="B6989">
        <v>17.979587554931602</v>
      </c>
      <c r="C6989">
        <v>24.334478378295898</v>
      </c>
    </row>
    <row r="6990" spans="1:3">
      <c r="A6990">
        <v>26.3352756500244</v>
      </c>
      <c r="B6990">
        <v>30.483396530151399</v>
      </c>
      <c r="C6990">
        <v>27.787117004394499</v>
      </c>
    </row>
    <row r="6991" spans="1:3">
      <c r="A6991">
        <v>26.416580200195298</v>
      </c>
      <c r="B6991">
        <v>4.2006373405456499</v>
      </c>
      <c r="C6991">
        <v>18.6410007476807</v>
      </c>
    </row>
    <row r="6992" spans="1:3">
      <c r="A6992">
        <v>19.882057189941399</v>
      </c>
      <c r="B6992">
        <v>2.3683629035949698</v>
      </c>
      <c r="C6992">
        <v>13.7522640228271</v>
      </c>
    </row>
    <row r="6993" spans="1:3">
      <c r="A6993">
        <v>39.034576416015597</v>
      </c>
      <c r="B6993">
        <v>35.825511932372997</v>
      </c>
      <c r="C6993">
        <v>37.911403656005902</v>
      </c>
    </row>
    <row r="6994" spans="1:3">
      <c r="A6994">
        <v>41.927833557128899</v>
      </c>
      <c r="B6994">
        <v>59.4178276062012</v>
      </c>
      <c r="C6994">
        <v>48.049331665039098</v>
      </c>
    </row>
    <row r="6995" spans="1:3">
      <c r="A6995">
        <v>8.8034706115722692</v>
      </c>
      <c r="B6995">
        <v>34.488044738769503</v>
      </c>
      <c r="C6995">
        <v>17.7930717468262</v>
      </c>
    </row>
    <row r="6996" spans="1:3">
      <c r="A6996">
        <v>12.5933494567871</v>
      </c>
      <c r="B6996">
        <v>22.425228118896499</v>
      </c>
      <c r="C6996">
        <v>16.034507751464801</v>
      </c>
    </row>
    <row r="6997" spans="1:3">
      <c r="A6997">
        <v>34.518730163574197</v>
      </c>
      <c r="B6997">
        <v>55.125232696533203</v>
      </c>
      <c r="C6997">
        <v>41.731006622314503</v>
      </c>
    </row>
    <row r="6998" spans="1:3">
      <c r="A6998">
        <v>20.685583114623999</v>
      </c>
      <c r="B6998">
        <v>13.3564643859863</v>
      </c>
      <c r="C6998">
        <v>18.1203918457031</v>
      </c>
    </row>
    <row r="6999" spans="1:3">
      <c r="A6999">
        <v>49.681018829345703</v>
      </c>
      <c r="B6999">
        <v>52.205348968505902</v>
      </c>
      <c r="C6999">
        <v>50.564533233642599</v>
      </c>
    </row>
    <row r="7000" spans="1:3">
      <c r="A7000">
        <v>18.590356826782202</v>
      </c>
      <c r="B7000">
        <v>-5.7729721069335902</v>
      </c>
      <c r="C7000">
        <v>10.0631914138794</v>
      </c>
    </row>
    <row r="7001" spans="1:3">
      <c r="A7001">
        <v>31.4726657867432</v>
      </c>
      <c r="B7001">
        <v>3.6342115402221702</v>
      </c>
      <c r="C7001">
        <v>21.729206085205099</v>
      </c>
    </row>
    <row r="7002" spans="1:3">
      <c r="A7002">
        <v>27.8216247558594</v>
      </c>
      <c r="B7002">
        <v>44.173831939697301</v>
      </c>
      <c r="C7002">
        <v>33.544898986816399</v>
      </c>
    </row>
    <row r="7003" spans="1:3">
      <c r="A7003">
        <v>46.340721130371101</v>
      </c>
      <c r="B7003">
        <v>39.8197631835938</v>
      </c>
      <c r="C7003">
        <v>44.058387756347699</v>
      </c>
    </row>
    <row r="7004" spans="1:3">
      <c r="A7004">
        <v>8.60217380523682</v>
      </c>
      <c r="B7004">
        <v>12.276442527771</v>
      </c>
      <c r="C7004">
        <v>9.8881683349609393</v>
      </c>
    </row>
    <row r="7005" spans="1:3">
      <c r="A7005">
        <v>20.3993320465088</v>
      </c>
      <c r="B7005">
        <v>26.6756267547607</v>
      </c>
      <c r="C7005">
        <v>22.596035003662099</v>
      </c>
    </row>
    <row r="7006" spans="1:3">
      <c r="A7006">
        <v>34.709159851074197</v>
      </c>
      <c r="B7006">
        <v>50.896682739257798</v>
      </c>
      <c r="C7006">
        <v>40.374794006347699</v>
      </c>
    </row>
    <row r="7007" spans="1:3">
      <c r="A7007">
        <v>23.276195526123001</v>
      </c>
      <c r="B7007">
        <v>25.2446613311768</v>
      </c>
      <c r="C7007">
        <v>23.9651584625244</v>
      </c>
    </row>
    <row r="7008" spans="1:3">
      <c r="A7008">
        <v>33.608428955078097</v>
      </c>
      <c r="B7008">
        <v>52.220314025878899</v>
      </c>
      <c r="C7008">
        <v>40.122589111328097</v>
      </c>
    </row>
    <row r="7009" spans="1:3">
      <c r="A7009">
        <v>23.892875671386701</v>
      </c>
      <c r="B7009">
        <v>118.42278289794901</v>
      </c>
      <c r="C7009">
        <v>56.978343963622997</v>
      </c>
    </row>
    <row r="7010" spans="1:3">
      <c r="A7010">
        <v>18.630609512329102</v>
      </c>
      <c r="B7010">
        <v>20.084392547607401</v>
      </c>
      <c r="C7010">
        <v>19.139432907104499</v>
      </c>
    </row>
    <row r="7011" spans="1:3">
      <c r="A7011">
        <v>22.9611911773682</v>
      </c>
      <c r="B7011">
        <v>2.4381196498870898</v>
      </c>
      <c r="C7011">
        <v>15.7781162261963</v>
      </c>
    </row>
    <row r="7012" spans="1:3">
      <c r="A7012">
        <v>13.2571964263916</v>
      </c>
      <c r="B7012">
        <v>12.548286437988301</v>
      </c>
      <c r="C7012">
        <v>13.0090780258179</v>
      </c>
    </row>
    <row r="7013" spans="1:3">
      <c r="A7013">
        <v>37.457431793212898</v>
      </c>
      <c r="B7013">
        <v>13.3261260986328</v>
      </c>
      <c r="C7013">
        <v>29.011474609375</v>
      </c>
    </row>
    <row r="7014" spans="1:3">
      <c r="A7014">
        <v>15.2117347717285</v>
      </c>
      <c r="B7014">
        <v>10.197196006774901</v>
      </c>
      <c r="C7014">
        <v>13.4566459655762</v>
      </c>
    </row>
    <row r="7015" spans="1:3">
      <c r="A7015">
        <v>24.439517974853501</v>
      </c>
      <c r="B7015">
        <v>9.5950250625610405</v>
      </c>
      <c r="C7015">
        <v>19.243946075439499</v>
      </c>
    </row>
    <row r="7016" spans="1:3">
      <c r="A7016">
        <v>18.825517654418899</v>
      </c>
      <c r="B7016">
        <v>52.558326721191399</v>
      </c>
      <c r="C7016">
        <v>30.631999969482401</v>
      </c>
    </row>
    <row r="7017" spans="1:3">
      <c r="A7017">
        <v>25.375473022460898</v>
      </c>
      <c r="B7017">
        <v>29.4345378875732</v>
      </c>
      <c r="C7017">
        <v>26.796146392822301</v>
      </c>
    </row>
    <row r="7018" spans="1:3">
      <c r="A7018">
        <v>18.418714523315401</v>
      </c>
      <c r="B7018">
        <v>54.738948822021499</v>
      </c>
      <c r="C7018">
        <v>31.130796432495099</v>
      </c>
    </row>
    <row r="7019" spans="1:3">
      <c r="A7019">
        <v>6.48474168777466</v>
      </c>
      <c r="B7019">
        <v>27.923500061035199</v>
      </c>
      <c r="C7019">
        <v>13.9883069992065</v>
      </c>
    </row>
    <row r="7020" spans="1:3">
      <c r="A7020">
        <v>38.764636993408203</v>
      </c>
      <c r="B7020">
        <v>44.198249816894503</v>
      </c>
      <c r="C7020">
        <v>40.6664009094238</v>
      </c>
    </row>
    <row r="7021" spans="1:3">
      <c r="A7021">
        <v>38.542488098144503</v>
      </c>
      <c r="B7021">
        <v>28.419218063354499</v>
      </c>
      <c r="C7021">
        <v>34.999343872070298</v>
      </c>
    </row>
    <row r="7022" spans="1:3">
      <c r="A7022">
        <v>33.822681427002003</v>
      </c>
      <c r="B7022">
        <v>55.742580413818402</v>
      </c>
      <c r="C7022">
        <v>41.494644165039098</v>
      </c>
    </row>
    <row r="7023" spans="1:3">
      <c r="A7023">
        <v>18.308986663818398</v>
      </c>
      <c r="B7023">
        <v>12.597973823547401</v>
      </c>
      <c r="C7023">
        <v>16.310132980346701</v>
      </c>
    </row>
    <row r="7024" spans="1:3">
      <c r="A7024">
        <v>12.551360130310099</v>
      </c>
      <c r="B7024">
        <v>39.176769256591797</v>
      </c>
      <c r="C7024">
        <v>21.870252609252901</v>
      </c>
    </row>
    <row r="7025" spans="1:3">
      <c r="A7025">
        <v>16.4422092437744</v>
      </c>
      <c r="B7025">
        <v>106.65609741210901</v>
      </c>
      <c r="C7025">
        <v>48.0170707702637</v>
      </c>
    </row>
    <row r="7026" spans="1:3">
      <c r="A7026">
        <v>24.193271636962901</v>
      </c>
      <c r="B7026">
        <v>14.440055847168001</v>
      </c>
      <c r="C7026">
        <v>20.779645919799801</v>
      </c>
    </row>
    <row r="7027" spans="1:3">
      <c r="A7027">
        <v>20.071575164794901</v>
      </c>
      <c r="B7027">
        <v>33.798534393310497</v>
      </c>
      <c r="C7027">
        <v>24.876010894775401</v>
      </c>
    </row>
    <row r="7028" spans="1:3">
      <c r="A7028">
        <v>29.785356521606399</v>
      </c>
      <c r="B7028">
        <v>3.4931676387786901</v>
      </c>
      <c r="C7028">
        <v>20.5830898284912</v>
      </c>
    </row>
    <row r="7029" spans="1:3">
      <c r="A7029">
        <v>23.835649490356399</v>
      </c>
      <c r="B7029">
        <v>-3.2873439788818399</v>
      </c>
      <c r="C7029">
        <v>14.342601776123001</v>
      </c>
    </row>
    <row r="7030" spans="1:3">
      <c r="A7030">
        <v>29.2469692230225</v>
      </c>
      <c r="B7030">
        <v>16.3755207061768</v>
      </c>
      <c r="C7030">
        <v>24.7419624328613</v>
      </c>
    </row>
    <row r="7031" spans="1:3">
      <c r="A7031">
        <v>40.5309028625488</v>
      </c>
      <c r="B7031">
        <v>8.7209577560424805</v>
      </c>
      <c r="C7031">
        <v>29.397422790527301</v>
      </c>
    </row>
    <row r="7032" spans="1:3">
      <c r="A7032">
        <v>4.67038774490356</v>
      </c>
      <c r="B7032">
        <v>34.674358367919901</v>
      </c>
      <c r="C7032">
        <v>15.1717777252197</v>
      </c>
    </row>
    <row r="7033" spans="1:3">
      <c r="A7033">
        <v>37.038681030273402</v>
      </c>
      <c r="B7033">
        <v>43.6231880187988</v>
      </c>
      <c r="C7033">
        <v>39.343257904052699</v>
      </c>
    </row>
    <row r="7034" spans="1:3">
      <c r="A7034">
        <v>20.9754447937012</v>
      </c>
      <c r="B7034">
        <v>66.828529357910199</v>
      </c>
      <c r="C7034">
        <v>37.024024963378899</v>
      </c>
    </row>
    <row r="7035" spans="1:3">
      <c r="A7035">
        <v>29.222974777221701</v>
      </c>
      <c r="B7035">
        <v>118.13572692871099</v>
      </c>
      <c r="C7035">
        <v>60.342437744140597</v>
      </c>
    </row>
    <row r="7036" spans="1:3">
      <c r="A7036">
        <v>17.704145431518601</v>
      </c>
      <c r="B7036">
        <v>39.655845642089801</v>
      </c>
      <c r="C7036">
        <v>25.387241363525401</v>
      </c>
    </row>
    <row r="7037" spans="1:3">
      <c r="A7037">
        <v>18.615779876708999</v>
      </c>
      <c r="B7037">
        <v>86.174697875976605</v>
      </c>
      <c r="C7037">
        <v>42.261402130127003</v>
      </c>
    </row>
    <row r="7038" spans="1:3">
      <c r="A7038">
        <v>26.536888122558601</v>
      </c>
      <c r="B7038">
        <v>37.136241912841797</v>
      </c>
      <c r="C7038">
        <v>30.246662139892599</v>
      </c>
    </row>
    <row r="7039" spans="1:3">
      <c r="A7039">
        <v>38.47509765625</v>
      </c>
      <c r="B7039">
        <v>22.1939506530762</v>
      </c>
      <c r="C7039">
        <v>32.776695251464801</v>
      </c>
    </row>
    <row r="7040" spans="1:3">
      <c r="A7040">
        <v>46.3510932922363</v>
      </c>
      <c r="B7040">
        <v>22.1966342926025</v>
      </c>
      <c r="C7040">
        <v>37.8970336914063</v>
      </c>
    </row>
    <row r="7041" spans="1:3">
      <c r="A7041">
        <v>36.498588562011697</v>
      </c>
      <c r="B7041">
        <v>18.383365631103501</v>
      </c>
      <c r="C7041">
        <v>30.158260345458999</v>
      </c>
    </row>
    <row r="7042" spans="1:3">
      <c r="A7042">
        <v>32.273193359375</v>
      </c>
      <c r="B7042">
        <v>43.142288208007798</v>
      </c>
      <c r="C7042">
        <v>36.077377319335902</v>
      </c>
    </row>
    <row r="7043" spans="1:3">
      <c r="A7043">
        <v>9.3762340545654297</v>
      </c>
      <c r="B7043">
        <v>-4.3867983818054199</v>
      </c>
      <c r="C7043">
        <v>4.5591726303100604</v>
      </c>
    </row>
    <row r="7044" spans="1:3">
      <c r="A7044">
        <v>31.311740875244102</v>
      </c>
      <c r="B7044">
        <v>47.065921783447301</v>
      </c>
      <c r="C7044">
        <v>36.8257026672363</v>
      </c>
    </row>
    <row r="7045" spans="1:3">
      <c r="A7045">
        <v>29.881658554077099</v>
      </c>
      <c r="B7045">
        <v>40.832118988037102</v>
      </c>
      <c r="C7045">
        <v>33.714321136474602</v>
      </c>
    </row>
    <row r="7046" spans="1:3">
      <c r="A7046">
        <v>26.193761825561499</v>
      </c>
      <c r="B7046">
        <v>16.284906387329102</v>
      </c>
      <c r="C7046">
        <v>22.725662231445298</v>
      </c>
    </row>
    <row r="7047" spans="1:3">
      <c r="A7047">
        <v>39.328720092773402</v>
      </c>
      <c r="B7047">
        <v>62.425605773925803</v>
      </c>
      <c r="C7047">
        <v>47.412628173828097</v>
      </c>
    </row>
    <row r="7048" spans="1:3">
      <c r="A7048">
        <v>20.723468780517599</v>
      </c>
      <c r="B7048">
        <v>14.423095703125</v>
      </c>
      <c r="C7048">
        <v>18.518337249755898</v>
      </c>
    </row>
    <row r="7049" spans="1:3">
      <c r="A7049">
        <v>15.718518257141101</v>
      </c>
      <c r="B7049">
        <v>15.816190719604499</v>
      </c>
      <c r="C7049">
        <v>15.752703666686999</v>
      </c>
    </row>
    <row r="7050" spans="1:3">
      <c r="A7050">
        <v>15.261177062988301</v>
      </c>
      <c r="B7050">
        <v>13.2947702407837</v>
      </c>
      <c r="C7050">
        <v>14.572935104370099</v>
      </c>
    </row>
    <row r="7051" spans="1:3">
      <c r="A7051">
        <v>22.6025695800781</v>
      </c>
      <c r="B7051">
        <v>35.210334777832003</v>
      </c>
      <c r="C7051">
        <v>27.015287399291999</v>
      </c>
    </row>
    <row r="7052" spans="1:3">
      <c r="A7052">
        <v>20.654726028442401</v>
      </c>
      <c r="B7052">
        <v>18.212078094482401</v>
      </c>
      <c r="C7052">
        <v>19.799798965454102</v>
      </c>
    </row>
    <row r="7053" spans="1:3">
      <c r="A7053">
        <v>19.577457427978501</v>
      </c>
      <c r="B7053">
        <v>61.481769561767599</v>
      </c>
      <c r="C7053">
        <v>34.243965148925803</v>
      </c>
    </row>
    <row r="7054" spans="1:3">
      <c r="A7054">
        <v>28.638900756835898</v>
      </c>
      <c r="B7054">
        <v>16.773220062255898</v>
      </c>
      <c r="C7054">
        <v>24.485912322998001</v>
      </c>
    </row>
    <row r="7055" spans="1:3">
      <c r="A7055">
        <v>13.5761919021606</v>
      </c>
      <c r="B7055">
        <v>8.5536947250366193</v>
      </c>
      <c r="C7055">
        <v>11.818317413330099</v>
      </c>
    </row>
    <row r="7056" spans="1:3">
      <c r="A7056">
        <v>35.916793823242202</v>
      </c>
      <c r="B7056">
        <v>23.345535278320298</v>
      </c>
      <c r="C7056">
        <v>31.516853332519499</v>
      </c>
    </row>
    <row r="7057" spans="1:3">
      <c r="A7057">
        <v>34.1360473632813</v>
      </c>
      <c r="B7057">
        <v>56.811813354492202</v>
      </c>
      <c r="C7057">
        <v>42.072566986083999</v>
      </c>
    </row>
    <row r="7058" spans="1:3">
      <c r="A7058">
        <v>57.999118804931598</v>
      </c>
      <c r="B7058">
        <v>8.9390439987182599</v>
      </c>
      <c r="C7058">
        <v>40.828094482421903</v>
      </c>
    </row>
    <row r="7059" spans="1:3">
      <c r="A7059">
        <v>25.7087802886963</v>
      </c>
      <c r="B7059">
        <v>37.749069213867202</v>
      </c>
      <c r="C7059">
        <v>29.9228820800781</v>
      </c>
    </row>
    <row r="7060" spans="1:3">
      <c r="A7060">
        <v>32.424991607666001</v>
      </c>
      <c r="B7060">
        <v>50.243259429931598</v>
      </c>
      <c r="C7060">
        <v>38.661384582519503</v>
      </c>
    </row>
    <row r="7061" spans="1:3">
      <c r="A7061">
        <v>27.962404251098601</v>
      </c>
      <c r="B7061">
        <v>6.1930398941040004</v>
      </c>
      <c r="C7061">
        <v>20.343126296997099</v>
      </c>
    </row>
    <row r="7062" spans="1:3">
      <c r="A7062">
        <v>21.703029632568398</v>
      </c>
      <c r="B7062">
        <v>-16.069992065429702</v>
      </c>
      <c r="C7062">
        <v>8.4824724197387695</v>
      </c>
    </row>
    <row r="7063" spans="1:3">
      <c r="A7063">
        <v>37.393516540527301</v>
      </c>
      <c r="B7063">
        <v>58.229930877685497</v>
      </c>
      <c r="C7063">
        <v>44.6862602233887</v>
      </c>
    </row>
    <row r="7064" spans="1:3">
      <c r="A7064">
        <v>30.1788940429688</v>
      </c>
      <c r="B7064">
        <v>40.990001678466797</v>
      </c>
      <c r="C7064">
        <v>33.962779998779297</v>
      </c>
    </row>
    <row r="7065" spans="1:3">
      <c r="A7065">
        <v>21.844882965087901</v>
      </c>
      <c r="B7065">
        <v>19.996360778808601</v>
      </c>
      <c r="C7065">
        <v>21.197900772094702</v>
      </c>
    </row>
    <row r="7066" spans="1:3">
      <c r="A7066">
        <v>19.5503749847412</v>
      </c>
      <c r="B7066">
        <v>-0.78717780113220204</v>
      </c>
      <c r="C7066">
        <v>12.4322319030762</v>
      </c>
    </row>
    <row r="7067" spans="1:3">
      <c r="A7067">
        <v>31.718227386474599</v>
      </c>
      <c r="B7067">
        <v>43.384262084960902</v>
      </c>
      <c r="C7067">
        <v>35.801338195800803</v>
      </c>
    </row>
    <row r="7068" spans="1:3">
      <c r="A7068">
        <v>19.397869110107401</v>
      </c>
      <c r="B7068">
        <v>56.741363525390597</v>
      </c>
      <c r="C7068">
        <v>32.468093872070298</v>
      </c>
    </row>
    <row r="7069" spans="1:3">
      <c r="A7069">
        <v>16.419895172119102</v>
      </c>
      <c r="B7069">
        <v>38.701461791992202</v>
      </c>
      <c r="C7069">
        <v>24.218442916870099</v>
      </c>
    </row>
    <row r="7070" spans="1:3">
      <c r="A7070">
        <v>31.921083450317401</v>
      </c>
      <c r="B7070">
        <v>98.647865295410199</v>
      </c>
      <c r="C7070">
        <v>55.275455474853501</v>
      </c>
    </row>
    <row r="7071" spans="1:3">
      <c r="A7071">
        <v>19.133172988891602</v>
      </c>
      <c r="B7071">
        <v>7.92336225509644</v>
      </c>
      <c r="C7071">
        <v>15.209739685058601</v>
      </c>
    </row>
    <row r="7072" spans="1:3">
      <c r="A7072">
        <v>40.960826873779297</v>
      </c>
      <c r="B7072">
        <v>29.3996257781982</v>
      </c>
      <c r="C7072">
        <v>36.914405822753899</v>
      </c>
    </row>
    <row r="7073" spans="1:3">
      <c r="A7073">
        <v>25.420848846435501</v>
      </c>
      <c r="B7073">
        <v>77.647186279296903</v>
      </c>
      <c r="C7073">
        <v>43.700065612792997</v>
      </c>
    </row>
    <row r="7074" spans="1:3">
      <c r="A7074">
        <v>19.900495529174801</v>
      </c>
      <c r="B7074">
        <v>40.947132110595703</v>
      </c>
      <c r="C7074">
        <v>27.266819000244102</v>
      </c>
    </row>
    <row r="7075" spans="1:3">
      <c r="A7075">
        <v>37.279079437255902</v>
      </c>
      <c r="B7075">
        <v>25.7390747070313</v>
      </c>
      <c r="C7075">
        <v>33.240077972412102</v>
      </c>
    </row>
    <row r="7076" spans="1:3">
      <c r="A7076">
        <v>29.803104400634801</v>
      </c>
      <c r="B7076">
        <v>46.466632843017599</v>
      </c>
      <c r="C7076">
        <v>35.635337829589801</v>
      </c>
    </row>
    <row r="7077" spans="1:3">
      <c r="A7077">
        <v>25.591384887695298</v>
      </c>
      <c r="B7077">
        <v>38.778457641601598</v>
      </c>
      <c r="C7077">
        <v>30.206859588623001</v>
      </c>
    </row>
    <row r="7078" spans="1:3">
      <c r="A7078">
        <v>11.9954490661621</v>
      </c>
      <c r="B7078">
        <v>10.8013753890991</v>
      </c>
      <c r="C7078">
        <v>11.5775232315063</v>
      </c>
    </row>
    <row r="7079" spans="1:3">
      <c r="A7079">
        <v>20.6070957183838</v>
      </c>
      <c r="B7079">
        <v>42.306301116943402</v>
      </c>
      <c r="C7079">
        <v>28.201818466186499</v>
      </c>
    </row>
    <row r="7080" spans="1:3">
      <c r="A7080">
        <v>24.038328170776399</v>
      </c>
      <c r="B7080">
        <v>-6.8920187950134304</v>
      </c>
      <c r="C7080">
        <v>13.2127065658569</v>
      </c>
    </row>
    <row r="7081" spans="1:3">
      <c r="A7081">
        <v>28.133247375488299</v>
      </c>
      <c r="B7081">
        <v>17.831851959228501</v>
      </c>
      <c r="C7081">
        <v>24.527759552001999</v>
      </c>
    </row>
    <row r="7082" spans="1:3">
      <c r="A7082">
        <v>16.5802307128906</v>
      </c>
      <c r="B7082">
        <v>32.887886047363303</v>
      </c>
      <c r="C7082">
        <v>22.287910461425799</v>
      </c>
    </row>
    <row r="7083" spans="1:3">
      <c r="A7083">
        <v>38.634601593017599</v>
      </c>
      <c r="B7083">
        <v>53.176914215087898</v>
      </c>
      <c r="C7083">
        <v>43.724411010742202</v>
      </c>
    </row>
    <row r="7084" spans="1:3">
      <c r="A7084">
        <v>22.637315750122099</v>
      </c>
      <c r="B7084">
        <v>33.2759819030762</v>
      </c>
      <c r="C7084">
        <v>26.3608493804932</v>
      </c>
    </row>
    <row r="7085" spans="1:3">
      <c r="A7085">
        <v>25.409498214721701</v>
      </c>
      <c r="B7085">
        <v>14.2157182693481</v>
      </c>
      <c r="C7085">
        <v>21.491674423217798</v>
      </c>
    </row>
    <row r="7086" spans="1:3">
      <c r="A7086">
        <v>23.406936645507798</v>
      </c>
      <c r="B7086">
        <v>19.4722995758057</v>
      </c>
      <c r="C7086">
        <v>22.029813766479499</v>
      </c>
    </row>
    <row r="7087" spans="1:3">
      <c r="A7087">
        <v>60.655467987060497</v>
      </c>
      <c r="B7087">
        <v>40.5106010437012</v>
      </c>
      <c r="C7087">
        <v>53.604763031005902</v>
      </c>
    </row>
    <row r="7088" spans="1:3">
      <c r="A7088">
        <v>25.846555709838899</v>
      </c>
      <c r="B7088">
        <v>-5.9134035110473597</v>
      </c>
      <c r="C7088">
        <v>14.7305698394775</v>
      </c>
    </row>
    <row r="7089" spans="1:3">
      <c r="A7089">
        <v>37.156410217285199</v>
      </c>
      <c r="B7089">
        <v>17.7312717437744</v>
      </c>
      <c r="C7089">
        <v>30.357612609863299</v>
      </c>
    </row>
    <row r="7090" spans="1:3">
      <c r="A7090">
        <v>11.435637474060099</v>
      </c>
      <c r="B7090">
        <v>28.571802139282202</v>
      </c>
      <c r="C7090">
        <v>17.433294296264599</v>
      </c>
    </row>
    <row r="7091" spans="1:3">
      <c r="A7091">
        <v>33.2987251281738</v>
      </c>
      <c r="B7091">
        <v>31.4699001312256</v>
      </c>
      <c r="C7091">
        <v>32.658638000488303</v>
      </c>
    </row>
    <row r="7092" spans="1:3">
      <c r="A7092">
        <v>24.4533596038818</v>
      </c>
      <c r="B7092">
        <v>-10.5628061294556</v>
      </c>
      <c r="C7092">
        <v>12.197701454162599</v>
      </c>
    </row>
    <row r="7093" spans="1:3">
      <c r="A7093">
        <v>27.611234664916999</v>
      </c>
      <c r="B7093">
        <v>12.113278388977101</v>
      </c>
      <c r="C7093">
        <v>22.1869506835938</v>
      </c>
    </row>
    <row r="7094" spans="1:3">
      <c r="A7094">
        <v>26.086132049560501</v>
      </c>
      <c r="B7094">
        <v>12.2073259353638</v>
      </c>
      <c r="C7094">
        <v>21.228549957275401</v>
      </c>
    </row>
    <row r="7095" spans="1:3">
      <c r="A7095">
        <v>34.925880432128899</v>
      </c>
      <c r="B7095">
        <v>4.4353904724121103</v>
      </c>
      <c r="C7095">
        <v>24.254209518432599</v>
      </c>
    </row>
    <row r="7096" spans="1:3">
      <c r="A7096">
        <v>20.3296203613281</v>
      </c>
      <c r="B7096">
        <v>39.375144958496101</v>
      </c>
      <c r="C7096">
        <v>26.9955539703369</v>
      </c>
    </row>
    <row r="7097" spans="1:3">
      <c r="A7097">
        <v>32.745143890380902</v>
      </c>
      <c r="B7097">
        <v>69.891181945800795</v>
      </c>
      <c r="C7097">
        <v>45.746257781982401</v>
      </c>
    </row>
    <row r="7098" spans="1:3">
      <c r="A7098">
        <v>12.2208194732666</v>
      </c>
      <c r="B7098">
        <v>27.150688171386701</v>
      </c>
      <c r="C7098">
        <v>17.446273803710898</v>
      </c>
    </row>
    <row r="7099" spans="1:3">
      <c r="A7099">
        <v>21.3356533050537</v>
      </c>
      <c r="B7099">
        <v>52.688671112060497</v>
      </c>
      <c r="C7099">
        <v>32.309207916259801</v>
      </c>
    </row>
    <row r="7100" spans="1:3">
      <c r="A7100">
        <v>31.758377075195298</v>
      </c>
      <c r="B7100">
        <v>33.544158935546903</v>
      </c>
      <c r="C7100">
        <v>32.383399963378899</v>
      </c>
    </row>
    <row r="7101" spans="1:3">
      <c r="A7101">
        <v>34.607093811035199</v>
      </c>
      <c r="B7101">
        <v>13.4192962646484</v>
      </c>
      <c r="C7101">
        <v>27.191364288330099</v>
      </c>
    </row>
    <row r="7102" spans="1:3">
      <c r="A7102">
        <v>25.606395721435501</v>
      </c>
      <c r="B7102">
        <v>7.3167052268981898</v>
      </c>
      <c r="C7102">
        <v>19.205003738403299</v>
      </c>
    </row>
    <row r="7103" spans="1:3">
      <c r="A7103">
        <v>26.9090270996094</v>
      </c>
      <c r="B7103">
        <v>-0.12228480726480501</v>
      </c>
      <c r="C7103">
        <v>17.4480686187744</v>
      </c>
    </row>
    <row r="7104" spans="1:3">
      <c r="A7104">
        <v>21.704761505126999</v>
      </c>
      <c r="B7104">
        <v>31.2111511230469</v>
      </c>
      <c r="C7104">
        <v>25.031997680664102</v>
      </c>
    </row>
    <row r="7105" spans="1:3">
      <c r="A7105">
        <v>19.713298797607401</v>
      </c>
      <c r="B7105">
        <v>52.392375946044901</v>
      </c>
      <c r="C7105">
        <v>31.150976181030298</v>
      </c>
    </row>
    <row r="7106" spans="1:3">
      <c r="A7106">
        <v>32.8143119812012</v>
      </c>
      <c r="B7106">
        <v>17.0060939788818</v>
      </c>
      <c r="C7106">
        <v>27.281435012817401</v>
      </c>
    </row>
    <row r="7107" spans="1:3">
      <c r="A7107">
        <v>25.588752746581999</v>
      </c>
      <c r="B7107">
        <v>7.64382076263428</v>
      </c>
      <c r="C7107">
        <v>19.308027267456101</v>
      </c>
    </row>
    <row r="7108" spans="1:3">
      <c r="A7108">
        <v>17.7030353546143</v>
      </c>
      <c r="B7108">
        <v>15.2779903411865</v>
      </c>
      <c r="C7108">
        <v>16.85426902771</v>
      </c>
    </row>
    <row r="7109" spans="1:3">
      <c r="A7109">
        <v>17.896387100219702</v>
      </c>
      <c r="B7109">
        <v>7.4477963447570801</v>
      </c>
      <c r="C7109">
        <v>14.2393798828125</v>
      </c>
    </row>
    <row r="7110" spans="1:3">
      <c r="A7110">
        <v>18.997848510742202</v>
      </c>
      <c r="B7110">
        <v>-3.0079689025878902</v>
      </c>
      <c r="C7110">
        <v>11.2958126068115</v>
      </c>
    </row>
    <row r="7111" spans="1:3">
      <c r="A7111">
        <v>24.698335647583001</v>
      </c>
      <c r="B7111">
        <v>18.976352691650401</v>
      </c>
      <c r="C7111">
        <v>22.695642471313501</v>
      </c>
    </row>
    <row r="7112" spans="1:3">
      <c r="A7112">
        <v>37.2891654968262</v>
      </c>
      <c r="B7112">
        <v>76.501007080078097</v>
      </c>
      <c r="C7112">
        <v>51.013309478759801</v>
      </c>
    </row>
    <row r="7113" spans="1:3">
      <c r="A7113">
        <v>28.275100708007798</v>
      </c>
      <c r="B7113">
        <v>14.1236276626587</v>
      </c>
      <c r="C7113">
        <v>23.322084426879901</v>
      </c>
    </row>
    <row r="7114" spans="1:3">
      <c r="A7114">
        <v>32.3600463867188</v>
      </c>
      <c r="B7114">
        <v>4.9605679512023899</v>
      </c>
      <c r="C7114">
        <v>22.770229339599599</v>
      </c>
    </row>
    <row r="7115" spans="1:3">
      <c r="A7115">
        <v>28.8674716949463</v>
      </c>
      <c r="B7115">
        <v>20.401769638061499</v>
      </c>
      <c r="C7115">
        <v>25.904476165771499</v>
      </c>
    </row>
    <row r="7116" spans="1:3">
      <c r="A7116">
        <v>20.174535751342798</v>
      </c>
      <c r="B7116">
        <v>31.600214004516602</v>
      </c>
      <c r="C7116">
        <v>24.1735229492188</v>
      </c>
    </row>
    <row r="7117" spans="1:3">
      <c r="A7117">
        <v>34.107292175292997</v>
      </c>
      <c r="B7117">
        <v>-6.1518478393554696</v>
      </c>
      <c r="C7117">
        <v>20.016593933105501</v>
      </c>
    </row>
    <row r="7118" spans="1:3">
      <c r="A7118">
        <v>28.462913513183601</v>
      </c>
      <c r="B7118">
        <v>-12.5529489517212</v>
      </c>
      <c r="C7118">
        <v>14.1073617935181</v>
      </c>
    </row>
    <row r="7119" spans="1:3">
      <c r="A7119">
        <v>26.374942779541001</v>
      </c>
      <c r="B7119">
        <v>13.317455291748001</v>
      </c>
      <c r="C7119">
        <v>21.804822921752901</v>
      </c>
    </row>
    <row r="7120" spans="1:3">
      <c r="A7120">
        <v>21.259765625</v>
      </c>
      <c r="B7120">
        <v>43.232341766357401</v>
      </c>
      <c r="C7120">
        <v>28.950166702270501</v>
      </c>
    </row>
    <row r="7121" spans="1:3">
      <c r="A7121">
        <v>23.7755222320557</v>
      </c>
      <c r="B7121">
        <v>49.2344970703125</v>
      </c>
      <c r="C7121">
        <v>32.686164855957003</v>
      </c>
    </row>
    <row r="7122" spans="1:3">
      <c r="A7122">
        <v>37.783332824707003</v>
      </c>
      <c r="B7122">
        <v>31.169630050659201</v>
      </c>
      <c r="C7122">
        <v>35.468536376953097</v>
      </c>
    </row>
    <row r="7123" spans="1:3">
      <c r="A7123">
        <v>13.780988693237299</v>
      </c>
      <c r="B7123">
        <v>62.785511016845703</v>
      </c>
      <c r="C7123">
        <v>30.932571411132798</v>
      </c>
    </row>
    <row r="7124" spans="1:3">
      <c r="A7124">
        <v>24.637615203857401</v>
      </c>
      <c r="B7124">
        <v>17.336267471313501</v>
      </c>
      <c r="C7124">
        <v>22.0821437835693</v>
      </c>
    </row>
    <row r="7125" spans="1:3">
      <c r="A7125">
        <v>17.9139308929443</v>
      </c>
      <c r="B7125">
        <v>-14.2941217422485</v>
      </c>
      <c r="C7125">
        <v>6.64111232757568</v>
      </c>
    </row>
    <row r="7126" spans="1:3">
      <c r="A7126">
        <v>16.617347717285199</v>
      </c>
      <c r="B7126">
        <v>20.452756881713899</v>
      </c>
      <c r="C7126">
        <v>17.959741592407202</v>
      </c>
    </row>
    <row r="7127" spans="1:3">
      <c r="A7127">
        <v>20.356571197509801</v>
      </c>
      <c r="B7127">
        <v>0.32930395007133501</v>
      </c>
      <c r="C7127">
        <v>13.347027778625501</v>
      </c>
    </row>
    <row r="7128" spans="1:3">
      <c r="A7128">
        <v>44.031665802002003</v>
      </c>
      <c r="B7128">
        <v>1.0884261131286601</v>
      </c>
      <c r="C7128">
        <v>29.001531600952099</v>
      </c>
    </row>
    <row r="7129" spans="1:3">
      <c r="A7129">
        <v>14.2049446105957</v>
      </c>
      <c r="B7129">
        <v>10.331226348876999</v>
      </c>
      <c r="C7129">
        <v>12.8491430282593</v>
      </c>
    </row>
    <row r="7130" spans="1:3">
      <c r="A7130">
        <v>23.7089023590088</v>
      </c>
      <c r="B7130">
        <v>58.9584350585938</v>
      </c>
      <c r="C7130">
        <v>36.046237945556598</v>
      </c>
    </row>
    <row r="7131" spans="1:3">
      <c r="A7131">
        <v>29.473649978637699</v>
      </c>
      <c r="B7131">
        <v>10.9085836410522</v>
      </c>
      <c r="C7131">
        <v>22.975875854492202</v>
      </c>
    </row>
    <row r="7132" spans="1:3">
      <c r="A7132">
        <v>23.224601745605501</v>
      </c>
      <c r="B7132">
        <v>45.398185729980497</v>
      </c>
      <c r="C7132">
        <v>30.985355377197301</v>
      </c>
    </row>
    <row r="7133" spans="1:3">
      <c r="A7133">
        <v>36.179958343505902</v>
      </c>
      <c r="B7133">
        <v>53.139118194580099</v>
      </c>
      <c r="C7133">
        <v>42.115665435791001</v>
      </c>
    </row>
    <row r="7134" spans="1:3">
      <c r="A7134">
        <v>21.061693191528299</v>
      </c>
      <c r="B7134">
        <v>36.205390930175803</v>
      </c>
      <c r="C7134">
        <v>26.361988067626999</v>
      </c>
    </row>
    <row r="7135" spans="1:3">
      <c r="A7135">
        <v>18.193840026855501</v>
      </c>
      <c r="B7135">
        <v>20.749046325683601</v>
      </c>
      <c r="C7135">
        <v>19.088161468505898</v>
      </c>
    </row>
    <row r="7136" spans="1:3">
      <c r="A7136">
        <v>20.752733230590799</v>
      </c>
      <c r="B7136">
        <v>-21.660690307617202</v>
      </c>
      <c r="C7136">
        <v>5.9080348014831499</v>
      </c>
    </row>
    <row r="7137" spans="1:3">
      <c r="A7137">
        <v>11.513975143432599</v>
      </c>
      <c r="B7137">
        <v>14.828299522399901</v>
      </c>
      <c r="C7137">
        <v>12.673988342285201</v>
      </c>
    </row>
    <row r="7138" spans="1:3">
      <c r="A7138">
        <v>20.3129577636719</v>
      </c>
      <c r="B7138">
        <v>26.5725803375244</v>
      </c>
      <c r="C7138">
        <v>22.503826141357401</v>
      </c>
    </row>
    <row r="7139" spans="1:3">
      <c r="A7139">
        <v>30.6182556152344</v>
      </c>
      <c r="B7139">
        <v>-4.05667924880981</v>
      </c>
      <c r="C7139">
        <v>18.482028961181602</v>
      </c>
    </row>
    <row r="7140" spans="1:3">
      <c r="A7140">
        <v>20.573143005371101</v>
      </c>
      <c r="B7140">
        <v>50.591934204101598</v>
      </c>
      <c r="C7140">
        <v>31.079719543456999</v>
      </c>
    </row>
    <row r="7141" spans="1:3">
      <c r="A7141">
        <v>16.3459167480469</v>
      </c>
      <c r="B7141">
        <v>-15.4444179534912</v>
      </c>
      <c r="C7141">
        <v>5.21929979324341</v>
      </c>
    </row>
    <row r="7142" spans="1:3">
      <c r="A7142">
        <v>17.454246520996101</v>
      </c>
      <c r="B7142">
        <v>45.641250610351598</v>
      </c>
      <c r="C7142">
        <v>27.319698333740199</v>
      </c>
    </row>
    <row r="7143" spans="1:3">
      <c r="A7143">
        <v>11.540820121765099</v>
      </c>
      <c r="B7143">
        <v>9.7126579284668004</v>
      </c>
      <c r="C7143">
        <v>10.900963783264199</v>
      </c>
    </row>
    <row r="7144" spans="1:3">
      <c r="A7144">
        <v>35.3016166687012</v>
      </c>
      <c r="B7144">
        <v>51.0794067382813</v>
      </c>
      <c r="C7144">
        <v>40.823844909667997</v>
      </c>
    </row>
    <row r="7145" spans="1:3">
      <c r="A7145">
        <v>25.165569305419901</v>
      </c>
      <c r="B7145">
        <v>2.26941919326782</v>
      </c>
      <c r="C7145">
        <v>17.1519165039063</v>
      </c>
    </row>
    <row r="7146" spans="1:3">
      <c r="A7146">
        <v>26.301059722900401</v>
      </c>
      <c r="B7146">
        <v>35.2787895202637</v>
      </c>
      <c r="C7146">
        <v>29.443265914916999</v>
      </c>
    </row>
    <row r="7147" spans="1:3">
      <c r="A7147">
        <v>35.6142578125</v>
      </c>
      <c r="B7147">
        <v>13.1216287612915</v>
      </c>
      <c r="C7147">
        <v>27.741838455200199</v>
      </c>
    </row>
    <row r="7148" spans="1:3">
      <c r="A7148">
        <v>29.5921726226807</v>
      </c>
      <c r="B7148">
        <v>5.89975833892822</v>
      </c>
      <c r="C7148">
        <v>21.299827575683601</v>
      </c>
    </row>
    <row r="7149" spans="1:3">
      <c r="A7149">
        <v>16.271724700927699</v>
      </c>
      <c r="B7149">
        <v>59.0084838867188</v>
      </c>
      <c r="C7149">
        <v>31.229591369628899</v>
      </c>
    </row>
    <row r="7150" spans="1:3">
      <c r="A7150">
        <v>15.7732095718384</v>
      </c>
      <c r="B7150">
        <v>32.204151153564503</v>
      </c>
      <c r="C7150">
        <v>21.5240383148193</v>
      </c>
    </row>
    <row r="7151" spans="1:3">
      <c r="A7151">
        <v>32.428356170654297</v>
      </c>
      <c r="B7151">
        <v>-1.13645911216736</v>
      </c>
      <c r="C7151">
        <v>20.680671691894499</v>
      </c>
    </row>
    <row r="7152" spans="1:3">
      <c r="A7152">
        <v>13.2165937423706</v>
      </c>
      <c r="B7152">
        <v>22.139524459838899</v>
      </c>
      <c r="C7152">
        <v>16.3396186828613</v>
      </c>
    </row>
    <row r="7153" spans="1:3">
      <c r="A7153">
        <v>17.562843322753899</v>
      </c>
      <c r="B7153">
        <v>73.310485839843807</v>
      </c>
      <c r="C7153">
        <v>37.074516296386697</v>
      </c>
    </row>
    <row r="7154" spans="1:3">
      <c r="A7154">
        <v>26.917179107666001</v>
      </c>
      <c r="B7154">
        <v>23.513572692871101</v>
      </c>
      <c r="C7154">
        <v>25.725917816162099</v>
      </c>
    </row>
    <row r="7155" spans="1:3">
      <c r="A7155">
        <v>35.306678771972699</v>
      </c>
      <c r="B7155">
        <v>0.419226944446564</v>
      </c>
      <c r="C7155">
        <v>23.096071243286101</v>
      </c>
    </row>
    <row r="7156" spans="1:3">
      <c r="A7156">
        <v>30.175125122070298</v>
      </c>
      <c r="B7156">
        <v>17.6825046539307</v>
      </c>
      <c r="C7156">
        <v>25.802707672119102</v>
      </c>
    </row>
    <row r="7157" spans="1:3">
      <c r="A7157">
        <v>16.5113201141357</v>
      </c>
      <c r="B7157">
        <v>22.743507385253899</v>
      </c>
      <c r="C7157">
        <v>18.692584991455099</v>
      </c>
    </row>
    <row r="7158" spans="1:3">
      <c r="A7158">
        <v>34.638149261474602</v>
      </c>
      <c r="B7158">
        <v>-1.40191173553467</v>
      </c>
      <c r="C7158">
        <v>22.024127960205099</v>
      </c>
    </row>
    <row r="7159" spans="1:3">
      <c r="A7159">
        <v>32.060600280761697</v>
      </c>
      <c r="B7159">
        <v>26.080623626708999</v>
      </c>
      <c r="C7159">
        <v>29.967609405517599</v>
      </c>
    </row>
    <row r="7160" spans="1:3">
      <c r="A7160">
        <v>31.285903930664102</v>
      </c>
      <c r="B7160">
        <v>26.4512424468994</v>
      </c>
      <c r="C7160">
        <v>29.593772888183601</v>
      </c>
    </row>
    <row r="7161" spans="1:3">
      <c r="A7161">
        <v>23.945339202880898</v>
      </c>
      <c r="B7161">
        <v>25.961168289184599</v>
      </c>
      <c r="C7161">
        <v>24.65087890625</v>
      </c>
    </row>
    <row r="7162" spans="1:3">
      <c r="A7162">
        <v>15.231183052063001</v>
      </c>
      <c r="B7162">
        <v>42.541397094726598</v>
      </c>
      <c r="C7162">
        <v>24.789758682251001</v>
      </c>
    </row>
    <row r="7163" spans="1:3">
      <c r="A7163">
        <v>27.1290798187256</v>
      </c>
      <c r="B7163">
        <v>16.345594406127901</v>
      </c>
      <c r="C7163">
        <v>23.354860305786101</v>
      </c>
    </row>
    <row r="7164" spans="1:3">
      <c r="A7164">
        <v>27.4467163085938</v>
      </c>
      <c r="B7164">
        <v>-20.4566345214844</v>
      </c>
      <c r="C7164">
        <v>10.680543899536101</v>
      </c>
    </row>
    <row r="7165" spans="1:3">
      <c r="A7165">
        <v>29.174156188964801</v>
      </c>
      <c r="B7165">
        <v>17.915641784668001</v>
      </c>
      <c r="C7165">
        <v>25.233676910400401</v>
      </c>
    </row>
    <row r="7166" spans="1:3">
      <c r="A7166">
        <v>29.802314758300799</v>
      </c>
      <c r="B7166">
        <v>112.01699829101599</v>
      </c>
      <c r="C7166">
        <v>58.5774536132813</v>
      </c>
    </row>
    <row r="7167" spans="1:3">
      <c r="A7167">
        <v>18.155115127563501</v>
      </c>
      <c r="B7167">
        <v>-0.37878161668777499</v>
      </c>
      <c r="C7167">
        <v>11.668251037597701</v>
      </c>
    </row>
    <row r="7168" spans="1:3">
      <c r="A7168">
        <v>30.091423034668001</v>
      </c>
      <c r="B7168">
        <v>16.665363311767599</v>
      </c>
      <c r="C7168">
        <v>25.3923015594482</v>
      </c>
    </row>
    <row r="7169" spans="1:3">
      <c r="A7169">
        <v>30.544328689575199</v>
      </c>
      <c r="B7169">
        <v>6.8427987098693803</v>
      </c>
      <c r="C7169">
        <v>22.248792648315401</v>
      </c>
    </row>
    <row r="7170" spans="1:3">
      <c r="A7170">
        <v>18.032962799072301</v>
      </c>
      <c r="B7170">
        <v>8.3635416030883807</v>
      </c>
      <c r="C7170">
        <v>14.6486654281616</v>
      </c>
    </row>
    <row r="7171" spans="1:3">
      <c r="A7171">
        <v>33.544242858886697</v>
      </c>
      <c r="B7171">
        <v>44.629482269287102</v>
      </c>
      <c r="C7171">
        <v>37.424076080322301</v>
      </c>
    </row>
    <row r="7172" spans="1:3">
      <c r="A7172">
        <v>26.7043342590332</v>
      </c>
      <c r="B7172">
        <v>8.8143644332885707</v>
      </c>
      <c r="C7172">
        <v>20.442844390869102</v>
      </c>
    </row>
    <row r="7173" spans="1:3">
      <c r="A7173">
        <v>31.331396102905298</v>
      </c>
      <c r="B7173">
        <v>-8.4208135604858398</v>
      </c>
      <c r="C7173">
        <v>17.4181232452393</v>
      </c>
    </row>
    <row r="7174" spans="1:3">
      <c r="A7174">
        <v>16.8696994781494</v>
      </c>
      <c r="B7174">
        <v>17.5875759124756</v>
      </c>
      <c r="C7174">
        <v>17.120956420898398</v>
      </c>
    </row>
    <row r="7175" spans="1:3">
      <c r="A7175">
        <v>26.0186252593994</v>
      </c>
      <c r="B7175">
        <v>16.3088264465332</v>
      </c>
      <c r="C7175">
        <v>22.620195388793899</v>
      </c>
    </row>
    <row r="7176" spans="1:3">
      <c r="A7176">
        <v>19.3518581390381</v>
      </c>
      <c r="B7176">
        <v>-6.3292665481567401</v>
      </c>
      <c r="C7176">
        <v>10.3634643554688</v>
      </c>
    </row>
    <row r="7177" spans="1:3">
      <c r="A7177">
        <v>24.955329895019499</v>
      </c>
      <c r="B7177">
        <v>22.655735015869102</v>
      </c>
      <c r="C7177">
        <v>24.150470733642599</v>
      </c>
    </row>
    <row r="7178" spans="1:3">
      <c r="A7178">
        <v>23.008436203002901</v>
      </c>
      <c r="B7178">
        <v>22.738496780395501</v>
      </c>
      <c r="C7178">
        <v>22.913957595825199</v>
      </c>
    </row>
    <row r="7179" spans="1:3">
      <c r="A7179">
        <v>11.2182941436768</v>
      </c>
      <c r="B7179">
        <v>32.4544677734375</v>
      </c>
      <c r="C7179">
        <v>18.650955200195298</v>
      </c>
    </row>
    <row r="7180" spans="1:3">
      <c r="A7180">
        <v>38.978107452392599</v>
      </c>
      <c r="B7180">
        <v>19.505064010620099</v>
      </c>
      <c r="C7180">
        <v>32.162540435791001</v>
      </c>
    </row>
    <row r="7181" spans="1:3">
      <c r="A7181">
        <v>23.977855682373001</v>
      </c>
      <c r="B7181">
        <v>34.979465484619098</v>
      </c>
      <c r="C7181">
        <v>27.828418731689499</v>
      </c>
    </row>
    <row r="7182" spans="1:3">
      <c r="A7182">
        <v>17.1563911437988</v>
      </c>
      <c r="B7182">
        <v>25.1177577972412</v>
      </c>
      <c r="C7182">
        <v>19.942869186401399</v>
      </c>
    </row>
    <row r="7183" spans="1:3">
      <c r="A7183">
        <v>45.783443450927699</v>
      </c>
      <c r="B7183">
        <v>48.036384582519503</v>
      </c>
      <c r="C7183">
        <v>46.571971893310497</v>
      </c>
    </row>
    <row r="7184" spans="1:3">
      <c r="A7184">
        <v>23.556037902831999</v>
      </c>
      <c r="B7184">
        <v>7.0968084335327104</v>
      </c>
      <c r="C7184">
        <v>17.7953071594238</v>
      </c>
    </row>
    <row r="7185" spans="1:3">
      <c r="A7185">
        <v>38.732414245605497</v>
      </c>
      <c r="B7185">
        <v>106.023872375488</v>
      </c>
      <c r="C7185">
        <v>62.284423828125</v>
      </c>
    </row>
    <row r="7186" spans="1:3">
      <c r="A7186">
        <v>20.088516235351602</v>
      </c>
      <c r="B7186">
        <v>4.45645999908447</v>
      </c>
      <c r="C7186">
        <v>14.617296218872101</v>
      </c>
    </row>
    <row r="7187" spans="1:3">
      <c r="A7187">
        <v>26.849349975585898</v>
      </c>
      <c r="B7187">
        <v>26.923406600952099</v>
      </c>
      <c r="C7187">
        <v>26.875268936157202</v>
      </c>
    </row>
    <row r="7188" spans="1:3">
      <c r="A7188">
        <v>24.040014266967798</v>
      </c>
      <c r="B7188">
        <v>15.873416900634799</v>
      </c>
      <c r="C7188">
        <v>21.181705474853501</v>
      </c>
    </row>
    <row r="7189" spans="1:3">
      <c r="A7189">
        <v>36.104061126708999</v>
      </c>
      <c r="B7189">
        <v>46.159492492675803</v>
      </c>
      <c r="C7189">
        <v>39.623462677002003</v>
      </c>
    </row>
    <row r="7190" spans="1:3">
      <c r="A7190">
        <v>23.996955871581999</v>
      </c>
      <c r="B7190">
        <v>2.0159933567047101</v>
      </c>
      <c r="C7190">
        <v>16.3036193847656</v>
      </c>
    </row>
    <row r="7191" spans="1:3">
      <c r="A7191">
        <v>27.996292114257798</v>
      </c>
      <c r="B7191">
        <v>32.463401794433601</v>
      </c>
      <c r="C7191">
        <v>29.559780120849599</v>
      </c>
    </row>
    <row r="7192" spans="1:3">
      <c r="A7192">
        <v>24.630052566528299</v>
      </c>
      <c r="B7192">
        <v>37.617759704589801</v>
      </c>
      <c r="C7192">
        <v>29.1757507324219</v>
      </c>
    </row>
    <row r="7193" spans="1:3">
      <c r="A7193">
        <v>21.189079284668001</v>
      </c>
      <c r="B7193">
        <v>18.358890533447301</v>
      </c>
      <c r="C7193">
        <v>20.198513031005898</v>
      </c>
    </row>
    <row r="7194" spans="1:3">
      <c r="A7194">
        <v>19.527503967285199</v>
      </c>
      <c r="B7194">
        <v>27.308769226074201</v>
      </c>
      <c r="C7194">
        <v>22.2509460449219</v>
      </c>
    </row>
    <row r="7195" spans="1:3">
      <c r="A7195">
        <v>33.239791870117202</v>
      </c>
      <c r="B7195">
        <v>5.8292040824890101</v>
      </c>
      <c r="C7195">
        <v>23.6460857391357</v>
      </c>
    </row>
    <row r="7196" spans="1:3">
      <c r="A7196">
        <v>49.594139099121101</v>
      </c>
      <c r="B7196">
        <v>24.053247451782202</v>
      </c>
      <c r="C7196">
        <v>40.654827117919901</v>
      </c>
    </row>
    <row r="7197" spans="1:3">
      <c r="A7197">
        <v>30.049461364746101</v>
      </c>
      <c r="B7197">
        <v>44.832942962646499</v>
      </c>
      <c r="C7197">
        <v>35.223678588867202</v>
      </c>
    </row>
    <row r="7198" spans="1:3">
      <c r="A7198">
        <v>31.731508255004901</v>
      </c>
      <c r="B7198">
        <v>-3.6067867279052699</v>
      </c>
      <c r="C7198">
        <v>19.363105773925799</v>
      </c>
    </row>
    <row r="7199" spans="1:3">
      <c r="A7199">
        <v>14.1466217041016</v>
      </c>
      <c r="B7199">
        <v>31.507411956787099</v>
      </c>
      <c r="C7199">
        <v>20.222898483276399</v>
      </c>
    </row>
    <row r="7200" spans="1:3">
      <c r="A7200">
        <v>28.9201145172119</v>
      </c>
      <c r="B7200">
        <v>7.6714906692504901</v>
      </c>
      <c r="C7200">
        <v>21.483097076416001</v>
      </c>
    </row>
    <row r="7201" spans="1:3">
      <c r="A7201">
        <v>27.589870452880898</v>
      </c>
      <c r="B7201">
        <v>12.8505859375</v>
      </c>
      <c r="C7201">
        <v>22.4311218261719</v>
      </c>
    </row>
    <row r="7202" spans="1:3">
      <c r="A7202">
        <v>23.3144626617432</v>
      </c>
      <c r="B7202">
        <v>-4.6720557212829599</v>
      </c>
      <c r="C7202">
        <v>13.5191812515259</v>
      </c>
    </row>
    <row r="7203" spans="1:3">
      <c r="A7203">
        <v>30.1113090515137</v>
      </c>
      <c r="B7203">
        <v>50.045040130615199</v>
      </c>
      <c r="C7203">
        <v>37.0881156921387</v>
      </c>
    </row>
    <row r="7204" spans="1:3">
      <c r="A7204">
        <v>17.193317413330099</v>
      </c>
      <c r="B7204">
        <v>3.2180423736572301</v>
      </c>
      <c r="C7204">
        <v>12.3019714355469</v>
      </c>
    </row>
    <row r="7205" spans="1:3">
      <c r="A7205">
        <v>27.293510437011701</v>
      </c>
      <c r="B7205">
        <v>13.3848676681519</v>
      </c>
      <c r="C7205">
        <v>22.4254856109619</v>
      </c>
    </row>
    <row r="7206" spans="1:3">
      <c r="A7206">
        <v>18.996467590331999</v>
      </c>
      <c r="B7206">
        <v>12.199995040893601</v>
      </c>
      <c r="C7206">
        <v>16.617702484130898</v>
      </c>
    </row>
    <row r="7207" spans="1:3">
      <c r="A7207">
        <v>38.013339996337898</v>
      </c>
      <c r="B7207">
        <v>52.608985900878899</v>
      </c>
      <c r="C7207">
        <v>43.121814727783203</v>
      </c>
    </row>
    <row r="7208" spans="1:3">
      <c r="A7208">
        <v>41.526813507080099</v>
      </c>
      <c r="B7208">
        <v>16.9366340637207</v>
      </c>
      <c r="C7208">
        <v>32.920249938964801</v>
      </c>
    </row>
    <row r="7209" spans="1:3">
      <c r="A7209">
        <v>9.6865692138671893</v>
      </c>
      <c r="B7209">
        <v>28.506717681884801</v>
      </c>
      <c r="C7209">
        <v>16.2736206054688</v>
      </c>
    </row>
    <row r="7210" spans="1:3">
      <c r="A7210">
        <v>14.7547054290771</v>
      </c>
      <c r="B7210">
        <v>26.6444282531738</v>
      </c>
      <c r="C7210">
        <v>18.916109085083001</v>
      </c>
    </row>
    <row r="7211" spans="1:3">
      <c r="A7211">
        <v>9.9445409774780291</v>
      </c>
      <c r="B7211">
        <v>31.048994064331101</v>
      </c>
      <c r="C7211">
        <v>17.331100463867202</v>
      </c>
    </row>
    <row r="7212" spans="1:3">
      <c r="A7212">
        <v>27.6810493469238</v>
      </c>
      <c r="B7212">
        <v>27.268569946289102</v>
      </c>
      <c r="C7212">
        <v>27.5366821289063</v>
      </c>
    </row>
    <row r="7213" spans="1:3">
      <c r="A7213">
        <v>17.0556125640869</v>
      </c>
      <c r="B7213">
        <v>115.36310577392599</v>
      </c>
      <c r="C7213">
        <v>51.463233947753899</v>
      </c>
    </row>
    <row r="7214" spans="1:3">
      <c r="A7214">
        <v>19.5368537902832</v>
      </c>
      <c r="B7214">
        <v>-1.1589603424072299</v>
      </c>
      <c r="C7214">
        <v>12.2933187484741</v>
      </c>
    </row>
    <row r="7215" spans="1:3">
      <c r="A7215">
        <v>18.730430603027301</v>
      </c>
      <c r="B7215">
        <v>15.6132698059082</v>
      </c>
      <c r="C7215">
        <v>17.6394233703613</v>
      </c>
    </row>
    <row r="7216" spans="1:3">
      <c r="A7216">
        <v>14.200468063354499</v>
      </c>
      <c r="B7216">
        <v>22.5569553375244</v>
      </c>
      <c r="C7216">
        <v>17.125238418579102</v>
      </c>
    </row>
    <row r="7217" spans="1:3">
      <c r="A7217">
        <v>31.9788208007813</v>
      </c>
      <c r="B7217">
        <v>48.015750885009801</v>
      </c>
      <c r="C7217">
        <v>37.591747283935497</v>
      </c>
    </row>
    <row r="7218" spans="1:3">
      <c r="A7218">
        <v>8.2726945877075195</v>
      </c>
      <c r="B7218">
        <v>7.6811218261718803</v>
      </c>
      <c r="C7218">
        <v>8.0656442642211896</v>
      </c>
    </row>
    <row r="7219" spans="1:3">
      <c r="A7219">
        <v>26.6612033843994</v>
      </c>
      <c r="B7219">
        <v>36.273117065429702</v>
      </c>
      <c r="C7219">
        <v>30.025373458862301</v>
      </c>
    </row>
    <row r="7220" spans="1:3">
      <c r="A7220">
        <v>26.929710388183601</v>
      </c>
      <c r="B7220">
        <v>39.076778411865199</v>
      </c>
      <c r="C7220">
        <v>31.1811847686768</v>
      </c>
    </row>
    <row r="7221" spans="1:3">
      <c r="A7221">
        <v>28.949041366577099</v>
      </c>
      <c r="B7221">
        <v>44.862648010253899</v>
      </c>
      <c r="C7221">
        <v>34.518802642822301</v>
      </c>
    </row>
    <row r="7222" spans="1:3">
      <c r="A7222">
        <v>14.99010181427</v>
      </c>
      <c r="B7222">
        <v>4.8199028968811</v>
      </c>
      <c r="C7222">
        <v>11.4305324554443</v>
      </c>
    </row>
    <row r="7223" spans="1:3">
      <c r="A7223">
        <v>23.681474685668899</v>
      </c>
      <c r="B7223">
        <v>-12.3491058349609</v>
      </c>
      <c r="C7223">
        <v>11.0707712173462</v>
      </c>
    </row>
    <row r="7224" spans="1:3">
      <c r="A7224">
        <v>17.510133743286101</v>
      </c>
      <c r="B7224">
        <v>33.318519592285199</v>
      </c>
      <c r="C7224">
        <v>23.043067932128899</v>
      </c>
    </row>
    <row r="7225" spans="1:3">
      <c r="A7225">
        <v>18.6615505218506</v>
      </c>
      <c r="B7225">
        <v>26.153356552123999</v>
      </c>
      <c r="C7225">
        <v>21.2836818695068</v>
      </c>
    </row>
    <row r="7226" spans="1:3">
      <c r="A7226">
        <v>29.954998016357401</v>
      </c>
      <c r="B7226">
        <v>23.4735431671143</v>
      </c>
      <c r="C7226">
        <v>27.686489105224599</v>
      </c>
    </row>
    <row r="7227" spans="1:3">
      <c r="A7227">
        <v>22.9253635406494</v>
      </c>
      <c r="B7227">
        <v>31.3860759735107</v>
      </c>
      <c r="C7227">
        <v>25.886611938476602</v>
      </c>
    </row>
    <row r="7228" spans="1:3">
      <c r="A7228">
        <v>43.009479522705099</v>
      </c>
      <c r="B7228">
        <v>60.220157623291001</v>
      </c>
      <c r="C7228">
        <v>49.033218383789098</v>
      </c>
    </row>
    <row r="7229" spans="1:3">
      <c r="A7229">
        <v>11.1661329269409</v>
      </c>
      <c r="B7229">
        <v>1.0683081150054901</v>
      </c>
      <c r="C7229">
        <v>7.6318941116332999</v>
      </c>
    </row>
    <row r="7230" spans="1:3">
      <c r="A7230">
        <v>29.661199569702099</v>
      </c>
      <c r="B7230">
        <v>1.8304955959320099</v>
      </c>
      <c r="C7230">
        <v>19.920454025268601</v>
      </c>
    </row>
    <row r="7231" spans="1:3">
      <c r="A7231">
        <v>14.2832841873169</v>
      </c>
      <c r="B7231">
        <v>-14.277381896972701</v>
      </c>
      <c r="C7231">
        <v>4.2870512008667001</v>
      </c>
    </row>
    <row r="7232" spans="1:3">
      <c r="A7232">
        <v>34.819042205810497</v>
      </c>
      <c r="B7232">
        <v>4.86334323883057</v>
      </c>
      <c r="C7232">
        <v>24.334547042846701</v>
      </c>
    </row>
    <row r="7233" spans="1:3">
      <c r="A7233">
        <v>28.285955429077099</v>
      </c>
      <c r="B7233">
        <v>30.4339294433594</v>
      </c>
      <c r="C7233">
        <v>29.037746429443398</v>
      </c>
    </row>
    <row r="7234" spans="1:3">
      <c r="A7234">
        <v>30.238344192504901</v>
      </c>
      <c r="B7234">
        <v>37.728923797607401</v>
      </c>
      <c r="C7234">
        <v>32.8600463867188</v>
      </c>
    </row>
    <row r="7235" spans="1:3">
      <c r="A7235">
        <v>24.674493789672901</v>
      </c>
      <c r="B7235">
        <v>67.382461547851605</v>
      </c>
      <c r="C7235">
        <v>39.622283935546903</v>
      </c>
    </row>
    <row r="7236" spans="1:3">
      <c r="A7236">
        <v>22.525188446044901</v>
      </c>
      <c r="B7236">
        <v>11.312141418456999</v>
      </c>
      <c r="C7236">
        <v>18.600622177123999</v>
      </c>
    </row>
    <row r="7237" spans="1:3">
      <c r="A7237">
        <v>40.0387992858887</v>
      </c>
      <c r="B7237">
        <v>2.44714990258217E-2</v>
      </c>
      <c r="C7237">
        <v>26.033784866333001</v>
      </c>
    </row>
    <row r="7238" spans="1:3">
      <c r="A7238">
        <v>13.794358253479</v>
      </c>
      <c r="B7238">
        <v>35.962581634521499</v>
      </c>
      <c r="C7238">
        <v>21.553236007690401</v>
      </c>
    </row>
    <row r="7239" spans="1:3">
      <c r="A7239">
        <v>24.331007003784201</v>
      </c>
      <c r="B7239">
        <v>4.0140843391418501</v>
      </c>
      <c r="C7239">
        <v>17.2200832366943</v>
      </c>
    </row>
    <row r="7240" spans="1:3">
      <c r="A7240">
        <v>25.838920593261701</v>
      </c>
      <c r="B7240">
        <v>7.0238518714904803</v>
      </c>
      <c r="C7240">
        <v>19.253646850585898</v>
      </c>
    </row>
    <row r="7241" spans="1:3">
      <c r="A7241">
        <v>43.24609375</v>
      </c>
      <c r="B7241">
        <v>4.3126792907714799</v>
      </c>
      <c r="C7241">
        <v>29.619398117065401</v>
      </c>
    </row>
    <row r="7242" spans="1:3">
      <c r="A7242">
        <v>26.327581405639599</v>
      </c>
      <c r="B7242">
        <v>22.234920501708999</v>
      </c>
      <c r="C7242">
        <v>24.895149230956999</v>
      </c>
    </row>
    <row r="7243" spans="1:3">
      <c r="A7243">
        <v>10.221263885498001</v>
      </c>
      <c r="B7243">
        <v>37.346427917480497</v>
      </c>
      <c r="C7243">
        <v>19.715070724487301</v>
      </c>
    </row>
    <row r="7244" spans="1:3">
      <c r="A7244">
        <v>24.4237155914307</v>
      </c>
      <c r="B7244">
        <v>60.645786285400398</v>
      </c>
      <c r="C7244">
        <v>37.1014404296875</v>
      </c>
    </row>
    <row r="7245" spans="1:3">
      <c r="A7245">
        <v>26.7225856781006</v>
      </c>
      <c r="B7245">
        <v>63.885211944580099</v>
      </c>
      <c r="C7245">
        <v>39.729503631591797</v>
      </c>
    </row>
    <row r="7246" spans="1:3">
      <c r="A7246">
        <v>21.583347320556602</v>
      </c>
      <c r="B7246">
        <v>29.336906433105501</v>
      </c>
      <c r="C7246">
        <v>24.297092437744102</v>
      </c>
    </row>
    <row r="7247" spans="1:3">
      <c r="A7247">
        <v>19.7909049987793</v>
      </c>
      <c r="B7247">
        <v>61.854488372802699</v>
      </c>
      <c r="C7247">
        <v>34.513160705566399</v>
      </c>
    </row>
    <row r="7248" spans="1:3">
      <c r="A7248">
        <v>27.501194000244102</v>
      </c>
      <c r="B7248">
        <v>11.3771419525146</v>
      </c>
      <c r="C7248">
        <v>21.8577766418457</v>
      </c>
    </row>
    <row r="7249" spans="1:3">
      <c r="A7249">
        <v>28.347700119018601</v>
      </c>
      <c r="B7249">
        <v>1.46194744110107</v>
      </c>
      <c r="C7249">
        <v>18.937686920166001</v>
      </c>
    </row>
    <row r="7250" spans="1:3">
      <c r="A7250">
        <v>40.392654418945298</v>
      </c>
      <c r="B7250">
        <v>-0.56257849931716897</v>
      </c>
      <c r="C7250">
        <v>26.058322906494102</v>
      </c>
    </row>
    <row r="7251" spans="1:3">
      <c r="A7251">
        <v>51.931858062744098</v>
      </c>
      <c r="B7251">
        <v>33.089015960693402</v>
      </c>
      <c r="C7251">
        <v>45.336864471435497</v>
      </c>
    </row>
    <row r="7252" spans="1:3">
      <c r="A7252">
        <v>27.951879501342798</v>
      </c>
      <c r="B7252">
        <v>1.0922712087631199</v>
      </c>
      <c r="C7252">
        <v>18.5510158538818</v>
      </c>
    </row>
    <row r="7253" spans="1:3">
      <c r="A7253">
        <v>22.2653923034668</v>
      </c>
      <c r="B7253">
        <v>27.758377075195298</v>
      </c>
      <c r="C7253">
        <v>24.1879367828369</v>
      </c>
    </row>
    <row r="7254" spans="1:3">
      <c r="A7254">
        <v>20.834983825683601</v>
      </c>
      <c r="B7254">
        <v>61.760124206542997</v>
      </c>
      <c r="C7254">
        <v>35.158782958984403</v>
      </c>
    </row>
    <row r="7255" spans="1:3">
      <c r="A7255">
        <v>26.766403198242202</v>
      </c>
      <c r="B7255">
        <v>7.0350546836853001</v>
      </c>
      <c r="C7255">
        <v>19.860431671142599</v>
      </c>
    </row>
    <row r="7256" spans="1:3">
      <c r="A7256">
        <v>13.4613037109375</v>
      </c>
      <c r="B7256">
        <v>-11.8486070632935</v>
      </c>
      <c r="C7256">
        <v>4.6028347015380904</v>
      </c>
    </row>
    <row r="7257" spans="1:3">
      <c r="A7257">
        <v>28.760194778442401</v>
      </c>
      <c r="B7257">
        <v>45.173046112060497</v>
      </c>
      <c r="C7257">
        <v>34.504692077636697</v>
      </c>
    </row>
    <row r="7258" spans="1:3">
      <c r="A7258">
        <v>29.472114562988299</v>
      </c>
      <c r="B7258">
        <v>66.103233337402301</v>
      </c>
      <c r="C7258">
        <v>42.293006896972699</v>
      </c>
    </row>
    <row r="7259" spans="1:3">
      <c r="A7259">
        <v>26.7557258605957</v>
      </c>
      <c r="B7259">
        <v>16.715908050537099</v>
      </c>
      <c r="C7259">
        <v>23.2417888641357</v>
      </c>
    </row>
    <row r="7260" spans="1:3">
      <c r="A7260">
        <v>55.190731048583999</v>
      </c>
      <c r="B7260">
        <v>120.755981445313</v>
      </c>
      <c r="C7260">
        <v>78.138565063476605</v>
      </c>
    </row>
    <row r="7261" spans="1:3">
      <c r="A7261">
        <v>25.3082580566406</v>
      </c>
      <c r="B7261">
        <v>7.5861763954162598</v>
      </c>
      <c r="C7261">
        <v>19.1055297851563</v>
      </c>
    </row>
    <row r="7262" spans="1:3">
      <c r="A7262">
        <v>38.850940704345703</v>
      </c>
      <c r="B7262">
        <v>19.3617267608643</v>
      </c>
      <c r="C7262">
        <v>32.029716491699197</v>
      </c>
    </row>
    <row r="7263" spans="1:3">
      <c r="A7263">
        <v>31.033685684204102</v>
      </c>
      <c r="B7263">
        <v>78.268203735351605</v>
      </c>
      <c r="C7263">
        <v>47.565765380859403</v>
      </c>
    </row>
    <row r="7264" spans="1:3">
      <c r="A7264">
        <v>40.961032867431598</v>
      </c>
      <c r="B7264">
        <v>38.931381225585902</v>
      </c>
      <c r="C7264">
        <v>40.250656127929702</v>
      </c>
    </row>
    <row r="7265" spans="1:3">
      <c r="A7265">
        <v>22.863031387329102</v>
      </c>
      <c r="B7265">
        <v>35.581771850585902</v>
      </c>
      <c r="C7265">
        <v>27.314590454101602</v>
      </c>
    </row>
    <row r="7266" spans="1:3">
      <c r="A7266">
        <v>64.070579528808594</v>
      </c>
      <c r="B7266">
        <v>96.444595336914105</v>
      </c>
      <c r="C7266">
        <v>75.401481628417997</v>
      </c>
    </row>
    <row r="7267" spans="1:3">
      <c r="A7267">
        <v>14.8763990402222</v>
      </c>
      <c r="B7267">
        <v>37.924179077148402</v>
      </c>
      <c r="C7267">
        <v>22.943122863769499</v>
      </c>
    </row>
    <row r="7268" spans="1:3">
      <c r="A7268">
        <v>24.9009799957275</v>
      </c>
      <c r="B7268">
        <v>7.0678744316101101</v>
      </c>
      <c r="C7268">
        <v>18.6593933105469</v>
      </c>
    </row>
    <row r="7269" spans="1:3">
      <c r="A7269">
        <v>29.546249389648398</v>
      </c>
      <c r="B7269">
        <v>40.220306396484403</v>
      </c>
      <c r="C7269">
        <v>33.282169342041001</v>
      </c>
    </row>
    <row r="7270" spans="1:3">
      <c r="A7270">
        <v>18.878293991088899</v>
      </c>
      <c r="B7270">
        <v>2.5060458183288601</v>
      </c>
      <c r="C7270">
        <v>13.148007392883301</v>
      </c>
    </row>
    <row r="7271" spans="1:3">
      <c r="A7271">
        <v>12.4940452575684</v>
      </c>
      <c r="B7271">
        <v>27.389476776123001</v>
      </c>
      <c r="C7271">
        <v>17.707447052001999</v>
      </c>
    </row>
    <row r="7272" spans="1:3">
      <c r="A7272">
        <v>26.715854644775401</v>
      </c>
      <c r="B7272">
        <v>22.5211505889893</v>
      </c>
      <c r="C7272">
        <v>25.247707366943398</v>
      </c>
    </row>
    <row r="7273" spans="1:3">
      <c r="A7273">
        <v>16.9086608886719</v>
      </c>
      <c r="B7273">
        <v>10.151905059814499</v>
      </c>
      <c r="C7273">
        <v>14.5437965393066</v>
      </c>
    </row>
    <row r="7274" spans="1:3">
      <c r="A7274">
        <v>24.198013305664102</v>
      </c>
      <c r="B7274">
        <v>-1.9432874917984</v>
      </c>
      <c r="C7274">
        <v>15.0485582351685</v>
      </c>
    </row>
    <row r="7275" spans="1:3">
      <c r="A7275">
        <v>49.741542816162102</v>
      </c>
      <c r="B7275">
        <v>45.294643402099602</v>
      </c>
      <c r="C7275">
        <v>48.185127258300803</v>
      </c>
    </row>
    <row r="7276" spans="1:3">
      <c r="A7276">
        <v>13.4195394515991</v>
      </c>
      <c r="B7276">
        <v>9.9292621612548793</v>
      </c>
      <c r="C7276">
        <v>12.1979427337646</v>
      </c>
    </row>
    <row r="7277" spans="1:3">
      <c r="A7277">
        <v>30.3202819824219</v>
      </c>
      <c r="B7277">
        <v>18.632057189941399</v>
      </c>
      <c r="C7277">
        <v>26.2294025421143</v>
      </c>
    </row>
    <row r="7278" spans="1:3">
      <c r="A7278">
        <v>20.583057403564499</v>
      </c>
      <c r="B7278">
        <v>81.021270751953097</v>
      </c>
      <c r="C7278">
        <v>41.7364311218262</v>
      </c>
    </row>
    <row r="7279" spans="1:3">
      <c r="A7279">
        <v>23.420734405517599</v>
      </c>
      <c r="B7279">
        <v>15.7396335601807</v>
      </c>
      <c r="C7279">
        <v>20.732349395751999</v>
      </c>
    </row>
    <row r="7280" spans="1:3">
      <c r="A7280">
        <v>27.465986251831101</v>
      </c>
      <c r="B7280">
        <v>8.3008174896240199</v>
      </c>
      <c r="C7280">
        <v>20.758176803588899</v>
      </c>
    </row>
    <row r="7281" spans="1:3">
      <c r="A7281">
        <v>19.3032131195068</v>
      </c>
      <c r="B7281">
        <v>-1.0119310617446899</v>
      </c>
      <c r="C7281">
        <v>12.192913055419901</v>
      </c>
    </row>
    <row r="7282" spans="1:3">
      <c r="A7282">
        <v>33.112533569335902</v>
      </c>
      <c r="B7282">
        <v>9.5528984069824201</v>
      </c>
      <c r="C7282">
        <v>24.866661071777301</v>
      </c>
    </row>
    <row r="7283" spans="1:3">
      <c r="A7283">
        <v>28.416112899780298</v>
      </c>
      <c r="B7283">
        <v>20.084974288940401</v>
      </c>
      <c r="C7283">
        <v>25.5002136230469</v>
      </c>
    </row>
    <row r="7284" spans="1:3">
      <c r="A7284">
        <v>30.7597961425781</v>
      </c>
      <c r="B7284">
        <v>28.295181274414102</v>
      </c>
      <c r="C7284">
        <v>29.897180557251001</v>
      </c>
    </row>
    <row r="7285" spans="1:3">
      <c r="A7285">
        <v>11.8558549880981</v>
      </c>
      <c r="B7285">
        <v>-3.2589955329895002</v>
      </c>
      <c r="C7285">
        <v>6.5656571388244602</v>
      </c>
    </row>
    <row r="7286" spans="1:3">
      <c r="A7286">
        <v>31.0635871887207</v>
      </c>
      <c r="B7286">
        <v>-4.0791883468627903</v>
      </c>
      <c r="C7286">
        <v>18.763616561889599</v>
      </c>
    </row>
    <row r="7287" spans="1:3">
      <c r="A7287">
        <v>34.094142913818402</v>
      </c>
      <c r="B7287">
        <v>45.9109497070313</v>
      </c>
      <c r="C7287">
        <v>38.230026245117202</v>
      </c>
    </row>
    <row r="7288" spans="1:3">
      <c r="A7288">
        <v>27.455623626708999</v>
      </c>
      <c r="B7288">
        <v>13.640233039856</v>
      </c>
      <c r="C7288">
        <v>22.620237350463899</v>
      </c>
    </row>
    <row r="7289" spans="1:3">
      <c r="A7289">
        <v>18.0007514953613</v>
      </c>
      <c r="B7289">
        <v>10.7011051177979</v>
      </c>
      <c r="C7289">
        <v>15.445875167846699</v>
      </c>
    </row>
    <row r="7290" spans="1:3">
      <c r="A7290">
        <v>26.314359664916999</v>
      </c>
      <c r="B7290">
        <v>0.41667193174362199</v>
      </c>
      <c r="C7290">
        <v>17.250169754028299</v>
      </c>
    </row>
    <row r="7291" spans="1:3">
      <c r="A7291">
        <v>41.477420806884801</v>
      </c>
      <c r="B7291">
        <v>2.3170146942138699</v>
      </c>
      <c r="C7291">
        <v>27.771278381347699</v>
      </c>
    </row>
    <row r="7292" spans="1:3">
      <c r="A7292">
        <v>24.391965866088899</v>
      </c>
      <c r="B7292">
        <v>55.780979156494098</v>
      </c>
      <c r="C7292">
        <v>35.378120422363303</v>
      </c>
    </row>
    <row r="7293" spans="1:3">
      <c r="A7293">
        <v>20.179889678955099</v>
      </c>
      <c r="B7293">
        <v>36.241046905517599</v>
      </c>
      <c r="C7293">
        <v>25.801294326782202</v>
      </c>
    </row>
    <row r="7294" spans="1:3">
      <c r="A7294">
        <v>26.403511047363299</v>
      </c>
      <c r="B7294">
        <v>-14.849841117858899</v>
      </c>
      <c r="C7294">
        <v>11.9648380279541</v>
      </c>
    </row>
    <row r="7295" spans="1:3">
      <c r="A7295">
        <v>27.2127895355225</v>
      </c>
      <c r="B7295">
        <v>26.6733589172363</v>
      </c>
      <c r="C7295">
        <v>27.023988723754901</v>
      </c>
    </row>
    <row r="7296" spans="1:3">
      <c r="A7296">
        <v>34.151138305664098</v>
      </c>
      <c r="B7296">
        <v>20.211175918579102</v>
      </c>
      <c r="C7296">
        <v>29.272151947021499</v>
      </c>
    </row>
    <row r="7297" spans="1:3">
      <c r="A7297">
        <v>13.1217203140259</v>
      </c>
      <c r="B7297">
        <v>22.0611248016357</v>
      </c>
      <c r="C7297">
        <v>16.250511169433601</v>
      </c>
    </row>
    <row r="7298" spans="1:3">
      <c r="A7298">
        <v>37.171680450439503</v>
      </c>
      <c r="B7298">
        <v>37.918506622314503</v>
      </c>
      <c r="C7298">
        <v>37.433071136474602</v>
      </c>
    </row>
    <row r="7299" spans="1:3">
      <c r="A7299">
        <v>23.1591911315918</v>
      </c>
      <c r="B7299">
        <v>-10.5379590988159</v>
      </c>
      <c r="C7299">
        <v>11.3651885986328</v>
      </c>
    </row>
    <row r="7300" spans="1:3">
      <c r="A7300">
        <v>17.903612136840799</v>
      </c>
      <c r="B7300">
        <v>4.5169410705566397</v>
      </c>
      <c r="C7300">
        <v>13.2182769775391</v>
      </c>
    </row>
    <row r="7301" spans="1:3">
      <c r="A7301">
        <v>33.062057495117202</v>
      </c>
      <c r="B7301">
        <v>9.0215578079223597</v>
      </c>
      <c r="C7301">
        <v>24.647882461547901</v>
      </c>
    </row>
    <row r="7302" spans="1:3">
      <c r="A7302">
        <v>16.280593872070298</v>
      </c>
      <c r="B7302">
        <v>-8.0673770904540998</v>
      </c>
      <c r="C7302">
        <v>7.7588038444518999</v>
      </c>
    </row>
    <row r="7303" spans="1:3">
      <c r="A7303">
        <v>22.034887313842798</v>
      </c>
      <c r="B7303">
        <v>12.0241947174072</v>
      </c>
      <c r="C7303">
        <v>18.531145095825199</v>
      </c>
    </row>
    <row r="7304" spans="1:3">
      <c r="A7304">
        <v>27.7439155578613</v>
      </c>
      <c r="B7304">
        <v>4.8044619560241699</v>
      </c>
      <c r="C7304">
        <v>19.7151069641113</v>
      </c>
    </row>
    <row r="7305" spans="1:3">
      <c r="A7305">
        <v>46.251937866210902</v>
      </c>
      <c r="B7305">
        <v>1.4535166025161701</v>
      </c>
      <c r="C7305">
        <v>30.5724906921387</v>
      </c>
    </row>
    <row r="7306" spans="1:3">
      <c r="A7306">
        <v>40.210868835449197</v>
      </c>
      <c r="B7306">
        <v>45.455207824707003</v>
      </c>
      <c r="C7306">
        <v>42.04638671875</v>
      </c>
    </row>
    <row r="7307" spans="1:3">
      <c r="A7307">
        <v>36.298732757568402</v>
      </c>
      <c r="B7307">
        <v>12.7350749969482</v>
      </c>
      <c r="C7307">
        <v>28.0514526367188</v>
      </c>
    </row>
    <row r="7308" spans="1:3">
      <c r="A7308">
        <v>23.1812858581543</v>
      </c>
      <c r="B7308">
        <v>32.597908020019503</v>
      </c>
      <c r="C7308">
        <v>26.477104187011701</v>
      </c>
    </row>
    <row r="7309" spans="1:3">
      <c r="A7309">
        <v>22.973058700561499</v>
      </c>
      <c r="B7309">
        <v>19.288209915161101</v>
      </c>
      <c r="C7309">
        <v>21.6833610534668</v>
      </c>
    </row>
    <row r="7310" spans="1:3">
      <c r="A7310">
        <v>22.260238647460898</v>
      </c>
      <c r="B7310">
        <v>-37.908607482910199</v>
      </c>
      <c r="C7310">
        <v>1.2011425495147701</v>
      </c>
    </row>
    <row r="7311" spans="1:3">
      <c r="A7311">
        <v>16.219985961914102</v>
      </c>
      <c r="B7311">
        <v>13.379851341247599</v>
      </c>
      <c r="C7311">
        <v>15.225938796997101</v>
      </c>
    </row>
    <row r="7312" spans="1:3">
      <c r="A7312">
        <v>25.7007446289063</v>
      </c>
      <c r="B7312">
        <v>49.7739448547363</v>
      </c>
      <c r="C7312">
        <v>34.126365661621101</v>
      </c>
    </row>
    <row r="7313" spans="1:3">
      <c r="A7313">
        <v>18.126417160034201</v>
      </c>
      <c r="B7313">
        <v>43.294620513916001</v>
      </c>
      <c r="C7313">
        <v>26.935287475585898</v>
      </c>
    </row>
    <row r="7314" spans="1:3">
      <c r="A7314">
        <v>33.222862243652301</v>
      </c>
      <c r="B7314">
        <v>55.099510192871101</v>
      </c>
      <c r="C7314">
        <v>40.879688262939503</v>
      </c>
    </row>
    <row r="7315" spans="1:3">
      <c r="A7315">
        <v>26.936891555786101</v>
      </c>
      <c r="B7315">
        <v>84.993705749511705</v>
      </c>
      <c r="C7315">
        <v>47.2567749023438</v>
      </c>
    </row>
    <row r="7316" spans="1:3">
      <c r="A7316">
        <v>46.7867431640625</v>
      </c>
      <c r="B7316">
        <v>86.194541931152301</v>
      </c>
      <c r="C7316">
        <v>60.579471588134801</v>
      </c>
    </row>
    <row r="7317" spans="1:3">
      <c r="A7317">
        <v>25.747953414916999</v>
      </c>
      <c r="B7317">
        <v>39.688365936279297</v>
      </c>
      <c r="C7317">
        <v>30.627098083496101</v>
      </c>
    </row>
    <row r="7318" spans="1:3">
      <c r="A7318">
        <v>34.888660430908203</v>
      </c>
      <c r="B7318">
        <v>7.8468904495239302</v>
      </c>
      <c r="C7318">
        <v>25.4240417480469</v>
      </c>
    </row>
    <row r="7319" spans="1:3">
      <c r="A7319">
        <v>14.0249471664429</v>
      </c>
      <c r="B7319">
        <v>1.66058397293091</v>
      </c>
      <c r="C7319">
        <v>9.6974201202392596</v>
      </c>
    </row>
    <row r="7320" spans="1:3">
      <c r="A7320">
        <v>17.392164230346701</v>
      </c>
      <c r="B7320">
        <v>-5.2457804679870597</v>
      </c>
      <c r="C7320">
        <v>9.4688835144043004</v>
      </c>
    </row>
    <row r="7321" spans="1:3">
      <c r="A7321">
        <v>38.883914947509801</v>
      </c>
      <c r="B7321">
        <v>20.521541595458999</v>
      </c>
      <c r="C7321">
        <v>32.457084655761697</v>
      </c>
    </row>
    <row r="7322" spans="1:3">
      <c r="A7322">
        <v>17.751335144043001</v>
      </c>
      <c r="B7322">
        <v>15.6843824386597</v>
      </c>
      <c r="C7322">
        <v>17.0279026031494</v>
      </c>
    </row>
    <row r="7323" spans="1:3">
      <c r="A7323">
        <v>15.5630836486816</v>
      </c>
      <c r="B7323">
        <v>55.4284477233887</v>
      </c>
      <c r="C7323">
        <v>29.5159606933594</v>
      </c>
    </row>
    <row r="7324" spans="1:3">
      <c r="A7324">
        <v>20.866870880126999</v>
      </c>
      <c r="B7324">
        <v>17.345216751098601</v>
      </c>
      <c r="C7324">
        <v>19.634292602539102</v>
      </c>
    </row>
    <row r="7325" spans="1:3">
      <c r="A7325">
        <v>23.3175449371338</v>
      </c>
      <c r="B7325">
        <v>48.475902557372997</v>
      </c>
      <c r="C7325">
        <v>32.122970581054702</v>
      </c>
    </row>
    <row r="7326" spans="1:3">
      <c r="A7326">
        <v>32.662361145019503</v>
      </c>
      <c r="B7326">
        <v>42.093467712402301</v>
      </c>
      <c r="C7326">
        <v>35.963249206542997</v>
      </c>
    </row>
    <row r="7327" spans="1:3">
      <c r="A7327">
        <v>21.923347473144499</v>
      </c>
      <c r="B7327">
        <v>39.789424896240199</v>
      </c>
      <c r="C7327">
        <v>28.176475524902301</v>
      </c>
    </row>
    <row r="7328" spans="1:3">
      <c r="A7328">
        <v>26.982051849365199</v>
      </c>
      <c r="B7328">
        <v>120.491859436035</v>
      </c>
      <c r="C7328">
        <v>59.710483551025398</v>
      </c>
    </row>
    <row r="7329" spans="1:3">
      <c r="A7329">
        <v>16.0934867858887</v>
      </c>
      <c r="B7329">
        <v>-23.807544708251999</v>
      </c>
      <c r="C7329">
        <v>2.1281256675720202</v>
      </c>
    </row>
    <row r="7330" spans="1:3">
      <c r="A7330">
        <v>22.3942966461182</v>
      </c>
      <c r="B7330">
        <v>2.8706817626953098</v>
      </c>
      <c r="C7330">
        <v>15.561031341552701</v>
      </c>
    </row>
    <row r="7331" spans="1:3">
      <c r="A7331">
        <v>13.3953351974487</v>
      </c>
      <c r="B7331">
        <v>22.0982360839844</v>
      </c>
      <c r="C7331">
        <v>16.441350936889599</v>
      </c>
    </row>
    <row r="7332" spans="1:3">
      <c r="A7332">
        <v>9.9279804229736293</v>
      </c>
      <c r="B7332">
        <v>41.6806449890137</v>
      </c>
      <c r="C7332">
        <v>21.0414123535156</v>
      </c>
    </row>
    <row r="7333" spans="1:3">
      <c r="A7333">
        <v>19.486221313476602</v>
      </c>
      <c r="B7333">
        <v>72.455940246582003</v>
      </c>
      <c r="C7333">
        <v>38.025623321533203</v>
      </c>
    </row>
    <row r="7334" spans="1:3">
      <c r="A7334">
        <v>40.059581756591797</v>
      </c>
      <c r="B7334">
        <v>-13.708880424499499</v>
      </c>
      <c r="C7334">
        <v>21.2406196594238</v>
      </c>
    </row>
    <row r="7335" spans="1:3">
      <c r="A7335">
        <v>27.3429870605469</v>
      </c>
      <c r="B7335">
        <v>12.5052547454834</v>
      </c>
      <c r="C7335">
        <v>22.1497802734375</v>
      </c>
    </row>
    <row r="7336" spans="1:3">
      <c r="A7336">
        <v>30.41916847229</v>
      </c>
      <c r="B7336">
        <v>22.129234313964801</v>
      </c>
      <c r="C7336">
        <v>27.5176906585693</v>
      </c>
    </row>
    <row r="7337" spans="1:3">
      <c r="A7337">
        <v>21.863525390625</v>
      </c>
      <c r="B7337">
        <v>9.6429386138915998</v>
      </c>
      <c r="C7337">
        <v>17.586320877075199</v>
      </c>
    </row>
    <row r="7338" spans="1:3">
      <c r="A7338">
        <v>36.464508056640597</v>
      </c>
      <c r="B7338">
        <v>6.3995041847229004</v>
      </c>
      <c r="C7338">
        <v>25.941757202148398</v>
      </c>
    </row>
    <row r="7339" spans="1:3">
      <c r="A7339">
        <v>14.665300369262701</v>
      </c>
      <c r="B7339">
        <v>54.021530151367202</v>
      </c>
      <c r="C7339">
        <v>28.4399814605713</v>
      </c>
    </row>
    <row r="7340" spans="1:3">
      <c r="A7340">
        <v>17.721973419189499</v>
      </c>
      <c r="B7340">
        <v>1.75748455524445</v>
      </c>
      <c r="C7340">
        <v>12.134402275085399</v>
      </c>
    </row>
    <row r="7341" spans="1:3">
      <c r="A7341">
        <v>37.5791206359863</v>
      </c>
      <c r="B7341">
        <v>15.522144317626999</v>
      </c>
      <c r="C7341">
        <v>29.859178543090799</v>
      </c>
    </row>
    <row r="7342" spans="1:3">
      <c r="A7342">
        <v>21.3222541809082</v>
      </c>
      <c r="B7342">
        <v>-0.40724489092826799</v>
      </c>
      <c r="C7342">
        <v>13.71692943573</v>
      </c>
    </row>
    <row r="7343" spans="1:3">
      <c r="A7343">
        <v>39.497116088867202</v>
      </c>
      <c r="B7343">
        <v>32.320987701416001</v>
      </c>
      <c r="C7343">
        <v>36.985469818115199</v>
      </c>
    </row>
    <row r="7344" spans="1:3">
      <c r="A7344">
        <v>15.068509101867701</v>
      </c>
      <c r="B7344">
        <v>22.441289901733398</v>
      </c>
      <c r="C7344">
        <v>17.648983001708999</v>
      </c>
    </row>
    <row r="7345" spans="1:3">
      <c r="A7345">
        <v>27.773710250854499</v>
      </c>
      <c r="B7345">
        <v>7.8534984588623002</v>
      </c>
      <c r="C7345">
        <v>20.8016357421875</v>
      </c>
    </row>
    <row r="7346" spans="1:3">
      <c r="A7346">
        <v>48.301639556884801</v>
      </c>
      <c r="B7346">
        <v>26.4589748382568</v>
      </c>
      <c r="C7346">
        <v>40.656707763671903</v>
      </c>
    </row>
    <row r="7347" spans="1:3">
      <c r="A7347">
        <v>9.5565557479858398</v>
      </c>
      <c r="B7347">
        <v>96.527915954589801</v>
      </c>
      <c r="C7347">
        <v>39.996532440185497</v>
      </c>
    </row>
    <row r="7348" spans="1:3">
      <c r="A7348">
        <v>33.566696166992202</v>
      </c>
      <c r="B7348">
        <v>16.964584350585898</v>
      </c>
      <c r="C7348">
        <v>27.755956649780298</v>
      </c>
    </row>
    <row r="7349" spans="1:3">
      <c r="A7349">
        <v>23.4926242828369</v>
      </c>
      <c r="B7349">
        <v>20.4894123077393</v>
      </c>
      <c r="C7349">
        <v>22.441499710083001</v>
      </c>
    </row>
    <row r="7350" spans="1:3">
      <c r="A7350">
        <v>50.981803894042997</v>
      </c>
      <c r="B7350">
        <v>17.361564636230501</v>
      </c>
      <c r="C7350">
        <v>39.2147216796875</v>
      </c>
    </row>
    <row r="7351" spans="1:3">
      <c r="A7351">
        <v>39.885498046875</v>
      </c>
      <c r="B7351">
        <v>47.159515380859403</v>
      </c>
      <c r="C7351">
        <v>42.431404113769503</v>
      </c>
    </row>
    <row r="7352" spans="1:3">
      <c r="A7352">
        <v>21.979663848876999</v>
      </c>
      <c r="B7352">
        <v>34.354282379150398</v>
      </c>
      <c r="C7352">
        <v>26.3107795715332</v>
      </c>
    </row>
    <row r="7353" spans="1:3">
      <c r="A7353">
        <v>28.3636169433594</v>
      </c>
      <c r="B7353">
        <v>32.408897399902301</v>
      </c>
      <c r="C7353">
        <v>29.779464721679702</v>
      </c>
    </row>
    <row r="7354" spans="1:3">
      <c r="A7354">
        <v>25.687444686889599</v>
      </c>
      <c r="B7354">
        <v>52.431396484375</v>
      </c>
      <c r="C7354">
        <v>35.047828674316399</v>
      </c>
    </row>
    <row r="7355" spans="1:3">
      <c r="A7355">
        <v>40.767890930175803</v>
      </c>
      <c r="B7355">
        <v>35.203052520752003</v>
      </c>
      <c r="C7355">
        <v>38.820198059082003</v>
      </c>
    </row>
    <row r="7356" spans="1:3">
      <c r="A7356">
        <v>25.557451248168899</v>
      </c>
      <c r="B7356">
        <v>24.854194641113299</v>
      </c>
      <c r="C7356">
        <v>25.3113117218018</v>
      </c>
    </row>
    <row r="7357" spans="1:3">
      <c r="A7357">
        <v>29.864343643188501</v>
      </c>
      <c r="B7357">
        <v>63.878860473632798</v>
      </c>
      <c r="C7357">
        <v>41.769424438476598</v>
      </c>
    </row>
    <row r="7358" spans="1:3">
      <c r="A7358">
        <v>21.5387268066406</v>
      </c>
      <c r="B7358">
        <v>53.695789337158203</v>
      </c>
      <c r="C7358">
        <v>32.793697357177699</v>
      </c>
    </row>
    <row r="7359" spans="1:3">
      <c r="A7359">
        <v>13.78258228302</v>
      </c>
      <c r="B7359">
        <v>35.722343444824197</v>
      </c>
      <c r="C7359">
        <v>21.461498260498001</v>
      </c>
    </row>
    <row r="7360" spans="1:3">
      <c r="A7360">
        <v>15.469077110290501</v>
      </c>
      <c r="B7360">
        <v>69.261657714843807</v>
      </c>
      <c r="C7360">
        <v>34.296482086181598</v>
      </c>
    </row>
    <row r="7361" spans="1:3">
      <c r="A7361">
        <v>24.8990268707275</v>
      </c>
      <c r="B7361">
        <v>-13.5388889312744</v>
      </c>
      <c r="C7361">
        <v>11.4457559585571</v>
      </c>
    </row>
    <row r="7362" spans="1:3">
      <c r="A7362">
        <v>28.872993469238299</v>
      </c>
      <c r="B7362">
        <v>9.6330127716064506</v>
      </c>
      <c r="C7362">
        <v>22.138999938964801</v>
      </c>
    </row>
    <row r="7363" spans="1:3">
      <c r="A7363">
        <v>20.645523071289102</v>
      </c>
      <c r="B7363">
        <v>6.3252224922180202</v>
      </c>
      <c r="C7363">
        <v>15.6334180831909</v>
      </c>
    </row>
    <row r="7364" spans="1:3">
      <c r="A7364">
        <v>26.949234008789102</v>
      </c>
      <c r="B7364">
        <v>53.466541290283203</v>
      </c>
      <c r="C7364">
        <v>36.230293273925803</v>
      </c>
    </row>
    <row r="7365" spans="1:3">
      <c r="A7365">
        <v>19.250244140625</v>
      </c>
      <c r="B7365">
        <v>-3.1133682727813698</v>
      </c>
      <c r="C7365">
        <v>11.4229793548584</v>
      </c>
    </row>
    <row r="7366" spans="1:3">
      <c r="A7366">
        <v>35.068698883056598</v>
      </c>
      <c r="B7366">
        <v>3.6301355361938499</v>
      </c>
      <c r="C7366">
        <v>24.065200805664102</v>
      </c>
    </row>
    <row r="7367" spans="1:3">
      <c r="A7367">
        <v>17.4416599273682</v>
      </c>
      <c r="B7367">
        <v>7.3443627357482901</v>
      </c>
      <c r="C7367">
        <v>13.907606124877899</v>
      </c>
    </row>
    <row r="7368" spans="1:3">
      <c r="A7368">
        <v>24.615777969360401</v>
      </c>
      <c r="B7368">
        <v>72.672096252441406</v>
      </c>
      <c r="C7368">
        <v>41.435489654541001</v>
      </c>
    </row>
    <row r="7369" spans="1:3">
      <c r="A7369">
        <v>19.546491622924801</v>
      </c>
      <c r="B7369">
        <v>16.160982131958001</v>
      </c>
      <c r="C7369">
        <v>18.3615627288818</v>
      </c>
    </row>
    <row r="7370" spans="1:3">
      <c r="A7370">
        <v>28.674699783325199</v>
      </c>
      <c r="B7370">
        <v>15.268751144409199</v>
      </c>
      <c r="C7370">
        <v>23.982618331909201</v>
      </c>
    </row>
    <row r="7371" spans="1:3">
      <c r="A7371">
        <v>20.9472770690918</v>
      </c>
      <c r="B7371">
        <v>10.9657382965088</v>
      </c>
      <c r="C7371">
        <v>17.453739166259801</v>
      </c>
    </row>
    <row r="7372" spans="1:3">
      <c r="A7372">
        <v>29.940122604370099</v>
      </c>
      <c r="B7372">
        <v>75.590072631835895</v>
      </c>
      <c r="C7372">
        <v>45.917606353759801</v>
      </c>
    </row>
    <row r="7373" spans="1:3">
      <c r="A7373">
        <v>19.1008625030518</v>
      </c>
      <c r="B7373">
        <v>45.453330993652301</v>
      </c>
      <c r="C7373">
        <v>28.324226379394499</v>
      </c>
    </row>
    <row r="7374" spans="1:3">
      <c r="A7374">
        <v>25.968997955322301</v>
      </c>
      <c r="B7374">
        <v>59.3406982421875</v>
      </c>
      <c r="C7374">
        <v>37.649093627929702</v>
      </c>
    </row>
    <row r="7375" spans="1:3">
      <c r="A7375">
        <v>33.984935760497997</v>
      </c>
      <c r="B7375">
        <v>40.927211761474602</v>
      </c>
      <c r="C7375">
        <v>36.4147338867188</v>
      </c>
    </row>
    <row r="7376" spans="1:3">
      <c r="A7376">
        <v>22.263492584228501</v>
      </c>
      <c r="B7376">
        <v>30.7080078125</v>
      </c>
      <c r="C7376">
        <v>25.219072341918899</v>
      </c>
    </row>
    <row r="7377" spans="1:3">
      <c r="A7377">
        <v>26.117362976074201</v>
      </c>
      <c r="B7377">
        <v>10.6921710968018</v>
      </c>
      <c r="C7377">
        <v>20.7185459136963</v>
      </c>
    </row>
    <row r="7378" spans="1:3">
      <c r="A7378">
        <v>28.860786437988299</v>
      </c>
      <c r="B7378">
        <v>-28.6705322265625</v>
      </c>
      <c r="C7378">
        <v>8.7248249053955096</v>
      </c>
    </row>
    <row r="7379" spans="1:3">
      <c r="A7379">
        <v>42.156764984130902</v>
      </c>
      <c r="B7379">
        <v>57.017894744872997</v>
      </c>
      <c r="C7379">
        <v>47.358161926269503</v>
      </c>
    </row>
    <row r="7380" spans="1:3">
      <c r="A7380">
        <v>34.962974548339801</v>
      </c>
      <c r="B7380">
        <v>29.820346832275401</v>
      </c>
      <c r="C7380">
        <v>33.163055419921903</v>
      </c>
    </row>
    <row r="7381" spans="1:3">
      <c r="A7381">
        <v>30.7098999023438</v>
      </c>
      <c r="B7381">
        <v>-10.3816070556641</v>
      </c>
      <c r="C7381">
        <v>16.327873229980501</v>
      </c>
    </row>
    <row r="7382" spans="1:3">
      <c r="A7382">
        <v>20.588354110717798</v>
      </c>
      <c r="B7382">
        <v>10.742570877075201</v>
      </c>
      <c r="C7382">
        <v>17.142330169677699</v>
      </c>
    </row>
    <row r="7383" spans="1:3">
      <c r="A7383">
        <v>24.591228485107401</v>
      </c>
      <c r="B7383">
        <v>29.9507751464844</v>
      </c>
      <c r="C7383">
        <v>26.467069625854499</v>
      </c>
    </row>
    <row r="7384" spans="1:3">
      <c r="A7384">
        <v>19.896049499511701</v>
      </c>
      <c r="B7384">
        <v>66.441970825195298</v>
      </c>
      <c r="C7384">
        <v>36.187122344970703</v>
      </c>
    </row>
    <row r="7385" spans="1:3">
      <c r="A7385">
        <v>22.9851894378662</v>
      </c>
      <c r="B7385">
        <v>26.119155883789102</v>
      </c>
      <c r="C7385">
        <v>24.082077026367202</v>
      </c>
    </row>
    <row r="7386" spans="1:3">
      <c r="A7386">
        <v>27.821352005004901</v>
      </c>
      <c r="B7386">
        <v>10.000485420227101</v>
      </c>
      <c r="C7386">
        <v>21.584049224853501</v>
      </c>
    </row>
    <row r="7387" spans="1:3">
      <c r="A7387">
        <v>25.759111404418899</v>
      </c>
      <c r="B7387">
        <v>5.23183345794678</v>
      </c>
      <c r="C7387">
        <v>18.5745639801025</v>
      </c>
    </row>
    <row r="7388" spans="1:3">
      <c r="A7388">
        <v>25.358570098876999</v>
      </c>
      <c r="B7388">
        <v>24.266252517700199</v>
      </c>
      <c r="C7388">
        <v>24.976259231567401</v>
      </c>
    </row>
    <row r="7389" spans="1:3">
      <c r="A7389">
        <v>24.778295516967798</v>
      </c>
      <c r="B7389">
        <v>25.190902709960898</v>
      </c>
      <c r="C7389">
        <v>24.9227085113525</v>
      </c>
    </row>
    <row r="7390" spans="1:3">
      <c r="A7390">
        <v>15.750917434692401</v>
      </c>
      <c r="B7390">
        <v>3.2635059356689502</v>
      </c>
      <c r="C7390">
        <v>11.380323410034199</v>
      </c>
    </row>
    <row r="7391" spans="1:3">
      <c r="A7391">
        <v>44.402511596679702</v>
      </c>
      <c r="B7391">
        <v>17.262945175170898</v>
      </c>
      <c r="C7391">
        <v>34.903663635253899</v>
      </c>
    </row>
    <row r="7392" spans="1:3">
      <c r="A7392">
        <v>20.0295810699463</v>
      </c>
      <c r="B7392">
        <v>75.977371215820298</v>
      </c>
      <c r="C7392">
        <v>39.6113090515137</v>
      </c>
    </row>
    <row r="7393" spans="1:3">
      <c r="A7393">
        <v>10.002413749694799</v>
      </c>
      <c r="B7393">
        <v>0.96467322111129805</v>
      </c>
      <c r="C7393">
        <v>6.8392047882080096</v>
      </c>
    </row>
    <row r="7394" spans="1:3">
      <c r="A7394">
        <v>25.4672966003418</v>
      </c>
      <c r="B7394">
        <v>40.233516693115199</v>
      </c>
      <c r="C7394">
        <v>30.635473251342798</v>
      </c>
    </row>
    <row r="7395" spans="1:3">
      <c r="A7395">
        <v>15.801928520202599</v>
      </c>
      <c r="B7395">
        <v>14.5173397064209</v>
      </c>
      <c r="C7395">
        <v>15.352322578430201</v>
      </c>
    </row>
    <row r="7396" spans="1:3">
      <c r="A7396">
        <v>45.877628326416001</v>
      </c>
      <c r="B7396">
        <v>30.218685150146499</v>
      </c>
      <c r="C7396">
        <v>40.396999359130902</v>
      </c>
    </row>
    <row r="7397" spans="1:3">
      <c r="A7397">
        <v>25.342098236083999</v>
      </c>
      <c r="B7397">
        <v>52.672885894775398</v>
      </c>
      <c r="C7397">
        <v>34.907875061035199</v>
      </c>
    </row>
    <row r="7398" spans="1:3">
      <c r="A7398">
        <v>23.175321578979499</v>
      </c>
      <c r="B7398">
        <v>73.675506591796903</v>
      </c>
      <c r="C7398">
        <v>40.850387573242202</v>
      </c>
    </row>
    <row r="7399" spans="1:3">
      <c r="A7399">
        <v>26.208677291870099</v>
      </c>
      <c r="B7399">
        <v>37.600704193115199</v>
      </c>
      <c r="C7399">
        <v>30.195886611938501</v>
      </c>
    </row>
    <row r="7400" spans="1:3">
      <c r="A7400">
        <v>54.468414306640597</v>
      </c>
      <c r="B7400">
        <v>61.486801147460902</v>
      </c>
      <c r="C7400">
        <v>56.924850463867202</v>
      </c>
    </row>
    <row r="7401" spans="1:3">
      <c r="A7401">
        <v>18.073305130004901</v>
      </c>
      <c r="B7401">
        <v>22.250310897827099</v>
      </c>
      <c r="C7401">
        <v>19.5352573394775</v>
      </c>
    </row>
    <row r="7402" spans="1:3">
      <c r="A7402">
        <v>31.359582901001001</v>
      </c>
      <c r="B7402">
        <v>37.494434356689503</v>
      </c>
      <c r="C7402">
        <v>33.506782531738303</v>
      </c>
    </row>
    <row r="7403" spans="1:3">
      <c r="A7403">
        <v>40.263492584228501</v>
      </c>
      <c r="B7403">
        <v>3.08008861541748</v>
      </c>
      <c r="C7403">
        <v>27.249301910400401</v>
      </c>
    </row>
    <row r="7404" spans="1:3">
      <c r="A7404">
        <v>25.755485534668001</v>
      </c>
      <c r="B7404">
        <v>25.6414890289307</v>
      </c>
      <c r="C7404">
        <v>25.7155876159668</v>
      </c>
    </row>
    <row r="7405" spans="1:3">
      <c r="A7405">
        <v>49.0977783203125</v>
      </c>
      <c r="B7405">
        <v>46.546348571777301</v>
      </c>
      <c r="C7405">
        <v>48.204776763916001</v>
      </c>
    </row>
    <row r="7406" spans="1:3">
      <c r="A7406">
        <v>22.1931266784668</v>
      </c>
      <c r="B7406">
        <v>28.999727249145501</v>
      </c>
      <c r="C7406">
        <v>24.575437545776399</v>
      </c>
    </row>
    <row r="7407" spans="1:3">
      <c r="A7407">
        <v>25.682115554809599</v>
      </c>
      <c r="B7407">
        <v>28.316677093505898</v>
      </c>
      <c r="C7407">
        <v>26.604211807251001</v>
      </c>
    </row>
    <row r="7408" spans="1:3">
      <c r="A7408">
        <v>28.418210983276399</v>
      </c>
      <c r="B7408">
        <v>21.9701843261719</v>
      </c>
      <c r="C7408">
        <v>26.161401748657202</v>
      </c>
    </row>
    <row r="7409" spans="1:3">
      <c r="A7409">
        <v>11.953724861145</v>
      </c>
      <c r="B7409">
        <v>12.814268112182599</v>
      </c>
      <c r="C7409">
        <v>12.2549152374268</v>
      </c>
    </row>
    <row r="7410" spans="1:3">
      <c r="A7410">
        <v>37.701328277587898</v>
      </c>
      <c r="B7410">
        <v>49.489471435546903</v>
      </c>
      <c r="C7410">
        <v>41.827178955078097</v>
      </c>
    </row>
    <row r="7411" spans="1:3">
      <c r="A7411">
        <v>19.6096076965332</v>
      </c>
      <c r="B7411">
        <v>0.18032310903072399</v>
      </c>
      <c r="C7411">
        <v>12.809357643127401</v>
      </c>
    </row>
    <row r="7412" spans="1:3">
      <c r="A7412">
        <v>22.797468185424801</v>
      </c>
      <c r="B7412">
        <v>6.7438697814941397</v>
      </c>
      <c r="C7412">
        <v>17.178709030151399</v>
      </c>
    </row>
    <row r="7413" spans="1:3">
      <c r="A7413">
        <v>26.941886901855501</v>
      </c>
      <c r="B7413">
        <v>38.129951477050803</v>
      </c>
      <c r="C7413">
        <v>30.857709884643601</v>
      </c>
    </row>
    <row r="7414" spans="1:3">
      <c r="A7414">
        <v>24.889722824096701</v>
      </c>
      <c r="B7414">
        <v>-4.4926673173904398E-2</v>
      </c>
      <c r="C7414">
        <v>16.162595748901399</v>
      </c>
    </row>
    <row r="7415" spans="1:3">
      <c r="A7415">
        <v>28.782884597778299</v>
      </c>
      <c r="B7415">
        <v>3.9138145446777299</v>
      </c>
      <c r="C7415">
        <v>20.078710556030298</v>
      </c>
    </row>
    <row r="7416" spans="1:3">
      <c r="A7416">
        <v>11.4558982849121</v>
      </c>
      <c r="B7416">
        <v>63.018383026122997</v>
      </c>
      <c r="C7416">
        <v>29.5027675628662</v>
      </c>
    </row>
    <row r="7417" spans="1:3">
      <c r="A7417">
        <v>22.375062942504901</v>
      </c>
      <c r="B7417">
        <v>3.84572553634644</v>
      </c>
      <c r="C7417">
        <v>15.8897953033447</v>
      </c>
    </row>
    <row r="7418" spans="1:3">
      <c r="A7418">
        <v>25.527164459228501</v>
      </c>
      <c r="B7418">
        <v>26.150547027587901</v>
      </c>
      <c r="C7418">
        <v>25.745347976684599</v>
      </c>
    </row>
    <row r="7419" spans="1:3">
      <c r="A7419">
        <v>26.880958557128899</v>
      </c>
      <c r="B7419">
        <v>51.570816040039098</v>
      </c>
      <c r="C7419">
        <v>35.522407531738303</v>
      </c>
    </row>
    <row r="7420" spans="1:3">
      <c r="A7420">
        <v>32.254791259765597</v>
      </c>
      <c r="B7420">
        <v>41.916893005371101</v>
      </c>
      <c r="C7420">
        <v>35.636528015136697</v>
      </c>
    </row>
    <row r="7421" spans="1:3">
      <c r="A7421">
        <v>16.0472297668457</v>
      </c>
      <c r="B7421">
        <v>33.8407173156738</v>
      </c>
      <c r="C7421">
        <v>22.274950027465799</v>
      </c>
    </row>
    <row r="7422" spans="1:3">
      <c r="A7422">
        <v>12.127350807189901</v>
      </c>
      <c r="B7422">
        <v>1.8598318099975599</v>
      </c>
      <c r="C7422">
        <v>8.5337190628051793</v>
      </c>
    </row>
    <row r="7423" spans="1:3">
      <c r="A7423">
        <v>6.83355760574341</v>
      </c>
      <c r="B7423">
        <v>2.4466366767883301</v>
      </c>
      <c r="C7423">
        <v>5.29813528060913</v>
      </c>
    </row>
    <row r="7424" spans="1:3">
      <c r="A7424">
        <v>37.296939849853501</v>
      </c>
      <c r="B7424">
        <v>21.346441268920898</v>
      </c>
      <c r="C7424">
        <v>31.7142658233643</v>
      </c>
    </row>
    <row r="7425" spans="1:3">
      <c r="A7425">
        <v>23.270999908447301</v>
      </c>
      <c r="B7425">
        <v>46.0650634765625</v>
      </c>
      <c r="C7425">
        <v>31.2489223480225</v>
      </c>
    </row>
    <row r="7426" spans="1:3">
      <c r="A7426">
        <v>28.261045455932599</v>
      </c>
      <c r="B7426">
        <v>11.867237091064499</v>
      </c>
      <c r="C7426">
        <v>22.5232124328613</v>
      </c>
    </row>
    <row r="7427" spans="1:3">
      <c r="A7427">
        <v>50.408679962158203</v>
      </c>
      <c r="B7427">
        <v>-1.95949530601501</v>
      </c>
      <c r="C7427">
        <v>32.079818725585902</v>
      </c>
    </row>
    <row r="7428" spans="1:3">
      <c r="A7428">
        <v>32.580207824707003</v>
      </c>
      <c r="B7428">
        <v>5.1895871162414604</v>
      </c>
      <c r="C7428">
        <v>22.9934902191162</v>
      </c>
    </row>
    <row r="7429" spans="1:3">
      <c r="A7429">
        <v>27.7572422027588</v>
      </c>
      <c r="B7429">
        <v>27.216524124145501</v>
      </c>
      <c r="C7429">
        <v>27.567991256713899</v>
      </c>
    </row>
    <row r="7430" spans="1:3">
      <c r="A7430">
        <v>42.116077423095703</v>
      </c>
      <c r="B7430">
        <v>-14.5894508361816</v>
      </c>
      <c r="C7430">
        <v>22.269142150878899</v>
      </c>
    </row>
    <row r="7431" spans="1:3">
      <c r="A7431">
        <v>14.9750719070435</v>
      </c>
      <c r="B7431">
        <v>19.413064956665</v>
      </c>
      <c r="C7431">
        <v>16.528369903564499</v>
      </c>
    </row>
    <row r="7432" spans="1:3">
      <c r="A7432">
        <v>22.427051544189499</v>
      </c>
      <c r="B7432">
        <v>-5.2075366973876998</v>
      </c>
      <c r="C7432">
        <v>12.754945755004901</v>
      </c>
    </row>
    <row r="7433" spans="1:3">
      <c r="A7433">
        <v>19.587499618530298</v>
      </c>
      <c r="B7433">
        <v>52.701099395752003</v>
      </c>
      <c r="C7433">
        <v>31.177259445190401</v>
      </c>
    </row>
    <row r="7434" spans="1:3">
      <c r="A7434">
        <v>31.5849609375</v>
      </c>
      <c r="B7434">
        <v>-1.27351093292236</v>
      </c>
      <c r="C7434">
        <v>20.084495544433601</v>
      </c>
    </row>
    <row r="7435" spans="1:3">
      <c r="A7435">
        <v>39.673976898193402</v>
      </c>
      <c r="B7435">
        <v>41.744674682617202</v>
      </c>
      <c r="C7435">
        <v>40.398719787597699</v>
      </c>
    </row>
    <row r="7436" spans="1:3">
      <c r="A7436">
        <v>22.721599578857401</v>
      </c>
      <c r="B7436">
        <v>-19.965669631958001</v>
      </c>
      <c r="C7436">
        <v>7.7810554504394496</v>
      </c>
    </row>
    <row r="7437" spans="1:3">
      <c r="A7437">
        <v>39.343585968017599</v>
      </c>
      <c r="B7437">
        <v>19.2195434570313</v>
      </c>
      <c r="C7437">
        <v>32.3001708984375</v>
      </c>
    </row>
    <row r="7438" spans="1:3">
      <c r="A7438">
        <v>23.745740890502901</v>
      </c>
      <c r="B7438">
        <v>34.986927032470703</v>
      </c>
      <c r="C7438">
        <v>27.6801567077637</v>
      </c>
    </row>
    <row r="7439" spans="1:3">
      <c r="A7439">
        <v>25.9951877593994</v>
      </c>
      <c r="B7439">
        <v>2.88504838943481</v>
      </c>
      <c r="C7439">
        <v>17.906639099121101</v>
      </c>
    </row>
    <row r="7440" spans="1:3">
      <c r="A7440">
        <v>30.9508876800537</v>
      </c>
      <c r="B7440">
        <v>28.561405181884801</v>
      </c>
      <c r="C7440">
        <v>30.114568710327099</v>
      </c>
    </row>
    <row r="7441" spans="1:3">
      <c r="A7441">
        <v>14.212897300720201</v>
      </c>
      <c r="B7441">
        <v>12.5798492431641</v>
      </c>
      <c r="C7441">
        <v>13.6413307189941</v>
      </c>
    </row>
    <row r="7442" spans="1:3">
      <c r="A7442">
        <v>30.246973037719702</v>
      </c>
      <c r="B7442">
        <v>13.0624904632568</v>
      </c>
      <c r="C7442">
        <v>24.232404708862301</v>
      </c>
    </row>
    <row r="7443" spans="1:3">
      <c r="A7443">
        <v>33.561538696289098</v>
      </c>
      <c r="B7443">
        <v>-1.2208278179168699</v>
      </c>
      <c r="C7443">
        <v>21.387710571289102</v>
      </c>
    </row>
    <row r="7444" spans="1:3">
      <c r="A7444">
        <v>40.869586944580099</v>
      </c>
      <c r="B7444">
        <v>82.742813110351605</v>
      </c>
      <c r="C7444">
        <v>55.525215148925803</v>
      </c>
    </row>
    <row r="7445" spans="1:3">
      <c r="A7445">
        <v>43.149627685546903</v>
      </c>
      <c r="B7445">
        <v>41.670246124267599</v>
      </c>
      <c r="C7445">
        <v>42.631843566894503</v>
      </c>
    </row>
    <row r="7446" spans="1:3">
      <c r="A7446">
        <v>14.868547439575201</v>
      </c>
      <c r="B7446">
        <v>-3.3383805751800502</v>
      </c>
      <c r="C7446">
        <v>8.4961223602294904</v>
      </c>
    </row>
    <row r="7447" spans="1:3">
      <c r="A7447">
        <v>34.640106201171903</v>
      </c>
      <c r="B7447">
        <v>60.218826293945298</v>
      </c>
      <c r="C7447">
        <v>43.592658996582003</v>
      </c>
    </row>
    <row r="7448" spans="1:3">
      <c r="A7448">
        <v>23.6112880706787</v>
      </c>
      <c r="B7448">
        <v>44.956150054931598</v>
      </c>
      <c r="C7448">
        <v>31.081989288330099</v>
      </c>
    </row>
    <row r="7449" spans="1:3">
      <c r="A7449">
        <v>37.942588806152301</v>
      </c>
      <c r="B7449">
        <v>-37.993381500244098</v>
      </c>
      <c r="C7449">
        <v>11.3649988174438</v>
      </c>
    </row>
    <row r="7450" spans="1:3">
      <c r="A7450">
        <v>37.038185119628899</v>
      </c>
      <c r="B7450">
        <v>93.109901428222699</v>
      </c>
      <c r="C7450">
        <v>56.663284301757798</v>
      </c>
    </row>
    <row r="7451" spans="1:3">
      <c r="A7451">
        <v>41.082168579101598</v>
      </c>
      <c r="B7451">
        <v>4.8053565025329599</v>
      </c>
      <c r="C7451">
        <v>28.3852844238281</v>
      </c>
    </row>
    <row r="7452" spans="1:3">
      <c r="A7452">
        <v>19.920019149780298</v>
      </c>
      <c r="B7452">
        <v>-3.36165070533752</v>
      </c>
      <c r="C7452">
        <v>11.771434783935501</v>
      </c>
    </row>
    <row r="7453" spans="1:3">
      <c r="A7453">
        <v>34.795375823974602</v>
      </c>
      <c r="B7453">
        <v>74.138175964355497</v>
      </c>
      <c r="C7453">
        <v>48.565357208252003</v>
      </c>
    </row>
    <row r="7454" spans="1:3">
      <c r="A7454">
        <v>16.104097366333001</v>
      </c>
      <c r="B7454">
        <v>7.9138498306274396</v>
      </c>
      <c r="C7454">
        <v>13.237510681152299</v>
      </c>
    </row>
    <row r="7455" spans="1:3">
      <c r="A7455">
        <v>42.563625335693402</v>
      </c>
      <c r="B7455">
        <v>12.830137252807599</v>
      </c>
      <c r="C7455">
        <v>32.156906127929702</v>
      </c>
    </row>
    <row r="7456" spans="1:3">
      <c r="A7456">
        <v>54.281761169433601</v>
      </c>
      <c r="B7456">
        <v>30.865839004516602</v>
      </c>
      <c r="C7456">
        <v>46.086189270019503</v>
      </c>
    </row>
    <row r="7457" spans="1:3">
      <c r="A7457">
        <v>28.735393524169901</v>
      </c>
      <c r="B7457">
        <v>3.0808899402618399</v>
      </c>
      <c r="C7457">
        <v>19.7563171386719</v>
      </c>
    </row>
    <row r="7458" spans="1:3">
      <c r="A7458">
        <v>29.6272869110107</v>
      </c>
      <c r="B7458">
        <v>58.522544860839801</v>
      </c>
      <c r="C7458">
        <v>39.740627288818402</v>
      </c>
    </row>
    <row r="7459" spans="1:3">
      <c r="A7459">
        <v>29.671552658081101</v>
      </c>
      <c r="B7459">
        <v>73.434165954589801</v>
      </c>
      <c r="C7459">
        <v>44.988468170166001</v>
      </c>
    </row>
    <row r="7460" spans="1:3">
      <c r="A7460">
        <v>12.417275428771999</v>
      </c>
      <c r="B7460">
        <v>80.575500488281307</v>
      </c>
      <c r="C7460">
        <v>36.272655487060497</v>
      </c>
    </row>
    <row r="7461" spans="1:3">
      <c r="A7461">
        <v>28.298702239990199</v>
      </c>
      <c r="B7461">
        <v>59.587852478027301</v>
      </c>
      <c r="C7461">
        <v>39.249904632568402</v>
      </c>
    </row>
    <row r="7462" spans="1:3">
      <c r="A7462">
        <v>34.805068969726598</v>
      </c>
      <c r="B7462">
        <v>58.983100891113303</v>
      </c>
      <c r="C7462">
        <v>43.267379760742202</v>
      </c>
    </row>
    <row r="7463" spans="1:3">
      <c r="A7463">
        <v>24.709251403808601</v>
      </c>
      <c r="B7463">
        <v>19.746252059936499</v>
      </c>
      <c r="C7463">
        <v>22.972202301025401</v>
      </c>
    </row>
    <row r="7464" spans="1:3">
      <c r="A7464">
        <v>24.535198211669901</v>
      </c>
      <c r="B7464">
        <v>18.502620697021499</v>
      </c>
      <c r="C7464">
        <v>22.4237957000732</v>
      </c>
    </row>
    <row r="7465" spans="1:3">
      <c r="A7465">
        <v>28.8520107269287</v>
      </c>
      <c r="B7465">
        <v>89.161766052246094</v>
      </c>
      <c r="C7465">
        <v>49.960426330566399</v>
      </c>
    </row>
    <row r="7466" spans="1:3">
      <c r="A7466">
        <v>29.312568664550799</v>
      </c>
      <c r="B7466">
        <v>21.903591156005898</v>
      </c>
      <c r="C7466">
        <v>26.719427108764599</v>
      </c>
    </row>
    <row r="7467" spans="1:3">
      <c r="A7467">
        <v>58.642002105712898</v>
      </c>
      <c r="B7467">
        <v>34.423088073730497</v>
      </c>
      <c r="C7467">
        <v>50.165382385253899</v>
      </c>
    </row>
    <row r="7468" spans="1:3">
      <c r="A7468">
        <v>16.078956604003899</v>
      </c>
      <c r="B7468">
        <v>31.378261566162099</v>
      </c>
      <c r="C7468">
        <v>21.433713912963899</v>
      </c>
    </row>
    <row r="7469" spans="1:3">
      <c r="A7469">
        <v>5.9879894256591797</v>
      </c>
      <c r="B7469">
        <v>14.5061807632446</v>
      </c>
      <c r="C7469">
        <v>8.9693565368652308</v>
      </c>
    </row>
    <row r="7470" spans="1:3">
      <c r="A7470">
        <v>43.484226226806598</v>
      </c>
      <c r="B7470">
        <v>60.460483551025398</v>
      </c>
      <c r="C7470">
        <v>49.425914764404297</v>
      </c>
    </row>
    <row r="7471" spans="1:3">
      <c r="A7471">
        <v>23.6832065582275</v>
      </c>
      <c r="B7471">
        <v>3.31072330474854</v>
      </c>
      <c r="C7471">
        <v>16.5528373718262</v>
      </c>
    </row>
    <row r="7472" spans="1:3">
      <c r="A7472">
        <v>31.767253875732401</v>
      </c>
      <c r="B7472">
        <v>0.99106687307357799</v>
      </c>
      <c r="C7472">
        <v>20.995588302612301</v>
      </c>
    </row>
    <row r="7473" spans="1:3">
      <c r="A7473">
        <v>24.363985061645501</v>
      </c>
      <c r="B7473">
        <v>16.118331909179702</v>
      </c>
      <c r="C7473">
        <v>21.478006362915</v>
      </c>
    </row>
    <row r="7474" spans="1:3">
      <c r="A7474">
        <v>14.940127372741699</v>
      </c>
      <c r="B7474">
        <v>-8.9682292938232404</v>
      </c>
      <c r="C7474">
        <v>6.5722026824951199</v>
      </c>
    </row>
    <row r="7475" spans="1:3">
      <c r="A7475">
        <v>27.3094806671143</v>
      </c>
      <c r="B7475">
        <v>44.6038208007813</v>
      </c>
      <c r="C7475">
        <v>33.362499237060497</v>
      </c>
    </row>
    <row r="7476" spans="1:3">
      <c r="A7476">
        <v>23.346464157104499</v>
      </c>
      <c r="B7476">
        <v>55.443675994872997</v>
      </c>
      <c r="C7476">
        <v>34.580490112304702</v>
      </c>
    </row>
    <row r="7477" spans="1:3">
      <c r="A7477">
        <v>34.153678894042997</v>
      </c>
      <c r="B7477">
        <v>24.4110412597656</v>
      </c>
      <c r="C7477">
        <v>30.7437553405762</v>
      </c>
    </row>
    <row r="7478" spans="1:3">
      <c r="A7478">
        <v>31.012525558471701</v>
      </c>
      <c r="B7478">
        <v>15.866157531738301</v>
      </c>
      <c r="C7478">
        <v>25.711296081543001</v>
      </c>
    </row>
    <row r="7479" spans="1:3">
      <c r="A7479">
        <v>25.2445068359375</v>
      </c>
      <c r="B7479">
        <v>-2.9617004394531299</v>
      </c>
      <c r="C7479">
        <v>15.3723344802856</v>
      </c>
    </row>
    <row r="7480" spans="1:3">
      <c r="A7480">
        <v>24.842557907104499</v>
      </c>
      <c r="B7480">
        <v>52.224422454833999</v>
      </c>
      <c r="C7480">
        <v>34.426212310791001</v>
      </c>
    </row>
    <row r="7481" spans="1:3">
      <c r="A7481">
        <v>28.111518859863299</v>
      </c>
      <c r="B7481">
        <v>1.25832915306091</v>
      </c>
      <c r="C7481">
        <v>18.7129020690918</v>
      </c>
    </row>
    <row r="7482" spans="1:3">
      <c r="A7482">
        <v>14.5552062988281</v>
      </c>
      <c r="B7482">
        <v>1.44202895462513E-2</v>
      </c>
      <c r="C7482">
        <v>9.4659309387206996</v>
      </c>
    </row>
    <row r="7483" spans="1:3">
      <c r="A7483">
        <v>33.054157257080099</v>
      </c>
      <c r="B7483">
        <v>59.403377532958999</v>
      </c>
      <c r="C7483">
        <v>42.276382446289098</v>
      </c>
    </row>
    <row r="7484" spans="1:3">
      <c r="A7484">
        <v>37.496288299560497</v>
      </c>
      <c r="B7484">
        <v>51.317188262939503</v>
      </c>
      <c r="C7484">
        <v>42.333602905273402</v>
      </c>
    </row>
    <row r="7485" spans="1:3">
      <c r="A7485">
        <v>41.6582221984863</v>
      </c>
      <c r="B7485">
        <v>10.0322589874268</v>
      </c>
      <c r="C7485">
        <v>30.589134216308601</v>
      </c>
    </row>
    <row r="7486" spans="1:3">
      <c r="A7486">
        <v>47.523189544677699</v>
      </c>
      <c r="B7486">
        <v>-3.1388767063617699E-2</v>
      </c>
      <c r="C7486">
        <v>30.879087448120099</v>
      </c>
    </row>
    <row r="7487" spans="1:3">
      <c r="A7487">
        <v>23.592483520507798</v>
      </c>
      <c r="B7487">
        <v>11.0203533172607</v>
      </c>
      <c r="C7487">
        <v>19.192237854003899</v>
      </c>
    </row>
    <row r="7488" spans="1:3">
      <c r="A7488">
        <v>31.562009811401399</v>
      </c>
      <c r="B7488">
        <v>27.463300704956101</v>
      </c>
      <c r="C7488">
        <v>30.127462387085</v>
      </c>
    </row>
    <row r="7489" spans="1:3">
      <c r="A7489">
        <v>28.103931427001999</v>
      </c>
      <c r="B7489">
        <v>41.962440490722699</v>
      </c>
      <c r="C7489">
        <v>32.954410552978501</v>
      </c>
    </row>
    <row r="7490" spans="1:3">
      <c r="A7490">
        <v>19.2225551605225</v>
      </c>
      <c r="B7490">
        <v>6.2752928733825701</v>
      </c>
      <c r="C7490">
        <v>14.6910133361816</v>
      </c>
    </row>
    <row r="7491" spans="1:3">
      <c r="A7491">
        <v>25.823709487915</v>
      </c>
      <c r="B7491">
        <v>13.712480545043899</v>
      </c>
      <c r="C7491">
        <v>21.584779739379901</v>
      </c>
    </row>
    <row r="7492" spans="1:3">
      <c r="A7492">
        <v>39.579402923583999</v>
      </c>
      <c r="B7492">
        <v>4.3224635124206499</v>
      </c>
      <c r="C7492">
        <v>27.239473342895501</v>
      </c>
    </row>
    <row r="7493" spans="1:3">
      <c r="A7493">
        <v>35.368679046630902</v>
      </c>
      <c r="B7493">
        <v>27.2492351531982</v>
      </c>
      <c r="C7493">
        <v>32.5268745422363</v>
      </c>
    </row>
    <row r="7494" spans="1:3">
      <c r="A7494">
        <v>41.735263824462898</v>
      </c>
      <c r="B7494">
        <v>65.466766357421903</v>
      </c>
      <c r="C7494">
        <v>50.041290283203097</v>
      </c>
    </row>
    <row r="7495" spans="1:3">
      <c r="A7495">
        <v>27.867710113525401</v>
      </c>
      <c r="B7495">
        <v>16.701862335205099</v>
      </c>
      <c r="C7495">
        <v>23.959663391113299</v>
      </c>
    </row>
    <row r="7496" spans="1:3">
      <c r="A7496">
        <v>48.615699768066399</v>
      </c>
      <c r="B7496">
        <v>2.2480711936950701</v>
      </c>
      <c r="C7496">
        <v>32.387031555175803</v>
      </c>
    </row>
    <row r="7497" spans="1:3">
      <c r="A7497">
        <v>13.075537681579601</v>
      </c>
      <c r="B7497">
        <v>26.298263549804702</v>
      </c>
      <c r="C7497">
        <v>17.7034912109375</v>
      </c>
    </row>
    <row r="7498" spans="1:3">
      <c r="A7498">
        <v>18.6261501312256</v>
      </c>
      <c r="B7498">
        <v>63.57861328125</v>
      </c>
      <c r="C7498">
        <v>34.359512329101598</v>
      </c>
    </row>
    <row r="7499" spans="1:3">
      <c r="A7499">
        <v>15.769893646240201</v>
      </c>
      <c r="B7499">
        <v>70.535385131835895</v>
      </c>
      <c r="C7499">
        <v>34.937816619872997</v>
      </c>
    </row>
    <row r="7500" spans="1:3">
      <c r="A7500">
        <v>12.771043777465801</v>
      </c>
      <c r="B7500">
        <v>31.164598464965799</v>
      </c>
      <c r="C7500">
        <v>19.208787918090799</v>
      </c>
    </row>
    <row r="7501" spans="1:3">
      <c r="A7501">
        <v>20.896316528320298</v>
      </c>
      <c r="B7501">
        <v>2.2912571430206299</v>
      </c>
      <c r="C7501">
        <v>14.384545326232899</v>
      </c>
    </row>
    <row r="7502" spans="1:3">
      <c r="A7502">
        <v>20.215734481811499</v>
      </c>
      <c r="B7502">
        <v>-6.9165802001953098</v>
      </c>
      <c r="C7502">
        <v>10.719424247741699</v>
      </c>
    </row>
    <row r="7503" spans="1:3">
      <c r="A7503">
        <v>24.985366821289102</v>
      </c>
      <c r="B7503">
        <v>14.007368087768601</v>
      </c>
      <c r="C7503">
        <v>21.14306640625</v>
      </c>
    </row>
    <row r="7504" spans="1:3">
      <c r="A7504">
        <v>17.234746932983398</v>
      </c>
      <c r="B7504">
        <v>16.214134216308601</v>
      </c>
      <c r="C7504">
        <v>16.8775329589844</v>
      </c>
    </row>
    <row r="7505" spans="1:3">
      <c r="A7505">
        <v>19.254844665527301</v>
      </c>
      <c r="B7505">
        <v>26.1972560882568</v>
      </c>
      <c r="C7505">
        <v>21.684688568115199</v>
      </c>
    </row>
    <row r="7506" spans="1:3">
      <c r="A7506">
        <v>25.681632995605501</v>
      </c>
      <c r="B7506">
        <v>25.778156280517599</v>
      </c>
      <c r="C7506">
        <v>25.715415954589801</v>
      </c>
    </row>
    <row r="7507" spans="1:3">
      <c r="A7507">
        <v>21.967319488525401</v>
      </c>
      <c r="B7507">
        <v>8.4217357635497994</v>
      </c>
      <c r="C7507">
        <v>17.226366043090799</v>
      </c>
    </row>
    <row r="7508" spans="1:3">
      <c r="A7508">
        <v>29.2690525054932</v>
      </c>
      <c r="B7508">
        <v>58.058815002441399</v>
      </c>
      <c r="C7508">
        <v>39.345470428466797</v>
      </c>
    </row>
    <row r="7509" spans="1:3">
      <c r="A7509">
        <v>13.7214031219482</v>
      </c>
      <c r="B7509">
        <v>80.434394836425795</v>
      </c>
      <c r="C7509">
        <v>37.070949554443402</v>
      </c>
    </row>
    <row r="7510" spans="1:3">
      <c r="A7510">
        <v>30.355491638183601</v>
      </c>
      <c r="B7510">
        <v>20.630165100097699</v>
      </c>
      <c r="C7510">
        <v>26.9516277313232</v>
      </c>
    </row>
    <row r="7511" spans="1:3">
      <c r="A7511">
        <v>38.233203887939503</v>
      </c>
      <c r="B7511">
        <v>12.230542182922401</v>
      </c>
      <c r="C7511">
        <v>29.1322727203369</v>
      </c>
    </row>
    <row r="7512" spans="1:3">
      <c r="A7512">
        <v>19.802696228027301</v>
      </c>
      <c r="B7512">
        <v>2.0968246459960902</v>
      </c>
      <c r="C7512">
        <v>13.6056413650513</v>
      </c>
    </row>
    <row r="7513" spans="1:3">
      <c r="A7513">
        <v>13.942645072936999</v>
      </c>
      <c r="B7513">
        <v>26.1377983093262</v>
      </c>
      <c r="C7513">
        <v>18.2109489440918</v>
      </c>
    </row>
    <row r="7514" spans="1:3">
      <c r="A7514">
        <v>63.735904693603501</v>
      </c>
      <c r="B7514">
        <v>-10.7971277236938</v>
      </c>
      <c r="C7514">
        <v>37.649341583252003</v>
      </c>
    </row>
    <row r="7515" spans="1:3">
      <c r="A7515">
        <v>24.326984405517599</v>
      </c>
      <c r="B7515">
        <v>18.240898132324201</v>
      </c>
      <c r="C7515">
        <v>22.196853637695298</v>
      </c>
    </row>
    <row r="7516" spans="1:3">
      <c r="A7516">
        <v>33.769828796386697</v>
      </c>
      <c r="B7516">
        <v>4.5252933502197301</v>
      </c>
      <c r="C7516">
        <v>23.5342407226563</v>
      </c>
    </row>
    <row r="7517" spans="1:3">
      <c r="A7517">
        <v>34.114391326904297</v>
      </c>
      <c r="B7517">
        <v>46.0136108398438</v>
      </c>
      <c r="C7517">
        <v>38.279117584228501</v>
      </c>
    </row>
    <row r="7518" spans="1:3">
      <c r="A7518">
        <v>17.249179840087901</v>
      </c>
      <c r="B7518">
        <v>-2.7899487018585201</v>
      </c>
      <c r="C7518">
        <v>10.2354850769043</v>
      </c>
    </row>
    <row r="7519" spans="1:3">
      <c r="A7519">
        <v>17.375862121581999</v>
      </c>
      <c r="B7519">
        <v>32.627559661865199</v>
      </c>
      <c r="C7519">
        <v>22.7139568328857</v>
      </c>
    </row>
    <row r="7520" spans="1:3">
      <c r="A7520">
        <v>41.839897155761697</v>
      </c>
      <c r="B7520">
        <v>7.6268186569213903</v>
      </c>
      <c r="C7520">
        <v>29.865320205688501</v>
      </c>
    </row>
    <row r="7521" spans="1:3">
      <c r="A7521">
        <v>20.376392364501999</v>
      </c>
      <c r="B7521">
        <v>33.0704345703125</v>
      </c>
      <c r="C7521">
        <v>24.819307327270501</v>
      </c>
    </row>
    <row r="7522" spans="1:3">
      <c r="A7522">
        <v>18.795625686645501</v>
      </c>
      <c r="B7522">
        <v>3.4366376399993901</v>
      </c>
      <c r="C7522">
        <v>13.419980049133301</v>
      </c>
    </row>
    <row r="7523" spans="1:3">
      <c r="A7523">
        <v>28.286394119262699</v>
      </c>
      <c r="B7523">
        <v>16.015792846679702</v>
      </c>
      <c r="C7523">
        <v>23.991683959960898</v>
      </c>
    </row>
    <row r="7524" spans="1:3">
      <c r="A7524">
        <v>37.867839813232401</v>
      </c>
      <c r="B7524">
        <v>-1.2726900577545199</v>
      </c>
      <c r="C7524">
        <v>24.168653488159201</v>
      </c>
    </row>
    <row r="7525" spans="1:3">
      <c r="A7525">
        <v>35.802600860595703</v>
      </c>
      <c r="B7525">
        <v>32.430747985839801</v>
      </c>
      <c r="C7525">
        <v>34.622451782226598</v>
      </c>
    </row>
    <row r="7526" spans="1:3">
      <c r="A7526">
        <v>27.159934997558601</v>
      </c>
      <c r="B7526">
        <v>24.660070419311499</v>
      </c>
      <c r="C7526">
        <v>26.2849826812744</v>
      </c>
    </row>
    <row r="7527" spans="1:3">
      <c r="A7527">
        <v>24.464239120483398</v>
      </c>
      <c r="B7527">
        <v>15.0962257385254</v>
      </c>
      <c r="C7527">
        <v>21.1854343414307</v>
      </c>
    </row>
    <row r="7528" spans="1:3">
      <c r="A7528">
        <v>34.644493103027301</v>
      </c>
      <c r="B7528">
        <v>2.33168625831604</v>
      </c>
      <c r="C7528">
        <v>23.335010528564499</v>
      </c>
    </row>
    <row r="7529" spans="1:3">
      <c r="A7529">
        <v>10.698539733886699</v>
      </c>
      <c r="B7529">
        <v>51.142173767089801</v>
      </c>
      <c r="C7529">
        <v>24.8538112640381</v>
      </c>
    </row>
    <row r="7530" spans="1:3">
      <c r="A7530">
        <v>30.9150905609131</v>
      </c>
      <c r="B7530">
        <v>13.136359214782701</v>
      </c>
      <c r="C7530">
        <v>24.6925354003906</v>
      </c>
    </row>
    <row r="7531" spans="1:3">
      <c r="A7531">
        <v>32.7639770507813</v>
      </c>
      <c r="B7531">
        <v>14.1972312927246</v>
      </c>
      <c r="C7531">
        <v>26.2656154632568</v>
      </c>
    </row>
    <row r="7532" spans="1:3">
      <c r="A7532">
        <v>21.563051223754901</v>
      </c>
      <c r="B7532">
        <v>72.250144958496094</v>
      </c>
      <c r="C7532">
        <v>39.303535461425803</v>
      </c>
    </row>
    <row r="7533" spans="1:3">
      <c r="A7533">
        <v>27.706968307495099</v>
      </c>
      <c r="B7533">
        <v>32.865005493164098</v>
      </c>
      <c r="C7533">
        <v>29.512281417846701</v>
      </c>
    </row>
    <row r="7534" spans="1:3">
      <c r="A7534">
        <v>25.488731384277301</v>
      </c>
      <c r="B7534">
        <v>74.563949584960895</v>
      </c>
      <c r="C7534">
        <v>42.6650581359863</v>
      </c>
    </row>
    <row r="7535" spans="1:3">
      <c r="A7535">
        <v>14.311959266662599</v>
      </c>
      <c r="B7535">
        <v>11.123857498168899</v>
      </c>
      <c r="C7535">
        <v>13.196124076843301</v>
      </c>
    </row>
    <row r="7536" spans="1:3">
      <c r="A7536">
        <v>24.3980808258057</v>
      </c>
      <c r="B7536">
        <v>46.048015594482401</v>
      </c>
      <c r="C7536">
        <v>31.975557327270501</v>
      </c>
    </row>
    <row r="7537" spans="1:3">
      <c r="A7537">
        <v>32.817943572997997</v>
      </c>
      <c r="B7537">
        <v>21.4009704589844</v>
      </c>
      <c r="C7537">
        <v>28.8220024108887</v>
      </c>
    </row>
    <row r="7538" spans="1:3">
      <c r="A7538">
        <v>38.5479545593262</v>
      </c>
      <c r="B7538">
        <v>63.776111602783203</v>
      </c>
      <c r="C7538">
        <v>47.3778076171875</v>
      </c>
    </row>
    <row r="7539" spans="1:3">
      <c r="A7539">
        <v>14.331241607666</v>
      </c>
      <c r="B7539">
        <v>-5.5502619743347203</v>
      </c>
      <c r="C7539">
        <v>7.3727154731750497</v>
      </c>
    </row>
    <row r="7540" spans="1:3">
      <c r="A7540">
        <v>44.952869415283203</v>
      </c>
      <c r="B7540">
        <v>20.1349086761475</v>
      </c>
      <c r="C7540">
        <v>36.2665824890137</v>
      </c>
    </row>
    <row r="7541" spans="1:3">
      <c r="A7541">
        <v>18.8948268890381</v>
      </c>
      <c r="B7541">
        <v>17.7799587249756</v>
      </c>
      <c r="C7541">
        <v>18.504623413085898</v>
      </c>
    </row>
    <row r="7542" spans="1:3">
      <c r="A7542">
        <v>4.5395994186401403</v>
      </c>
      <c r="B7542">
        <v>34.707164764404297</v>
      </c>
      <c r="C7542">
        <v>15.0982475280762</v>
      </c>
    </row>
    <row r="7543" spans="1:3">
      <c r="A7543">
        <v>50.377769470214801</v>
      </c>
      <c r="B7543">
        <v>36.335903167724602</v>
      </c>
      <c r="C7543">
        <v>45.4631156921387</v>
      </c>
    </row>
    <row r="7544" spans="1:3">
      <c r="A7544">
        <v>31.785028457641602</v>
      </c>
      <c r="B7544">
        <v>12.626925468444799</v>
      </c>
      <c r="C7544">
        <v>25.0796928405762</v>
      </c>
    </row>
    <row r="7545" spans="1:3">
      <c r="A7545">
        <v>50.5070991516113</v>
      </c>
      <c r="B7545">
        <v>-3.2310688495636</v>
      </c>
      <c r="C7545">
        <v>31.6987400054932</v>
      </c>
    </row>
    <row r="7546" spans="1:3">
      <c r="A7546">
        <v>16.776433944702099</v>
      </c>
      <c r="B7546">
        <v>16.1016845703125</v>
      </c>
      <c r="C7546">
        <v>16.5402717590332</v>
      </c>
    </row>
    <row r="7547" spans="1:3">
      <c r="A7547">
        <v>30.031196594238299</v>
      </c>
      <c r="B7547">
        <v>5.2693967819213903</v>
      </c>
      <c r="C7547">
        <v>21.364566802978501</v>
      </c>
    </row>
    <row r="7548" spans="1:3">
      <c r="A7548">
        <v>43.7392578125</v>
      </c>
      <c r="B7548">
        <v>50.254646301269503</v>
      </c>
      <c r="C7548">
        <v>46.019645690917997</v>
      </c>
    </row>
    <row r="7549" spans="1:3">
      <c r="A7549">
        <v>39.760986328125</v>
      </c>
      <c r="B7549">
        <v>34.905315399169901</v>
      </c>
      <c r="C7549">
        <v>38.061500549316399</v>
      </c>
    </row>
    <row r="7550" spans="1:3">
      <c r="A7550">
        <v>9.8656463623046893</v>
      </c>
      <c r="B7550">
        <v>26.192205429077099</v>
      </c>
      <c r="C7550">
        <v>15.5799417495728</v>
      </c>
    </row>
    <row r="7551" spans="1:3">
      <c r="A7551">
        <v>26.228864669799801</v>
      </c>
      <c r="B7551">
        <v>110.120063781738</v>
      </c>
      <c r="C7551">
        <v>55.590785980224602</v>
      </c>
    </row>
    <row r="7552" spans="1:3">
      <c r="A7552">
        <v>15.4547519683838</v>
      </c>
      <c r="B7552">
        <v>6.6698627471923801</v>
      </c>
      <c r="C7552">
        <v>12.3800411224365</v>
      </c>
    </row>
    <row r="7553" spans="1:3">
      <c r="A7553">
        <v>4.7853713035583496</v>
      </c>
      <c r="B7553">
        <v>14.7100076675415</v>
      </c>
      <c r="C7553">
        <v>8.2589941024780291</v>
      </c>
    </row>
    <row r="7554" spans="1:3">
      <c r="A7554">
        <v>30.9385089874268</v>
      </c>
      <c r="B7554">
        <v>36.964450836181598</v>
      </c>
      <c r="C7554">
        <v>33.0475883483887</v>
      </c>
    </row>
    <row r="7555" spans="1:3">
      <c r="A7555">
        <v>18.132886886596701</v>
      </c>
      <c r="B7555">
        <v>121.292533874512</v>
      </c>
      <c r="C7555">
        <v>54.238761901855497</v>
      </c>
    </row>
    <row r="7556" spans="1:3">
      <c r="A7556">
        <v>29.6517143249512</v>
      </c>
      <c r="B7556">
        <v>9.1476316452026403</v>
      </c>
      <c r="C7556">
        <v>22.475284576416001</v>
      </c>
    </row>
    <row r="7557" spans="1:3">
      <c r="A7557">
        <v>36.116859436035199</v>
      </c>
      <c r="B7557">
        <v>27.0277500152588</v>
      </c>
      <c r="C7557">
        <v>32.935672760009801</v>
      </c>
    </row>
    <row r="7558" spans="1:3">
      <c r="A7558">
        <v>31.889051437377901</v>
      </c>
      <c r="B7558">
        <v>-10.4693279266357</v>
      </c>
      <c r="C7558">
        <v>17.0636177062988</v>
      </c>
    </row>
    <row r="7559" spans="1:3">
      <c r="A7559">
        <v>9.7079172134399396</v>
      </c>
      <c r="B7559">
        <v>10.299623489379901</v>
      </c>
      <c r="C7559">
        <v>9.9150142669677699</v>
      </c>
    </row>
    <row r="7560" spans="1:3">
      <c r="A7560">
        <v>33.577999114990199</v>
      </c>
      <c r="B7560">
        <v>12.8155164718628</v>
      </c>
      <c r="C7560">
        <v>26.311130523681602</v>
      </c>
    </row>
    <row r="7561" spans="1:3">
      <c r="A7561">
        <v>27.655178070068398</v>
      </c>
      <c r="B7561">
        <v>54.421794891357401</v>
      </c>
      <c r="C7561">
        <v>37.023494720458999</v>
      </c>
    </row>
    <row r="7562" spans="1:3">
      <c r="A7562">
        <v>35.131633758544901</v>
      </c>
      <c r="B7562">
        <v>46.217258453369098</v>
      </c>
      <c r="C7562">
        <v>39.011604309082003</v>
      </c>
    </row>
    <row r="7563" spans="1:3">
      <c r="A7563">
        <v>45.991786956787102</v>
      </c>
      <c r="B7563">
        <v>11.5120487213135</v>
      </c>
      <c r="C7563">
        <v>33.923877716064503</v>
      </c>
    </row>
    <row r="7564" spans="1:3">
      <c r="A7564">
        <v>30.4279689788818</v>
      </c>
      <c r="B7564">
        <v>33.738391876220703</v>
      </c>
      <c r="C7564">
        <v>31.586616516113299</v>
      </c>
    </row>
    <row r="7565" spans="1:3">
      <c r="A7565">
        <v>25.328792572021499</v>
      </c>
      <c r="B7565">
        <v>23.193428039550799</v>
      </c>
      <c r="C7565">
        <v>24.581415176391602</v>
      </c>
    </row>
    <row r="7566" spans="1:3">
      <c r="A7566">
        <v>16.416624069213899</v>
      </c>
      <c r="B7566">
        <v>6.7668147087097203</v>
      </c>
      <c r="C7566">
        <v>13.039191246032701</v>
      </c>
    </row>
    <row r="7567" spans="1:3">
      <c r="A7567">
        <v>33.281356811523402</v>
      </c>
      <c r="B7567">
        <v>7.1426978111267099</v>
      </c>
      <c r="C7567">
        <v>24.132825851440401</v>
      </c>
    </row>
    <row r="7568" spans="1:3">
      <c r="A7568">
        <v>12.3896398544312</v>
      </c>
      <c r="B7568">
        <v>24.807806015014599</v>
      </c>
      <c r="C7568">
        <v>16.735998153686499</v>
      </c>
    </row>
    <row r="7569" spans="1:3">
      <c r="A7569">
        <v>12.9681348800659</v>
      </c>
      <c r="B7569">
        <v>15.394858360290501</v>
      </c>
      <c r="C7569">
        <v>13.817487716674799</v>
      </c>
    </row>
    <row r="7570" spans="1:3">
      <c r="A7570">
        <v>19.103040695190401</v>
      </c>
      <c r="B7570">
        <v>113.64361572265599</v>
      </c>
      <c r="C7570">
        <v>52.1922416687012</v>
      </c>
    </row>
    <row r="7571" spans="1:3">
      <c r="A7571">
        <v>23.700260162353501</v>
      </c>
      <c r="B7571">
        <v>12.743709564209</v>
      </c>
      <c r="C7571">
        <v>19.8654670715332</v>
      </c>
    </row>
    <row r="7572" spans="1:3">
      <c r="A7572">
        <v>52.989284515380902</v>
      </c>
      <c r="B7572">
        <v>7.7444086074829102</v>
      </c>
      <c r="C7572">
        <v>37.153579711914098</v>
      </c>
    </row>
    <row r="7573" spans="1:3">
      <c r="A7573">
        <v>10.772233963012701</v>
      </c>
      <c r="B7573">
        <v>5.6818971633911097</v>
      </c>
      <c r="C7573">
        <v>8.9906158447265607</v>
      </c>
    </row>
    <row r="7574" spans="1:3">
      <c r="A7574">
        <v>31.642875671386701</v>
      </c>
      <c r="B7574">
        <v>37.884365081787102</v>
      </c>
      <c r="C7574">
        <v>33.827396392822301</v>
      </c>
    </row>
    <row r="7575" spans="1:3">
      <c r="A7575">
        <v>24.496616363525401</v>
      </c>
      <c r="B7575">
        <v>67.940406799316406</v>
      </c>
      <c r="C7575">
        <v>39.701942443847699</v>
      </c>
    </row>
    <row r="7576" spans="1:3">
      <c r="A7576">
        <v>27.144977569580099</v>
      </c>
      <c r="B7576">
        <v>-2.86395215988159</v>
      </c>
      <c r="C7576">
        <v>16.641851425170898</v>
      </c>
    </row>
    <row r="7577" spans="1:3">
      <c r="A7577">
        <v>40.526161193847699</v>
      </c>
      <c r="B7577">
        <v>57.526363372802699</v>
      </c>
      <c r="C7577">
        <v>46.476230621337898</v>
      </c>
    </row>
    <row r="7578" spans="1:3">
      <c r="A7578">
        <v>23.209629058837901</v>
      </c>
      <c r="B7578">
        <v>23.9925651550293</v>
      </c>
      <c r="C7578">
        <v>23.483655929565401</v>
      </c>
    </row>
    <row r="7579" spans="1:3">
      <c r="A7579">
        <v>37.466026306152301</v>
      </c>
      <c r="B7579">
        <v>20.277629852294901</v>
      </c>
      <c r="C7579">
        <v>31.450088500976602</v>
      </c>
    </row>
    <row r="7580" spans="1:3">
      <c r="A7580">
        <v>28.1407260894775</v>
      </c>
      <c r="B7580">
        <v>78.696067810058594</v>
      </c>
      <c r="C7580">
        <v>45.835094451904297</v>
      </c>
    </row>
    <row r="7581" spans="1:3">
      <c r="A7581">
        <v>38.814510345458999</v>
      </c>
      <c r="B7581">
        <v>24.208011627197301</v>
      </c>
      <c r="C7581">
        <v>33.702236175537102</v>
      </c>
    </row>
    <row r="7582" spans="1:3">
      <c r="A7582">
        <v>15.723344802856399</v>
      </c>
      <c r="B7582">
        <v>12.094561576843301</v>
      </c>
      <c r="C7582">
        <v>14.453270912170399</v>
      </c>
    </row>
    <row r="7583" spans="1:3">
      <c r="A7583">
        <v>19.215274810791001</v>
      </c>
      <c r="B7583">
        <v>5.1201634407043501</v>
      </c>
      <c r="C7583">
        <v>14.281986236572299</v>
      </c>
    </row>
    <row r="7584" spans="1:3">
      <c r="A7584">
        <v>12.7325239181519</v>
      </c>
      <c r="B7584">
        <v>3.9000506401061998</v>
      </c>
      <c r="C7584">
        <v>9.6411581039428693</v>
      </c>
    </row>
    <row r="7585" spans="1:3">
      <c r="A7585">
        <v>20.505046844482401</v>
      </c>
      <c r="B7585">
        <v>68.22509765625</v>
      </c>
      <c r="C7585">
        <v>37.207065582275398</v>
      </c>
    </row>
    <row r="7586" spans="1:3">
      <c r="A7586">
        <v>28.038049697876001</v>
      </c>
      <c r="B7586">
        <v>37.031944274902301</v>
      </c>
      <c r="C7586">
        <v>31.1859130859375</v>
      </c>
    </row>
    <row r="7587" spans="1:3">
      <c r="A7587">
        <v>43.711250305175803</v>
      </c>
      <c r="B7587">
        <v>22.40576171875</v>
      </c>
      <c r="C7587">
        <v>36.254329681396499</v>
      </c>
    </row>
    <row r="7588" spans="1:3">
      <c r="A7588">
        <v>22.902629852294901</v>
      </c>
      <c r="B7588">
        <v>74.849998474121094</v>
      </c>
      <c r="C7588">
        <v>41.0842094421387</v>
      </c>
    </row>
    <row r="7589" spans="1:3">
      <c r="A7589">
        <v>31.040210723876999</v>
      </c>
      <c r="B7589">
        <v>9.3643894195556605</v>
      </c>
      <c r="C7589">
        <v>23.453672409057599</v>
      </c>
    </row>
    <row r="7590" spans="1:3">
      <c r="A7590">
        <v>21.962898254394499</v>
      </c>
      <c r="B7590">
        <v>21.886739730835</v>
      </c>
      <c r="C7590">
        <v>21.936243057251001</v>
      </c>
    </row>
    <row r="7591" spans="1:3">
      <c r="A7591">
        <v>37.267940521240199</v>
      </c>
      <c r="B7591">
        <v>26.153606414794901</v>
      </c>
      <c r="C7591">
        <v>33.377922058105497</v>
      </c>
    </row>
    <row r="7592" spans="1:3">
      <c r="A7592">
        <v>18.678949356079102</v>
      </c>
      <c r="B7592">
        <v>47.798309326171903</v>
      </c>
      <c r="C7592">
        <v>28.870725631713899</v>
      </c>
    </row>
    <row r="7593" spans="1:3">
      <c r="A7593">
        <v>52.730018615722699</v>
      </c>
      <c r="B7593">
        <v>25.2091178894043</v>
      </c>
      <c r="C7593">
        <v>43.097702026367202</v>
      </c>
    </row>
    <row r="7594" spans="1:3">
      <c r="A7594">
        <v>32.372936248779297</v>
      </c>
      <c r="B7594">
        <v>8.2071008682250994</v>
      </c>
      <c r="C7594">
        <v>23.914894104003899</v>
      </c>
    </row>
    <row r="7595" spans="1:3">
      <c r="A7595">
        <v>17.291444778442401</v>
      </c>
      <c r="B7595">
        <v>28.402280807495099</v>
      </c>
      <c r="C7595">
        <v>21.1802368164063</v>
      </c>
    </row>
    <row r="7596" spans="1:3">
      <c r="A7596">
        <v>21.378664016723601</v>
      </c>
      <c r="B7596">
        <v>8.0713739395141602</v>
      </c>
      <c r="C7596">
        <v>16.721113204956101</v>
      </c>
    </row>
    <row r="7597" spans="1:3">
      <c r="A7597">
        <v>16.346136093139599</v>
      </c>
      <c r="B7597">
        <v>-1.6156526803970299</v>
      </c>
      <c r="C7597">
        <v>10.0595102310181</v>
      </c>
    </row>
    <row r="7598" spans="1:3">
      <c r="A7598">
        <v>39.136428833007798</v>
      </c>
      <c r="B7598">
        <v>-20.810544967651399</v>
      </c>
      <c r="C7598">
        <v>18.154987335205099</v>
      </c>
    </row>
    <row r="7599" spans="1:3">
      <c r="A7599">
        <v>20.022920608520501</v>
      </c>
      <c r="B7599">
        <v>9.0989618301391602</v>
      </c>
      <c r="C7599">
        <v>16.199535369873001</v>
      </c>
    </row>
    <row r="7600" spans="1:3">
      <c r="A7600">
        <v>33.129451751708999</v>
      </c>
      <c r="B7600">
        <v>70.750419616699205</v>
      </c>
      <c r="C7600">
        <v>46.296791076660199</v>
      </c>
    </row>
    <row r="7601" spans="1:3">
      <c r="A7601">
        <v>12.467450141906699</v>
      </c>
      <c r="B7601">
        <v>11.8718767166138</v>
      </c>
      <c r="C7601">
        <v>12.258999824523899</v>
      </c>
    </row>
    <row r="7602" spans="1:3">
      <c r="A7602">
        <v>21.717737197876001</v>
      </c>
      <c r="B7602">
        <v>-33.268272399902301</v>
      </c>
      <c r="C7602">
        <v>2.47263383865356</v>
      </c>
    </row>
    <row r="7603" spans="1:3">
      <c r="A7603">
        <v>26.960515975952099</v>
      </c>
      <c r="B7603">
        <v>8.1878747940063494</v>
      </c>
      <c r="C7603">
        <v>20.390090942382798</v>
      </c>
    </row>
    <row r="7604" spans="1:3">
      <c r="A7604">
        <v>28.764863967895501</v>
      </c>
      <c r="B7604">
        <v>4.3093695640564</v>
      </c>
      <c r="C7604">
        <v>20.205440521240199</v>
      </c>
    </row>
    <row r="7605" spans="1:3">
      <c r="A7605">
        <v>34.5240478515625</v>
      </c>
      <c r="B7605">
        <v>15.8728580474854</v>
      </c>
      <c r="C7605">
        <v>27.996131896972699</v>
      </c>
    </row>
    <row r="7606" spans="1:3">
      <c r="A7606">
        <v>24.3346862792969</v>
      </c>
      <c r="B7606">
        <v>27.353502273559599</v>
      </c>
      <c r="C7606">
        <v>25.391271591186499</v>
      </c>
    </row>
    <row r="7607" spans="1:3">
      <c r="A7607">
        <v>21.2281684875488</v>
      </c>
      <c r="B7607">
        <v>22.571222305297901</v>
      </c>
      <c r="C7607">
        <v>21.698236465454102</v>
      </c>
    </row>
    <row r="7608" spans="1:3">
      <c r="A7608">
        <v>39.0499877929688</v>
      </c>
      <c r="B7608">
        <v>30.5263557434082</v>
      </c>
      <c r="C7608">
        <v>36.066715240478501</v>
      </c>
    </row>
    <row r="7609" spans="1:3">
      <c r="A7609">
        <v>20.559568405151399</v>
      </c>
      <c r="B7609">
        <v>33.214275360107401</v>
      </c>
      <c r="C7609">
        <v>24.988716125488299</v>
      </c>
    </row>
    <row r="7610" spans="1:3">
      <c r="A7610">
        <v>28.574964523315401</v>
      </c>
      <c r="B7610">
        <v>38.5443725585938</v>
      </c>
      <c r="C7610">
        <v>32.064258575439503</v>
      </c>
    </row>
    <row r="7611" spans="1:3">
      <c r="A7611">
        <v>23.378187179565401</v>
      </c>
      <c r="B7611">
        <v>119.22826385498</v>
      </c>
      <c r="C7611">
        <v>56.925712585449197</v>
      </c>
    </row>
    <row r="7612" spans="1:3">
      <c r="A7612">
        <v>18.2096042633057</v>
      </c>
      <c r="B7612">
        <v>21.162288665771499</v>
      </c>
      <c r="C7612">
        <v>19.243043899536101</v>
      </c>
    </row>
    <row r="7613" spans="1:3">
      <c r="A7613">
        <v>9.9859228134155291</v>
      </c>
      <c r="B7613">
        <v>54.778343200683601</v>
      </c>
      <c r="C7613">
        <v>25.6632690429688</v>
      </c>
    </row>
    <row r="7614" spans="1:3">
      <c r="A7614">
        <v>25.2435817718506</v>
      </c>
      <c r="B7614">
        <v>18.561273574829102</v>
      </c>
      <c r="C7614">
        <v>22.9047737121582</v>
      </c>
    </row>
    <row r="7615" spans="1:3">
      <c r="A7615">
        <v>27.339218139648398</v>
      </c>
      <c r="B7615">
        <v>43.6017036437988</v>
      </c>
      <c r="C7615">
        <v>33.031089782714801</v>
      </c>
    </row>
    <row r="7616" spans="1:3">
      <c r="A7616">
        <v>30.8984279632568</v>
      </c>
      <c r="B7616">
        <v>20.624238967895501</v>
      </c>
      <c r="C7616">
        <v>27.302461624145501</v>
      </c>
    </row>
    <row r="7617" spans="1:3">
      <c r="A7617">
        <v>27.9441833496094</v>
      </c>
      <c r="B7617">
        <v>6.7545104026794398</v>
      </c>
      <c r="C7617">
        <v>20.527797698974599</v>
      </c>
    </row>
    <row r="7618" spans="1:3">
      <c r="A7618">
        <v>14.7587118148804</v>
      </c>
      <c r="B7618">
        <v>10.5711975097656</v>
      </c>
      <c r="C7618">
        <v>13.2930822372437</v>
      </c>
    </row>
    <row r="7619" spans="1:3">
      <c r="A7619">
        <v>18.6503086090088</v>
      </c>
      <c r="B7619">
        <v>-7.8036427497863796</v>
      </c>
      <c r="C7619">
        <v>9.3914260864257795</v>
      </c>
    </row>
    <row r="7620" spans="1:3">
      <c r="A7620">
        <v>38.021640777587898</v>
      </c>
      <c r="B7620">
        <v>11.1381273269653</v>
      </c>
      <c r="C7620">
        <v>28.612411499023398</v>
      </c>
    </row>
    <row r="7621" spans="1:3">
      <c r="A7621">
        <v>38.101242065429702</v>
      </c>
      <c r="B7621">
        <v>40.756523132324197</v>
      </c>
      <c r="C7621">
        <v>39.030590057372997</v>
      </c>
    </row>
    <row r="7622" spans="1:3">
      <c r="A7622">
        <v>21.346094131469702</v>
      </c>
      <c r="B7622">
        <v>-2.41915678977966</v>
      </c>
      <c r="C7622">
        <v>13.028256416320801</v>
      </c>
    </row>
    <row r="7623" spans="1:3">
      <c r="A7623">
        <v>37.640655517578097</v>
      </c>
      <c r="B7623">
        <v>40.646522521972699</v>
      </c>
      <c r="C7623">
        <v>38.692710876464801</v>
      </c>
    </row>
    <row r="7624" spans="1:3">
      <c r="A7624">
        <v>25.124090194702099</v>
      </c>
      <c r="B7624">
        <v>16.128973007202099</v>
      </c>
      <c r="C7624">
        <v>21.9757995605469</v>
      </c>
    </row>
    <row r="7625" spans="1:3">
      <c r="A7625">
        <v>11.329515457153301</v>
      </c>
      <c r="B7625">
        <v>9.7969751358032209</v>
      </c>
      <c r="C7625">
        <v>10.7931261062622</v>
      </c>
    </row>
    <row r="7626" spans="1:3">
      <c r="A7626">
        <v>15.744071006774901</v>
      </c>
      <c r="B7626">
        <v>12.1734771728516</v>
      </c>
      <c r="C7626">
        <v>14.4943628311157</v>
      </c>
    </row>
    <row r="7627" spans="1:3">
      <c r="A7627">
        <v>26.984197616577099</v>
      </c>
      <c r="B7627">
        <v>31.4421062469482</v>
      </c>
      <c r="C7627">
        <v>28.5444660186768</v>
      </c>
    </row>
    <row r="7628" spans="1:3">
      <c r="A7628">
        <v>64.703964233398395</v>
      </c>
      <c r="B7628">
        <v>-2.5480473041534402</v>
      </c>
      <c r="C7628">
        <v>41.165760040283203</v>
      </c>
    </row>
    <row r="7629" spans="1:3">
      <c r="A7629">
        <v>30.647586822509801</v>
      </c>
      <c r="B7629">
        <v>43.607742309570298</v>
      </c>
      <c r="C7629">
        <v>35.183639526367202</v>
      </c>
    </row>
    <row r="7630" spans="1:3">
      <c r="A7630">
        <v>18.403068542480501</v>
      </c>
      <c r="B7630">
        <v>8.3568048477172905</v>
      </c>
      <c r="C7630">
        <v>14.8868761062622</v>
      </c>
    </row>
    <row r="7631" spans="1:3">
      <c r="A7631">
        <v>16.2674255371094</v>
      </c>
      <c r="B7631">
        <v>15.1205139160156</v>
      </c>
      <c r="C7631">
        <v>15.8660068511963</v>
      </c>
    </row>
    <row r="7632" spans="1:3">
      <c r="A7632">
        <v>23.359157562255898</v>
      </c>
      <c r="B7632">
        <v>-9.4568653106689506</v>
      </c>
      <c r="C7632">
        <v>11.8735494613647</v>
      </c>
    </row>
    <row r="7633" spans="1:3">
      <c r="A7633">
        <v>38.192165374755902</v>
      </c>
      <c r="B7633">
        <v>37.603786468505902</v>
      </c>
      <c r="C7633">
        <v>37.986232757568402</v>
      </c>
    </row>
    <row r="7634" spans="1:3">
      <c r="A7634">
        <v>28.718282699585</v>
      </c>
      <c r="B7634">
        <v>21.798221588134801</v>
      </c>
      <c r="C7634">
        <v>26.296260833740199</v>
      </c>
    </row>
    <row r="7635" spans="1:3">
      <c r="A7635">
        <v>26.93359375</v>
      </c>
      <c r="B7635">
        <v>68.020851135253906</v>
      </c>
      <c r="C7635">
        <v>41.314132690429702</v>
      </c>
    </row>
    <row r="7636" spans="1:3">
      <c r="A7636">
        <v>17.1850070953369</v>
      </c>
      <c r="B7636">
        <v>54.728057861328097</v>
      </c>
      <c r="C7636">
        <v>30.325075149536101</v>
      </c>
    </row>
    <row r="7637" spans="1:3">
      <c r="A7637">
        <v>40.954303741455099</v>
      </c>
      <c r="B7637">
        <v>16.0972080230713</v>
      </c>
      <c r="C7637">
        <v>32.254322052002003</v>
      </c>
    </row>
    <row r="7638" spans="1:3">
      <c r="A7638">
        <v>22.7691040039063</v>
      </c>
      <c r="B7638">
        <v>13.902993202209499</v>
      </c>
      <c r="C7638">
        <v>19.665966033935501</v>
      </c>
    </row>
    <row r="7639" spans="1:3">
      <c r="A7639">
        <v>22.916429519653299</v>
      </c>
      <c r="B7639">
        <v>30.308341979980501</v>
      </c>
      <c r="C7639">
        <v>25.503599166870099</v>
      </c>
    </row>
    <row r="7640" spans="1:3">
      <c r="A7640">
        <v>30.487543106079102</v>
      </c>
      <c r="B7640">
        <v>-2.4959592819213898</v>
      </c>
      <c r="C7640">
        <v>18.943317413330099</v>
      </c>
    </row>
    <row r="7641" spans="1:3">
      <c r="A7641">
        <v>16.553672790527301</v>
      </c>
      <c r="B7641">
        <v>17.979801177978501</v>
      </c>
      <c r="C7641">
        <v>17.052818298339801</v>
      </c>
    </row>
    <row r="7642" spans="1:3">
      <c r="A7642">
        <v>32.138031005859403</v>
      </c>
      <c r="B7642">
        <v>2.7626965045928999</v>
      </c>
      <c r="C7642">
        <v>21.856664657592798</v>
      </c>
    </row>
    <row r="7643" spans="1:3">
      <c r="A7643">
        <v>22.732458114623999</v>
      </c>
      <c r="B7643">
        <v>23.681707382202099</v>
      </c>
      <c r="C7643">
        <v>23.064695358276399</v>
      </c>
    </row>
    <row r="7644" spans="1:3">
      <c r="A7644">
        <v>30.518983840942401</v>
      </c>
      <c r="B7644">
        <v>3.4597930908203098</v>
      </c>
      <c r="C7644">
        <v>21.048267364501999</v>
      </c>
    </row>
    <row r="7645" spans="1:3">
      <c r="A7645">
        <v>18.450511932373001</v>
      </c>
      <c r="B7645">
        <v>2.1785199642181401</v>
      </c>
      <c r="C7645">
        <v>12.7553148269653</v>
      </c>
    </row>
    <row r="7646" spans="1:3">
      <c r="A7646">
        <v>23.879415512085</v>
      </c>
      <c r="B7646">
        <v>70.365921020507798</v>
      </c>
      <c r="C7646">
        <v>40.149692535400398</v>
      </c>
    </row>
    <row r="7647" spans="1:3">
      <c r="A7647">
        <v>15.7360029220581</v>
      </c>
      <c r="B7647">
        <v>1.6144038438796999</v>
      </c>
      <c r="C7647">
        <v>10.793443679809601</v>
      </c>
    </row>
    <row r="7648" spans="1:3">
      <c r="A7648">
        <v>21.410629272460898</v>
      </c>
      <c r="B7648">
        <v>6.01873779296875</v>
      </c>
      <c r="C7648">
        <v>16.0234680175781</v>
      </c>
    </row>
    <row r="7649" spans="1:3">
      <c r="A7649">
        <v>31.888124465942401</v>
      </c>
      <c r="B7649">
        <v>-17.7537021636963</v>
      </c>
      <c r="C7649">
        <v>14.513484954834</v>
      </c>
    </row>
    <row r="7650" spans="1:3">
      <c r="A7650">
        <v>42.182956695556598</v>
      </c>
      <c r="B7650">
        <v>15.1771230697632</v>
      </c>
      <c r="C7650">
        <v>32.730915069580099</v>
      </c>
    </row>
    <row r="7651" spans="1:3">
      <c r="A7651">
        <v>31.108419418335</v>
      </c>
      <c r="B7651">
        <v>78.099281311035199</v>
      </c>
      <c r="C7651">
        <v>47.555221557617202</v>
      </c>
    </row>
    <row r="7652" spans="1:3">
      <c r="A7652">
        <v>19.905256271362301</v>
      </c>
      <c r="B7652">
        <v>10.1514844894409</v>
      </c>
      <c r="C7652">
        <v>16.4914360046387</v>
      </c>
    </row>
    <row r="7653" spans="1:3">
      <c r="A7653">
        <v>45.091293334960902</v>
      </c>
      <c r="B7653">
        <v>24.110794067382798</v>
      </c>
      <c r="C7653">
        <v>37.748119354247997</v>
      </c>
    </row>
    <row r="7654" spans="1:3">
      <c r="A7654">
        <v>4.3323187828064</v>
      </c>
      <c r="B7654">
        <v>14.954282760620099</v>
      </c>
      <c r="C7654">
        <v>8.0500059127807599</v>
      </c>
    </row>
    <row r="7655" spans="1:3">
      <c r="A7655">
        <v>23.451393127441399</v>
      </c>
      <c r="B7655">
        <v>21.647514343261701</v>
      </c>
      <c r="C7655">
        <v>22.8200359344482</v>
      </c>
    </row>
    <row r="7656" spans="1:3">
      <c r="A7656">
        <v>24.9044094085693</v>
      </c>
      <c r="B7656">
        <v>29.221004486083999</v>
      </c>
      <c r="C7656">
        <v>26.415218353271499</v>
      </c>
    </row>
    <row r="7657" spans="1:3">
      <c r="A7657">
        <v>38.198921203613303</v>
      </c>
      <c r="B7657">
        <v>12.7328100204468</v>
      </c>
      <c r="C7657">
        <v>29.285781860351602</v>
      </c>
    </row>
    <row r="7658" spans="1:3">
      <c r="A7658">
        <v>20.611204147338899</v>
      </c>
      <c r="B7658">
        <v>32.7410697937012</v>
      </c>
      <c r="C7658">
        <v>24.8566570281982</v>
      </c>
    </row>
    <row r="7659" spans="1:3">
      <c r="A7659">
        <v>30.078109741210898</v>
      </c>
      <c r="B7659">
        <v>57.349338531494098</v>
      </c>
      <c r="C7659">
        <v>39.623039245605497</v>
      </c>
    </row>
    <row r="7660" spans="1:3">
      <c r="A7660">
        <v>22.8216342926025</v>
      </c>
      <c r="B7660">
        <v>45.16455078125</v>
      </c>
      <c r="C7660">
        <v>30.641654968261701</v>
      </c>
    </row>
    <row r="7661" spans="1:3">
      <c r="A7661">
        <v>14.3712730407715</v>
      </c>
      <c r="B7661">
        <v>84.9532470703125</v>
      </c>
      <c r="C7661">
        <v>39.074962615966797</v>
      </c>
    </row>
    <row r="7662" spans="1:3">
      <c r="A7662">
        <v>29.3687839508057</v>
      </c>
      <c r="B7662">
        <v>26.422321319580099</v>
      </c>
      <c r="C7662">
        <v>28.337522506713899</v>
      </c>
    </row>
    <row r="7663" spans="1:3">
      <c r="A7663">
        <v>21.309526443481399</v>
      </c>
      <c r="B7663">
        <v>23.079715728759801</v>
      </c>
      <c r="C7663">
        <v>21.929092407226602</v>
      </c>
    </row>
    <row r="7664" spans="1:3">
      <c r="A7664">
        <v>25.030300140380898</v>
      </c>
      <c r="B7664">
        <v>24.095617294311499</v>
      </c>
      <c r="C7664">
        <v>24.703161239623999</v>
      </c>
    </row>
    <row r="7665" spans="1:3">
      <c r="A7665">
        <v>33.138515472412102</v>
      </c>
      <c r="B7665">
        <v>33.309707641601598</v>
      </c>
      <c r="C7665">
        <v>33.198432922363303</v>
      </c>
    </row>
    <row r="7666" spans="1:3">
      <c r="A7666">
        <v>28.988862991333001</v>
      </c>
      <c r="B7666">
        <v>13.294363975524901</v>
      </c>
      <c r="C7666">
        <v>23.4957885742188</v>
      </c>
    </row>
    <row r="7667" spans="1:3">
      <c r="A7667">
        <v>24.954689025878899</v>
      </c>
      <c r="B7667">
        <v>47.966789245605497</v>
      </c>
      <c r="C7667">
        <v>33.008922576904297</v>
      </c>
    </row>
    <row r="7668" spans="1:3">
      <c r="A7668">
        <v>24.793510437011701</v>
      </c>
      <c r="B7668">
        <v>61.222362518310497</v>
      </c>
      <c r="C7668">
        <v>37.543609619140597</v>
      </c>
    </row>
    <row r="7669" spans="1:3">
      <c r="A7669">
        <v>59.925220489502003</v>
      </c>
      <c r="B7669">
        <v>20.229578018188501</v>
      </c>
      <c r="C7669">
        <v>46.031745910644503</v>
      </c>
    </row>
    <row r="7670" spans="1:3">
      <c r="A7670">
        <v>13.3035802841187</v>
      </c>
      <c r="B7670">
        <v>47.296398162841797</v>
      </c>
      <c r="C7670">
        <v>25.201066970825199</v>
      </c>
    </row>
    <row r="7671" spans="1:3">
      <c r="A7671">
        <v>15.285667419433601</v>
      </c>
      <c r="B7671">
        <v>7.1930198669433603</v>
      </c>
      <c r="C7671">
        <v>12.453240394592299</v>
      </c>
    </row>
    <row r="7672" spans="1:3">
      <c r="A7672">
        <v>15.447278976440399</v>
      </c>
      <c r="B7672">
        <v>1.52643895149231</v>
      </c>
      <c r="C7672">
        <v>10.574984550476101</v>
      </c>
    </row>
    <row r="7673" spans="1:3">
      <c r="A7673">
        <v>18.3074550628662</v>
      </c>
      <c r="B7673">
        <v>73.373794555664105</v>
      </c>
      <c r="C7673">
        <v>37.580673217773402</v>
      </c>
    </row>
    <row r="7674" spans="1:3">
      <c r="A7674">
        <v>32.5071830749512</v>
      </c>
      <c r="B7674">
        <v>68.806594848632798</v>
      </c>
      <c r="C7674">
        <v>45.211978912353501</v>
      </c>
    </row>
    <row r="7675" spans="1:3">
      <c r="A7675">
        <v>27.891687393188501</v>
      </c>
      <c r="B7675">
        <v>5.3836436271667498</v>
      </c>
      <c r="C7675">
        <v>20.013872146606399</v>
      </c>
    </row>
    <row r="7676" spans="1:3">
      <c r="A7676">
        <v>26.878948211669901</v>
      </c>
      <c r="B7676">
        <v>7.2262496948242196</v>
      </c>
      <c r="C7676">
        <v>20.000503540039102</v>
      </c>
    </row>
    <row r="7677" spans="1:3">
      <c r="A7677">
        <v>26.137334823608398</v>
      </c>
      <c r="B7677">
        <v>36.079441070556598</v>
      </c>
      <c r="C7677">
        <v>29.617071151733398</v>
      </c>
    </row>
    <row r="7678" spans="1:3">
      <c r="A7678">
        <v>26.436832427978501</v>
      </c>
      <c r="B7678">
        <v>41.322620391845703</v>
      </c>
      <c r="C7678">
        <v>31.646858215331999</v>
      </c>
    </row>
    <row r="7679" spans="1:3">
      <c r="A7679">
        <v>18.77685546875</v>
      </c>
      <c r="B7679">
        <v>55.006183624267599</v>
      </c>
      <c r="C7679">
        <v>31.4571208953857</v>
      </c>
    </row>
    <row r="7680" spans="1:3">
      <c r="A7680">
        <v>24.3687648773193</v>
      </c>
      <c r="B7680">
        <v>70.489479064941406</v>
      </c>
      <c r="C7680">
        <v>40.511013031005902</v>
      </c>
    </row>
    <row r="7681" spans="1:3">
      <c r="A7681">
        <v>13.8760633468628</v>
      </c>
      <c r="B7681">
        <v>28.3306674957275</v>
      </c>
      <c r="C7681">
        <v>18.935174942016602</v>
      </c>
    </row>
    <row r="7682" spans="1:3">
      <c r="A7682">
        <v>31.123216629028299</v>
      </c>
      <c r="B7682">
        <v>81.761070251464801</v>
      </c>
      <c r="C7682">
        <v>48.846466064453097</v>
      </c>
    </row>
    <row r="7683" spans="1:3">
      <c r="A7683">
        <v>29.2042140960693</v>
      </c>
      <c r="B7683">
        <v>17.629978179931602</v>
      </c>
      <c r="C7683">
        <v>25.1532306671143</v>
      </c>
    </row>
    <row r="7684" spans="1:3">
      <c r="A7684">
        <v>32.506015777587898</v>
      </c>
      <c r="B7684">
        <v>8.8952150344848597</v>
      </c>
      <c r="C7684">
        <v>24.242235183715799</v>
      </c>
    </row>
    <row r="7685" spans="1:3">
      <c r="A7685">
        <v>29.800022125244102</v>
      </c>
      <c r="B7685">
        <v>48.163932800292997</v>
      </c>
      <c r="C7685">
        <v>36.227390289306598</v>
      </c>
    </row>
    <row r="7686" spans="1:3">
      <c r="A7686">
        <v>26.018653869628899</v>
      </c>
      <c r="B7686">
        <v>21.360540390014599</v>
      </c>
      <c r="C7686">
        <v>24.388313293456999</v>
      </c>
    </row>
    <row r="7687" spans="1:3">
      <c r="A7687">
        <v>23.853773117065401</v>
      </c>
      <c r="B7687">
        <v>-13.763653755188001</v>
      </c>
      <c r="C7687">
        <v>10.6876735687256</v>
      </c>
    </row>
    <row r="7688" spans="1:3">
      <c r="A7688">
        <v>17.2536716461182</v>
      </c>
      <c r="B7688">
        <v>43.7584419250488</v>
      </c>
      <c r="C7688">
        <v>26.530342102050799</v>
      </c>
    </row>
    <row r="7689" spans="1:3">
      <c r="A7689">
        <v>34.764148712158203</v>
      </c>
      <c r="B7689">
        <v>-15.27552318573</v>
      </c>
      <c r="C7689">
        <v>17.2502632141113</v>
      </c>
    </row>
    <row r="7690" spans="1:3">
      <c r="A7690">
        <v>19.0506687164307</v>
      </c>
      <c r="B7690">
        <v>9.8560037612915004</v>
      </c>
      <c r="C7690">
        <v>15.8325357437134</v>
      </c>
    </row>
    <row r="7691" spans="1:3">
      <c r="A7691">
        <v>29.505559921264599</v>
      </c>
      <c r="B7691">
        <v>24.902957916259801</v>
      </c>
      <c r="C7691">
        <v>27.894649505615199</v>
      </c>
    </row>
    <row r="7692" spans="1:3">
      <c r="A7692">
        <v>12.737158775329601</v>
      </c>
      <c r="B7692">
        <v>0.53787618875503496</v>
      </c>
      <c r="C7692">
        <v>8.4674100875854492</v>
      </c>
    </row>
    <row r="7693" spans="1:3">
      <c r="A7693">
        <v>30.688571929931602</v>
      </c>
      <c r="B7693">
        <v>5.6608953475952104</v>
      </c>
      <c r="C7693">
        <v>21.9288845062256</v>
      </c>
    </row>
    <row r="7694" spans="1:3">
      <c r="A7694">
        <v>20.375261306762699</v>
      </c>
      <c r="B7694">
        <v>78.709999084472699</v>
      </c>
      <c r="C7694">
        <v>40.7924194335938</v>
      </c>
    </row>
    <row r="7695" spans="1:3">
      <c r="A7695">
        <v>28.064580917358398</v>
      </c>
      <c r="B7695">
        <v>33.519760131835902</v>
      </c>
      <c r="C7695">
        <v>29.973894119262699</v>
      </c>
    </row>
    <row r="7696" spans="1:3">
      <c r="A7696">
        <v>48.774089813232401</v>
      </c>
      <c r="B7696">
        <v>17.226863861083999</v>
      </c>
      <c r="C7696">
        <v>37.732559204101598</v>
      </c>
    </row>
    <row r="7697" spans="1:3">
      <c r="A7697">
        <v>24.034008026123001</v>
      </c>
      <c r="B7697">
        <v>37.247043609619098</v>
      </c>
      <c r="C7697">
        <v>28.658571243286101</v>
      </c>
    </row>
    <row r="7698" spans="1:3">
      <c r="A7698">
        <v>28.703935623168899</v>
      </c>
      <c r="B7698">
        <v>-9.4931879043579102</v>
      </c>
      <c r="C7698">
        <v>15.334942817688001</v>
      </c>
    </row>
    <row r="7699" spans="1:3">
      <c r="A7699">
        <v>17.899477005004901</v>
      </c>
      <c r="B7699">
        <v>39.556972503662102</v>
      </c>
      <c r="C7699">
        <v>25.479600906372099</v>
      </c>
    </row>
    <row r="7700" spans="1:3">
      <c r="A7700">
        <v>24.8304958343506</v>
      </c>
      <c r="B7700">
        <v>-5.1293969154357901</v>
      </c>
      <c r="C7700">
        <v>14.3445329666138</v>
      </c>
    </row>
    <row r="7701" spans="1:3">
      <c r="A7701">
        <v>20.4317722320557</v>
      </c>
      <c r="B7701">
        <v>66.376991271972699</v>
      </c>
      <c r="C7701">
        <v>36.512599945068402</v>
      </c>
    </row>
    <row r="7702" spans="1:3">
      <c r="A7702">
        <v>23.390199661254901</v>
      </c>
      <c r="B7702">
        <v>12.883801460266101</v>
      </c>
      <c r="C7702">
        <v>19.7129611968994</v>
      </c>
    </row>
    <row r="7703" spans="1:3">
      <c r="A7703">
        <v>21.443557739257798</v>
      </c>
      <c r="B7703">
        <v>24.151546478271499</v>
      </c>
      <c r="C7703">
        <v>22.391353607177699</v>
      </c>
    </row>
    <row r="7704" spans="1:3">
      <c r="A7704">
        <v>13.7193393707275</v>
      </c>
      <c r="B7704">
        <v>-10.049257278442401</v>
      </c>
      <c r="C7704">
        <v>5.40033054351807</v>
      </c>
    </row>
    <row r="7705" spans="1:3">
      <c r="A7705">
        <v>28.6935424804688</v>
      </c>
      <c r="B7705">
        <v>21.458324432373001</v>
      </c>
      <c r="C7705">
        <v>26.161216735839801</v>
      </c>
    </row>
    <row r="7706" spans="1:3">
      <c r="A7706">
        <v>22.039657592773398</v>
      </c>
      <c r="B7706">
        <v>40.087326049804702</v>
      </c>
      <c r="C7706">
        <v>28.3563423156738</v>
      </c>
    </row>
    <row r="7707" spans="1:3">
      <c r="A7707">
        <v>41.4658203125</v>
      </c>
      <c r="B7707">
        <v>18.950920104980501</v>
      </c>
      <c r="C7707">
        <v>33.585605621337898</v>
      </c>
    </row>
    <row r="7708" spans="1:3">
      <c r="A7708">
        <v>43.247261047363303</v>
      </c>
      <c r="B7708">
        <v>-2.2862403392791699</v>
      </c>
      <c r="C7708">
        <v>27.3105354309082</v>
      </c>
    </row>
    <row r="7709" spans="1:3">
      <c r="A7709">
        <v>23.5836505889893</v>
      </c>
      <c r="B7709">
        <v>29.317369461059599</v>
      </c>
      <c r="C7709">
        <v>25.590452194213899</v>
      </c>
    </row>
    <row r="7710" spans="1:3">
      <c r="A7710">
        <v>23.544664382934599</v>
      </c>
      <c r="B7710">
        <v>-4.5911731719970703</v>
      </c>
      <c r="C7710">
        <v>13.6971216201782</v>
      </c>
    </row>
    <row r="7711" spans="1:3">
      <c r="A7711">
        <v>32.628326416015597</v>
      </c>
      <c r="B7711">
        <v>19.560661315918001</v>
      </c>
      <c r="C7711">
        <v>28.054643630981399</v>
      </c>
    </row>
    <row r="7712" spans="1:3">
      <c r="A7712">
        <v>22.1112670898438</v>
      </c>
      <c r="B7712">
        <v>-8.5637941360473597</v>
      </c>
      <c r="C7712">
        <v>11.3749952316284</v>
      </c>
    </row>
    <row r="7713" spans="1:3">
      <c r="A7713">
        <v>22.5233860015869</v>
      </c>
      <c r="B7713">
        <v>7.1551628112793004</v>
      </c>
      <c r="C7713">
        <v>17.144508361816399</v>
      </c>
    </row>
    <row r="7714" spans="1:3">
      <c r="A7714">
        <v>48.078441619872997</v>
      </c>
      <c r="B7714">
        <v>47.036331176757798</v>
      </c>
      <c r="C7714">
        <v>47.713703155517599</v>
      </c>
    </row>
    <row r="7715" spans="1:3">
      <c r="A7715">
        <v>32.214084625244098</v>
      </c>
      <c r="B7715">
        <v>0.48786872625351002</v>
      </c>
      <c r="C7715">
        <v>21.109909057617202</v>
      </c>
    </row>
    <row r="7716" spans="1:3">
      <c r="A7716">
        <v>29.223747253418001</v>
      </c>
      <c r="B7716">
        <v>19.265708923339801</v>
      </c>
      <c r="C7716">
        <v>25.7384338378906</v>
      </c>
    </row>
    <row r="7717" spans="1:3">
      <c r="A7717">
        <v>29.4664402008057</v>
      </c>
      <c r="B7717">
        <v>-14.0242166519165</v>
      </c>
      <c r="C7717">
        <v>14.2447099685669</v>
      </c>
    </row>
    <row r="7718" spans="1:3">
      <c r="A7718">
        <v>25.771455764770501</v>
      </c>
      <c r="B7718">
        <v>76.610000610351605</v>
      </c>
      <c r="C7718">
        <v>43.564945220947301</v>
      </c>
    </row>
    <row r="7719" spans="1:3">
      <c r="A7719">
        <v>49.472568511962898</v>
      </c>
      <c r="B7719">
        <v>4.69166803359985</v>
      </c>
      <c r="C7719">
        <v>33.799251556396499</v>
      </c>
    </row>
    <row r="7720" spans="1:3">
      <c r="A7720">
        <v>31.4361686706543</v>
      </c>
      <c r="B7720">
        <v>21.8943977355957</v>
      </c>
      <c r="C7720">
        <v>28.0965480804443</v>
      </c>
    </row>
    <row r="7721" spans="1:3">
      <c r="A7721">
        <v>9.5271549224853498</v>
      </c>
      <c r="B7721">
        <v>30.445964813232401</v>
      </c>
      <c r="C7721">
        <v>16.848737716674801</v>
      </c>
    </row>
    <row r="7722" spans="1:3">
      <c r="A7722">
        <v>22.994722366333001</v>
      </c>
      <c r="B7722">
        <v>14.966586112976101</v>
      </c>
      <c r="C7722">
        <v>20.1848754882813</v>
      </c>
    </row>
    <row r="7723" spans="1:3">
      <c r="A7723">
        <v>25.777044296264599</v>
      </c>
      <c r="B7723">
        <v>55.930740356445298</v>
      </c>
      <c r="C7723">
        <v>36.330837249755902</v>
      </c>
    </row>
    <row r="7724" spans="1:3">
      <c r="A7724">
        <v>41.403945922851598</v>
      </c>
      <c r="B7724">
        <v>24.838432312011701</v>
      </c>
      <c r="C7724">
        <v>35.6060180664063</v>
      </c>
    </row>
    <row r="7725" spans="1:3">
      <c r="A7725">
        <v>33.773326873779297</v>
      </c>
      <c r="B7725">
        <v>36.992183685302699</v>
      </c>
      <c r="C7725">
        <v>34.899925231933601</v>
      </c>
    </row>
    <row r="7726" spans="1:3">
      <c r="A7726">
        <v>39.529624938964801</v>
      </c>
      <c r="B7726">
        <v>30.1572971343994</v>
      </c>
      <c r="C7726">
        <v>36.249309539794901</v>
      </c>
    </row>
    <row r="7727" spans="1:3">
      <c r="A7727">
        <v>21.0606784820557</v>
      </c>
      <c r="B7727">
        <v>43.749027252197301</v>
      </c>
      <c r="C7727">
        <v>29.001600265502901</v>
      </c>
    </row>
    <row r="7728" spans="1:3">
      <c r="A7728">
        <v>17.697555541992202</v>
      </c>
      <c r="B7728">
        <v>15.836820602416999</v>
      </c>
      <c r="C7728">
        <v>17.046298980712901</v>
      </c>
    </row>
    <row r="7729" spans="1:3">
      <c r="A7729">
        <v>22.409507751464801</v>
      </c>
      <c r="B7729">
        <v>4.0821471214294398</v>
      </c>
      <c r="C7729">
        <v>15.994931221008301</v>
      </c>
    </row>
    <row r="7730" spans="1:3">
      <c r="A7730">
        <v>20.394868850708001</v>
      </c>
      <c r="B7730">
        <v>12.876405715942401</v>
      </c>
      <c r="C7730">
        <v>17.76340675354</v>
      </c>
    </row>
    <row r="7731" spans="1:3">
      <c r="A7731">
        <v>29.177080154418899</v>
      </c>
      <c r="B7731">
        <v>-21.882276535034201</v>
      </c>
      <c r="C7731">
        <v>11.3063049316406</v>
      </c>
    </row>
    <row r="7732" spans="1:3">
      <c r="A7732">
        <v>40.460414886474602</v>
      </c>
      <c r="B7732">
        <v>-2.2767040729522701</v>
      </c>
      <c r="C7732">
        <v>25.5024223327637</v>
      </c>
    </row>
    <row r="7733" spans="1:3">
      <c r="A7733">
        <v>26.331192016601602</v>
      </c>
      <c r="B7733">
        <v>37.425483703613303</v>
      </c>
      <c r="C7733">
        <v>30.2141933441162</v>
      </c>
    </row>
    <row r="7734" spans="1:3">
      <c r="A7734">
        <v>24.048345565795898</v>
      </c>
      <c r="B7734">
        <v>12.6540079116821</v>
      </c>
      <c r="C7734">
        <v>20.060327529907202</v>
      </c>
    </row>
    <row r="7735" spans="1:3">
      <c r="A7735">
        <v>37.692955017089801</v>
      </c>
      <c r="B7735">
        <v>82.424064636230497</v>
      </c>
      <c r="C7735">
        <v>53.348842620849602</v>
      </c>
    </row>
    <row r="7736" spans="1:3">
      <c r="A7736">
        <v>22.093793869018601</v>
      </c>
      <c r="B7736">
        <v>74.881660461425795</v>
      </c>
      <c r="C7736">
        <v>40.569545745849602</v>
      </c>
    </row>
    <row r="7737" spans="1:3">
      <c r="A7737">
        <v>22.9558506011963</v>
      </c>
      <c r="B7737">
        <v>52.853485107421903</v>
      </c>
      <c r="C7737">
        <v>33.420021057128899</v>
      </c>
    </row>
    <row r="7738" spans="1:3">
      <c r="A7738">
        <v>38.712913513183601</v>
      </c>
      <c r="B7738">
        <v>22.045698165893601</v>
      </c>
      <c r="C7738">
        <v>32.879386901855497</v>
      </c>
    </row>
    <row r="7739" spans="1:3">
      <c r="A7739">
        <v>17.255752563476602</v>
      </c>
      <c r="B7739">
        <v>8.6188421249389595</v>
      </c>
      <c r="C7739">
        <v>14.2328338623047</v>
      </c>
    </row>
    <row r="7740" spans="1:3">
      <c r="A7740">
        <v>21.726171493530298</v>
      </c>
      <c r="B7740">
        <v>9.4175977706909197</v>
      </c>
      <c r="C7740">
        <v>17.418170928955099</v>
      </c>
    </row>
    <row r="7741" spans="1:3">
      <c r="A7741">
        <v>28.1189785003662</v>
      </c>
      <c r="B7741">
        <v>7.8356294631957999</v>
      </c>
      <c r="C7741">
        <v>21.0198059082031</v>
      </c>
    </row>
    <row r="7742" spans="1:3">
      <c r="A7742">
        <v>16.117839813232401</v>
      </c>
      <c r="B7742">
        <v>47.146945953369098</v>
      </c>
      <c r="C7742">
        <v>26.97802734375</v>
      </c>
    </row>
    <row r="7743" spans="1:3">
      <c r="A7743">
        <v>18.9937419891357</v>
      </c>
      <c r="B7743">
        <v>23.924022674560501</v>
      </c>
      <c r="C7743">
        <v>20.7193393707275</v>
      </c>
    </row>
    <row r="7744" spans="1:3">
      <c r="A7744">
        <v>13.964516639709499</v>
      </c>
      <c r="B7744">
        <v>19.749332427978501</v>
      </c>
      <c r="C7744">
        <v>15.9892024993896</v>
      </c>
    </row>
    <row r="7745" spans="1:3">
      <c r="A7745">
        <v>42.519123077392599</v>
      </c>
      <c r="B7745">
        <v>16.327163696289102</v>
      </c>
      <c r="C7745">
        <v>33.351936340332003</v>
      </c>
    </row>
    <row r="7746" spans="1:3">
      <c r="A7746">
        <v>22.187280654907202</v>
      </c>
      <c r="B7746">
        <v>7.9455027580261204</v>
      </c>
      <c r="C7746">
        <v>17.202657699585</v>
      </c>
    </row>
    <row r="7747" spans="1:3">
      <c r="A7747">
        <v>28.0743618011475</v>
      </c>
      <c r="B7747">
        <v>16.642379760742202</v>
      </c>
      <c r="C7747">
        <v>24.073167800903299</v>
      </c>
    </row>
    <row r="7748" spans="1:3">
      <c r="A7748">
        <v>26.023866653442401</v>
      </c>
      <c r="B7748">
        <v>9.0697307586669904</v>
      </c>
      <c r="C7748">
        <v>20.089920043945298</v>
      </c>
    </row>
    <row r="7749" spans="1:3">
      <c r="A7749">
        <v>36.576053619384801</v>
      </c>
      <c r="B7749">
        <v>8.8001651763915998</v>
      </c>
      <c r="C7749">
        <v>26.8544921875</v>
      </c>
    </row>
    <row r="7750" spans="1:3">
      <c r="A7750">
        <v>34.823982238769503</v>
      </c>
      <c r="B7750">
        <v>12.2692050933838</v>
      </c>
      <c r="C7750">
        <v>26.9298095703125</v>
      </c>
    </row>
    <row r="7751" spans="1:3">
      <c r="A7751">
        <v>26.2367057800293</v>
      </c>
      <c r="B7751">
        <v>2.9543645381927499</v>
      </c>
      <c r="C7751">
        <v>18.087886810302699</v>
      </c>
    </row>
    <row r="7752" spans="1:3">
      <c r="A7752">
        <v>32.151054382324197</v>
      </c>
      <c r="B7752">
        <v>25.964277267456101</v>
      </c>
      <c r="C7752">
        <v>29.985681533813501</v>
      </c>
    </row>
    <row r="7753" spans="1:3">
      <c r="A7753">
        <v>31.149620056152301</v>
      </c>
      <c r="B7753">
        <v>2.39878249168396</v>
      </c>
      <c r="C7753">
        <v>21.086826324462901</v>
      </c>
    </row>
    <row r="7754" spans="1:3">
      <c r="A7754">
        <v>20.614011764526399</v>
      </c>
      <c r="B7754">
        <v>14.866452217102101</v>
      </c>
      <c r="C7754">
        <v>18.6023654937744</v>
      </c>
    </row>
    <row r="7755" spans="1:3">
      <c r="A7755">
        <v>20.989170074462901</v>
      </c>
      <c r="B7755">
        <v>-0.26916530728340099</v>
      </c>
      <c r="C7755">
        <v>13.548752784729</v>
      </c>
    </row>
    <row r="7756" spans="1:3">
      <c r="A7756">
        <v>27.653762817382798</v>
      </c>
      <c r="B7756">
        <v>12.7341766357422</v>
      </c>
      <c r="C7756">
        <v>22.431907653808601</v>
      </c>
    </row>
    <row r="7757" spans="1:3">
      <c r="A7757">
        <v>36.414054870605497</v>
      </c>
      <c r="B7757">
        <v>12.532060623168899</v>
      </c>
      <c r="C7757">
        <v>28.055356979370099</v>
      </c>
    </row>
    <row r="7758" spans="1:3">
      <c r="A7758">
        <v>25.080202102661101</v>
      </c>
      <c r="B7758">
        <v>50.697052001953097</v>
      </c>
      <c r="C7758">
        <v>34.046100616455099</v>
      </c>
    </row>
    <row r="7759" spans="1:3">
      <c r="A7759">
        <v>21.695337295532202</v>
      </c>
      <c r="B7759">
        <v>0.91508859395980802</v>
      </c>
      <c r="C7759">
        <v>14.4222497940063</v>
      </c>
    </row>
    <row r="7760" spans="1:3">
      <c r="A7760">
        <v>53.934604644775398</v>
      </c>
      <c r="B7760">
        <v>36.435615539550803</v>
      </c>
      <c r="C7760">
        <v>47.809959411621101</v>
      </c>
    </row>
    <row r="7761" spans="1:3">
      <c r="A7761">
        <v>35.647624969482401</v>
      </c>
      <c r="B7761">
        <v>59.0012016296387</v>
      </c>
      <c r="C7761">
        <v>43.821376800537102</v>
      </c>
    </row>
    <row r="7762" spans="1:3">
      <c r="A7762">
        <v>24.406030654907202</v>
      </c>
      <c r="B7762">
        <v>11.5571937561035</v>
      </c>
      <c r="C7762">
        <v>19.908937454223601</v>
      </c>
    </row>
    <row r="7763" spans="1:3">
      <c r="A7763">
        <v>21.965662002563501</v>
      </c>
      <c r="B7763">
        <v>-14.3477697372437</v>
      </c>
      <c r="C7763">
        <v>9.2559604644775408</v>
      </c>
    </row>
    <row r="7764" spans="1:3">
      <c r="A7764">
        <v>22.276037216186499</v>
      </c>
      <c r="B7764">
        <v>32.252822875976598</v>
      </c>
      <c r="C7764">
        <v>25.7679119110107</v>
      </c>
    </row>
    <row r="7765" spans="1:3">
      <c r="A7765">
        <v>20.934162139892599</v>
      </c>
      <c r="B7765">
        <v>15.712772369384799</v>
      </c>
      <c r="C7765">
        <v>19.106676101684599</v>
      </c>
    </row>
    <row r="7766" spans="1:3">
      <c r="A7766">
        <v>22.262233734130898</v>
      </c>
      <c r="B7766">
        <v>0.18094603717327101</v>
      </c>
      <c r="C7766">
        <v>14.5337829589844</v>
      </c>
    </row>
    <row r="7767" spans="1:3">
      <c r="A7767">
        <v>29.509300231933601</v>
      </c>
      <c r="B7767">
        <v>-3.9065959453582799</v>
      </c>
      <c r="C7767">
        <v>17.813735961914102</v>
      </c>
    </row>
    <row r="7768" spans="1:3">
      <c r="A7768">
        <v>31.170761108398398</v>
      </c>
      <c r="B7768">
        <v>13.929781913757299</v>
      </c>
      <c r="C7768">
        <v>25.136419296264599</v>
      </c>
    </row>
    <row r="7769" spans="1:3">
      <c r="A7769">
        <v>11.263879776001</v>
      </c>
      <c r="B7769">
        <v>11.6187229156494</v>
      </c>
      <c r="C7769">
        <v>11.388074874877899</v>
      </c>
    </row>
    <row r="7770" spans="1:3">
      <c r="A7770">
        <v>19.56591796875</v>
      </c>
      <c r="B7770">
        <v>79.303207397460895</v>
      </c>
      <c r="C7770">
        <v>40.473968505859403</v>
      </c>
    </row>
    <row r="7771" spans="1:3">
      <c r="A7771">
        <v>23.355739593505898</v>
      </c>
      <c r="B7771">
        <v>6.5896224975585902</v>
      </c>
      <c r="C7771">
        <v>17.487598419189499</v>
      </c>
    </row>
    <row r="7772" spans="1:3">
      <c r="A7772">
        <v>27.865707397460898</v>
      </c>
      <c r="B7772">
        <v>8.0898208618164098</v>
      </c>
      <c r="C7772">
        <v>20.944147109985401</v>
      </c>
    </row>
    <row r="7773" spans="1:3">
      <c r="A7773">
        <v>16.4406929016113</v>
      </c>
      <c r="B7773">
        <v>-8.8918781280517596</v>
      </c>
      <c r="C7773">
        <v>7.5742931365966797</v>
      </c>
    </row>
    <row r="7774" spans="1:3">
      <c r="A7774">
        <v>19.232465744018601</v>
      </c>
      <c r="B7774">
        <v>46.270614624023402</v>
      </c>
      <c r="C7774">
        <v>28.695817947387699</v>
      </c>
    </row>
    <row r="7775" spans="1:3">
      <c r="A7775">
        <v>33.619747161865199</v>
      </c>
      <c r="B7775">
        <v>8.2409353256225604</v>
      </c>
      <c r="C7775">
        <v>24.7371635437012</v>
      </c>
    </row>
    <row r="7776" spans="1:3">
      <c r="A7776">
        <v>33.081779479980497</v>
      </c>
      <c r="B7776">
        <v>48.381675720214801</v>
      </c>
      <c r="C7776">
        <v>38.436744689941399</v>
      </c>
    </row>
    <row r="7777" spans="1:3">
      <c r="A7777">
        <v>26.177217483520501</v>
      </c>
      <c r="B7777">
        <v>54.357433319091797</v>
      </c>
      <c r="C7777">
        <v>36.040294647216797</v>
      </c>
    </row>
    <row r="7778" spans="1:3">
      <c r="A7778">
        <v>32.51904296875</v>
      </c>
      <c r="B7778">
        <v>7.1250085830688503</v>
      </c>
      <c r="C7778">
        <v>23.631130218505898</v>
      </c>
    </row>
    <row r="7779" spans="1:3">
      <c r="A7779">
        <v>19.4759311676025</v>
      </c>
      <c r="B7779">
        <v>-0.34120795130729697</v>
      </c>
      <c r="C7779">
        <v>12.5399322509766</v>
      </c>
    </row>
    <row r="7780" spans="1:3">
      <c r="A7780">
        <v>26.280796051025401</v>
      </c>
      <c r="B7780">
        <v>48.037303924560497</v>
      </c>
      <c r="C7780">
        <v>33.895572662353501</v>
      </c>
    </row>
    <row r="7781" spans="1:3">
      <c r="A7781">
        <v>37.375446319580099</v>
      </c>
      <c r="B7781">
        <v>87.180488586425795</v>
      </c>
      <c r="C7781">
        <v>54.807212829589801</v>
      </c>
    </row>
    <row r="7782" spans="1:3">
      <c r="A7782">
        <v>31.9957370758057</v>
      </c>
      <c r="B7782">
        <v>40.7366333007813</v>
      </c>
      <c r="C7782">
        <v>35.055049896240199</v>
      </c>
    </row>
    <row r="7783" spans="1:3">
      <c r="A7783">
        <v>25.059242248535199</v>
      </c>
      <c r="B7783">
        <v>11.369372367858899</v>
      </c>
      <c r="C7783">
        <v>20.267787933349599</v>
      </c>
    </row>
    <row r="7784" spans="1:3">
      <c r="A7784">
        <v>38.402999877929702</v>
      </c>
      <c r="B7784">
        <v>-3.68592476844788</v>
      </c>
      <c r="C7784">
        <v>23.671876907348601</v>
      </c>
    </row>
    <row r="7785" spans="1:3">
      <c r="A7785">
        <v>44.294342041015597</v>
      </c>
      <c r="B7785">
        <v>-8.97320556640625</v>
      </c>
      <c r="C7785">
        <v>25.650699615478501</v>
      </c>
    </row>
    <row r="7786" spans="1:3">
      <c r="A7786">
        <v>24.132432937622099</v>
      </c>
      <c r="B7786">
        <v>64.389205932617202</v>
      </c>
      <c r="C7786">
        <v>38.222305297851598</v>
      </c>
    </row>
    <row r="7787" spans="1:3">
      <c r="A7787">
        <v>18.3306064605713</v>
      </c>
      <c r="B7787">
        <v>20.8187446594238</v>
      </c>
      <c r="C7787">
        <v>19.201454162597699</v>
      </c>
    </row>
    <row r="7788" spans="1:3">
      <c r="A7788">
        <v>26.249315261840799</v>
      </c>
      <c r="B7788">
        <v>21.561000823974599</v>
      </c>
      <c r="C7788">
        <v>24.608406066894499</v>
      </c>
    </row>
    <row r="7789" spans="1:3">
      <c r="A7789">
        <v>23.361122131347699</v>
      </c>
      <c r="B7789">
        <v>44.816482543945298</v>
      </c>
      <c r="C7789">
        <v>30.870498657226602</v>
      </c>
    </row>
    <row r="7790" spans="1:3">
      <c r="A7790">
        <v>29.5211067199707</v>
      </c>
      <c r="B7790">
        <v>37.461292266845703</v>
      </c>
      <c r="C7790">
        <v>32.3001708984375</v>
      </c>
    </row>
    <row r="7791" spans="1:3">
      <c r="A7791">
        <v>19.965681076049801</v>
      </c>
      <c r="B7791">
        <v>60.380523681640597</v>
      </c>
      <c r="C7791">
        <v>34.110874176025398</v>
      </c>
    </row>
    <row r="7792" spans="1:3">
      <c r="A7792">
        <v>11.4770393371582</v>
      </c>
      <c r="B7792">
        <v>21.130588531494102</v>
      </c>
      <c r="C7792">
        <v>14.855781555175801</v>
      </c>
    </row>
    <row r="7793" spans="1:3">
      <c r="A7793">
        <v>16.095703125</v>
      </c>
      <c r="B7793">
        <v>12.400500297546399</v>
      </c>
      <c r="C7793">
        <v>14.8023824691772</v>
      </c>
    </row>
    <row r="7794" spans="1:3">
      <c r="A7794">
        <v>18.350225448608398</v>
      </c>
      <c r="B7794">
        <v>4.8242640495300302</v>
      </c>
      <c r="C7794">
        <v>13.6161394119263</v>
      </c>
    </row>
    <row r="7795" spans="1:3">
      <c r="A7795">
        <v>14.9177646636963</v>
      </c>
      <c r="B7795">
        <v>57.216579437255902</v>
      </c>
      <c r="C7795">
        <v>29.722349166870099</v>
      </c>
    </row>
    <row r="7796" spans="1:3">
      <c r="A7796">
        <v>33.099029541015597</v>
      </c>
      <c r="B7796">
        <v>35.922233581542997</v>
      </c>
      <c r="C7796">
        <v>34.087150573730497</v>
      </c>
    </row>
    <row r="7797" spans="1:3">
      <c r="A7797">
        <v>32.760124206542997</v>
      </c>
      <c r="B7797">
        <v>61.426383972167997</v>
      </c>
      <c r="C7797">
        <v>42.7933158874512</v>
      </c>
    </row>
    <row r="7798" spans="1:3">
      <c r="A7798">
        <v>7.7447919845581099</v>
      </c>
      <c r="B7798">
        <v>25.011329650878899</v>
      </c>
      <c r="C7798">
        <v>13.7880802154541</v>
      </c>
    </row>
    <row r="7799" spans="1:3">
      <c r="A7799">
        <v>23.8202018737793</v>
      </c>
      <c r="B7799">
        <v>25.2922763824463</v>
      </c>
      <c r="C7799">
        <v>24.335428237915</v>
      </c>
    </row>
    <row r="7800" spans="1:3">
      <c r="A7800">
        <v>22.439672470092798</v>
      </c>
      <c r="B7800">
        <v>24.351661682128899</v>
      </c>
      <c r="C7800">
        <v>23.108869552612301</v>
      </c>
    </row>
    <row r="7801" spans="1:3">
      <c r="A7801">
        <v>28.556959152221701</v>
      </c>
      <c r="B7801">
        <v>16.663103103637699</v>
      </c>
      <c r="C7801">
        <v>24.394109725952099</v>
      </c>
    </row>
    <row r="7802" spans="1:3">
      <c r="A7802">
        <v>30.508495330810501</v>
      </c>
      <c r="B7802">
        <v>57.470306396484403</v>
      </c>
      <c r="C7802">
        <v>39.9451293945313</v>
      </c>
    </row>
    <row r="7803" spans="1:3">
      <c r="A7803">
        <v>23.2475910186768</v>
      </c>
      <c r="B7803">
        <v>140.03778076171901</v>
      </c>
      <c r="C7803">
        <v>64.124160766601605</v>
      </c>
    </row>
    <row r="7804" spans="1:3">
      <c r="A7804">
        <v>15.5591087341309</v>
      </c>
      <c r="B7804">
        <v>102.948364257813</v>
      </c>
      <c r="C7804">
        <v>46.145347595214801</v>
      </c>
    </row>
    <row r="7805" spans="1:3">
      <c r="A7805">
        <v>22.160882949829102</v>
      </c>
      <c r="B7805">
        <v>12.519440650939901</v>
      </c>
      <c r="C7805">
        <v>18.786378860473601</v>
      </c>
    </row>
    <row r="7806" spans="1:3">
      <c r="A7806">
        <v>21.621263504028299</v>
      </c>
      <c r="B7806">
        <v>-2.3137056827545202</v>
      </c>
      <c r="C7806">
        <v>13.2440242767334</v>
      </c>
    </row>
    <row r="7807" spans="1:3">
      <c r="A7807">
        <v>32.458023071289098</v>
      </c>
      <c r="B7807">
        <v>70.086311340332003</v>
      </c>
      <c r="C7807">
        <v>45.627922058105497</v>
      </c>
    </row>
    <row r="7808" spans="1:3">
      <c r="A7808">
        <v>29.793615341186499</v>
      </c>
      <c r="B7808">
        <v>27.083381652831999</v>
      </c>
      <c r="C7808">
        <v>28.845033645629901</v>
      </c>
    </row>
    <row r="7809" spans="1:3">
      <c r="A7809">
        <v>23.594041824340799</v>
      </c>
      <c r="B7809">
        <v>10.851726531982401</v>
      </c>
      <c r="C7809">
        <v>19.134231567382798</v>
      </c>
    </row>
    <row r="7810" spans="1:3">
      <c r="A7810">
        <v>30.281129837036101</v>
      </c>
      <c r="B7810">
        <v>6.40704441070557</v>
      </c>
      <c r="C7810">
        <v>21.925199508666999</v>
      </c>
    </row>
    <row r="7811" spans="1:3">
      <c r="A7811">
        <v>26.2200603485107</v>
      </c>
      <c r="B7811">
        <v>27.440933227539102</v>
      </c>
      <c r="C7811">
        <v>26.647365570068398</v>
      </c>
    </row>
    <row r="7812" spans="1:3">
      <c r="A7812">
        <v>44.9553031921387</v>
      </c>
      <c r="B7812">
        <v>24.161880493164102</v>
      </c>
      <c r="C7812">
        <v>37.677604675292997</v>
      </c>
    </row>
    <row r="7813" spans="1:3">
      <c r="A7813">
        <v>15.861228942871101</v>
      </c>
      <c r="B7813">
        <v>-0.60304659605026201</v>
      </c>
      <c r="C7813">
        <v>10.0987329483032</v>
      </c>
    </row>
    <row r="7814" spans="1:3">
      <c r="A7814">
        <v>19.994800567626999</v>
      </c>
      <c r="B7814">
        <v>46.250686645507798</v>
      </c>
      <c r="C7814">
        <v>29.184360504150401</v>
      </c>
    </row>
    <row r="7815" spans="1:3">
      <c r="A7815">
        <v>22.3597736358643</v>
      </c>
      <c r="B7815">
        <v>76.053817749023395</v>
      </c>
      <c r="C7815">
        <v>41.1526908874512</v>
      </c>
    </row>
    <row r="7816" spans="1:3">
      <c r="A7816">
        <v>10.863274574279799</v>
      </c>
      <c r="B7816">
        <v>11.321754455566399</v>
      </c>
      <c r="C7816">
        <v>11.0237426757813</v>
      </c>
    </row>
    <row r="7817" spans="1:3">
      <c r="A7817">
        <v>21.651830673217798</v>
      </c>
      <c r="B7817">
        <v>16.2064094543457</v>
      </c>
      <c r="C7817">
        <v>19.745933532714801</v>
      </c>
    </row>
    <row r="7818" spans="1:3">
      <c r="A7818">
        <v>39.532615661621101</v>
      </c>
      <c r="B7818">
        <v>35.6126708984375</v>
      </c>
      <c r="C7818">
        <v>38.160636901855497</v>
      </c>
    </row>
    <row r="7819" spans="1:3">
      <c r="A7819">
        <v>15.6172227859497</v>
      </c>
      <c r="B7819">
        <v>-2.1636550426483199</v>
      </c>
      <c r="C7819">
        <v>9.3939151763915998</v>
      </c>
    </row>
    <row r="7820" spans="1:3">
      <c r="A7820">
        <v>12.177466392517101</v>
      </c>
      <c r="B7820">
        <v>7.7138600349426296</v>
      </c>
      <c r="C7820">
        <v>10.6152038574219</v>
      </c>
    </row>
    <row r="7821" spans="1:3">
      <c r="A7821">
        <v>26.145061492919901</v>
      </c>
      <c r="B7821">
        <v>0.30335462093353299</v>
      </c>
      <c r="C7821">
        <v>17.1004638671875</v>
      </c>
    </row>
    <row r="7822" spans="1:3">
      <c r="A7822">
        <v>18.332098007202099</v>
      </c>
      <c r="B7822">
        <v>40.069728851318402</v>
      </c>
      <c r="C7822">
        <v>25.940269470214801</v>
      </c>
    </row>
    <row r="7823" spans="1:3">
      <c r="A7823">
        <v>40.4907836914063</v>
      </c>
      <c r="B7823">
        <v>33.655441284179702</v>
      </c>
      <c r="C7823">
        <v>38.098415374755902</v>
      </c>
    </row>
    <row r="7824" spans="1:3">
      <c r="A7824">
        <v>24.354917526245099</v>
      </c>
      <c r="B7824">
        <v>2.9259672164917001</v>
      </c>
      <c r="C7824">
        <v>16.854784011840799</v>
      </c>
    </row>
    <row r="7825" spans="1:3">
      <c r="A7825">
        <v>18.922195434570298</v>
      </c>
      <c r="B7825">
        <v>27.8714809417725</v>
      </c>
      <c r="C7825">
        <v>22.054445266723601</v>
      </c>
    </row>
    <row r="7826" spans="1:3">
      <c r="A7826">
        <v>27.213840484619102</v>
      </c>
      <c r="B7826">
        <v>13.3942766189575</v>
      </c>
      <c r="C7826">
        <v>22.3769931793213</v>
      </c>
    </row>
    <row r="7827" spans="1:3">
      <c r="A7827">
        <v>20.950111389160199</v>
      </c>
      <c r="B7827">
        <v>41.537384033203097</v>
      </c>
      <c r="C7827">
        <v>28.155656814575199</v>
      </c>
    </row>
    <row r="7828" spans="1:3">
      <c r="A7828">
        <v>20.899665832519499</v>
      </c>
      <c r="B7828">
        <v>78.309127807617202</v>
      </c>
      <c r="C7828">
        <v>40.992977142333999</v>
      </c>
    </row>
    <row r="7829" spans="1:3">
      <c r="A7829">
        <v>9.0818538665771502</v>
      </c>
      <c r="B7829">
        <v>3.79084324836731</v>
      </c>
      <c r="C7829">
        <v>7.2300000190734899</v>
      </c>
    </row>
    <row r="7830" spans="1:3">
      <c r="A7830">
        <v>23.64719581604</v>
      </c>
      <c r="B7830">
        <v>33.7214164733887</v>
      </c>
      <c r="C7830">
        <v>27.173173904418899</v>
      </c>
    </row>
    <row r="7831" spans="1:3">
      <c r="A7831">
        <v>55.643238067627003</v>
      </c>
      <c r="B7831">
        <v>-5.1480741500854501</v>
      </c>
      <c r="C7831">
        <v>34.366279602050803</v>
      </c>
    </row>
    <row r="7832" spans="1:3">
      <c r="A7832">
        <v>33.415817260742202</v>
      </c>
      <c r="B7832">
        <v>28.264266967773398</v>
      </c>
      <c r="C7832">
        <v>31.6127738952637</v>
      </c>
    </row>
    <row r="7833" spans="1:3">
      <c r="A7833">
        <v>13.9817848205566</v>
      </c>
      <c r="B7833">
        <v>15.0741014480591</v>
      </c>
      <c r="C7833">
        <v>14.3640956878662</v>
      </c>
    </row>
    <row r="7834" spans="1:3">
      <c r="A7834">
        <v>26.346593856811499</v>
      </c>
      <c r="B7834">
        <v>2.8673479557037398</v>
      </c>
      <c r="C7834">
        <v>18.128858566284201</v>
      </c>
    </row>
    <row r="7835" spans="1:3">
      <c r="A7835">
        <v>41.706539154052699</v>
      </c>
      <c r="B7835">
        <v>18.240013122558601</v>
      </c>
      <c r="C7835">
        <v>33.493255615234403</v>
      </c>
    </row>
    <row r="7836" spans="1:3">
      <c r="A7836">
        <v>22.347578048706101</v>
      </c>
      <c r="B7836">
        <v>7.2751717567443803</v>
      </c>
      <c r="C7836">
        <v>17.0722351074219</v>
      </c>
    </row>
    <row r="7837" spans="1:3">
      <c r="A7837">
        <v>15.7555141448975</v>
      </c>
      <c r="B7837">
        <v>-19.218013763427699</v>
      </c>
      <c r="C7837">
        <v>3.5147793292999299</v>
      </c>
    </row>
    <row r="7838" spans="1:3">
      <c r="A7838">
        <v>23.851387023925799</v>
      </c>
      <c r="B7838">
        <v>12.4826765060425</v>
      </c>
      <c r="C7838">
        <v>19.872339248657202</v>
      </c>
    </row>
    <row r="7839" spans="1:3">
      <c r="A7839">
        <v>38.905181884765597</v>
      </c>
      <c r="B7839">
        <v>20.407485961914102</v>
      </c>
      <c r="C7839">
        <v>32.430988311767599</v>
      </c>
    </row>
    <row r="7840" spans="1:3">
      <c r="A7840">
        <v>27.2555541992188</v>
      </c>
      <c r="B7840">
        <v>48.170562744140597</v>
      </c>
      <c r="C7840">
        <v>34.5758056640625</v>
      </c>
    </row>
    <row r="7841" spans="1:3">
      <c r="A7841">
        <v>31.4619331359863</v>
      </c>
      <c r="B7841">
        <v>40.587669372558601</v>
      </c>
      <c r="C7841">
        <v>34.655941009521499</v>
      </c>
    </row>
    <row r="7842" spans="1:3">
      <c r="A7842">
        <v>18.228477478027301</v>
      </c>
      <c r="B7842">
        <v>-11.062554359436</v>
      </c>
      <c r="C7842">
        <v>7.9766163825988796</v>
      </c>
    </row>
    <row r="7843" spans="1:3">
      <c r="A7843">
        <v>14.0931196212769</v>
      </c>
      <c r="B7843">
        <v>14.215633392334</v>
      </c>
      <c r="C7843">
        <v>14.135999679565399</v>
      </c>
    </row>
    <row r="7844" spans="1:3">
      <c r="A7844">
        <v>18.932420730590799</v>
      </c>
      <c r="B7844">
        <v>77.127784729003906</v>
      </c>
      <c r="C7844">
        <v>39.300796508789098</v>
      </c>
    </row>
    <row r="7845" spans="1:3">
      <c r="A7845">
        <v>28.279935836791999</v>
      </c>
      <c r="B7845">
        <v>44.740566253662102</v>
      </c>
      <c r="C7845">
        <v>34.0411567687988</v>
      </c>
    </row>
    <row r="7846" spans="1:3">
      <c r="A7846">
        <v>45.754386901855497</v>
      </c>
      <c r="B7846">
        <v>15.5610914230347</v>
      </c>
      <c r="C7846">
        <v>35.186733245849602</v>
      </c>
    </row>
    <row r="7847" spans="1:3">
      <c r="A7847">
        <v>32.242488861083999</v>
      </c>
      <c r="B7847">
        <v>36.415477752685497</v>
      </c>
      <c r="C7847">
        <v>33.703033447265597</v>
      </c>
    </row>
    <row r="7848" spans="1:3">
      <c r="A7848">
        <v>14.9540958404541</v>
      </c>
      <c r="B7848">
        <v>18.8436279296875</v>
      </c>
      <c r="C7848">
        <v>16.315431594848601</v>
      </c>
    </row>
    <row r="7849" spans="1:3">
      <c r="A7849">
        <v>15.947669029235801</v>
      </c>
      <c r="B7849">
        <v>12.4729709625244</v>
      </c>
      <c r="C7849">
        <v>14.731524467468301</v>
      </c>
    </row>
    <row r="7850" spans="1:3">
      <c r="A7850">
        <v>11.1886253356934</v>
      </c>
      <c r="B7850">
        <v>5.8976593017578098</v>
      </c>
      <c r="C7850">
        <v>9.3367872238159197</v>
      </c>
    </row>
    <row r="7851" spans="1:3">
      <c r="A7851">
        <v>28.969114303588899</v>
      </c>
      <c r="B7851">
        <v>14.7950944900513</v>
      </c>
      <c r="C7851">
        <v>24.008207321166999</v>
      </c>
    </row>
    <row r="7852" spans="1:3">
      <c r="A7852">
        <v>19.106021881103501</v>
      </c>
      <c r="B7852">
        <v>17.2523899078369</v>
      </c>
      <c r="C7852">
        <v>18.457250595092798</v>
      </c>
    </row>
    <row r="7853" spans="1:3">
      <c r="A7853">
        <v>35.894412994384801</v>
      </c>
      <c r="B7853">
        <v>54.507404327392599</v>
      </c>
      <c r="C7853">
        <v>42.408958435058601</v>
      </c>
    </row>
    <row r="7854" spans="1:3">
      <c r="A7854">
        <v>32.867847442627003</v>
      </c>
      <c r="B7854">
        <v>4.5255508422851598</v>
      </c>
      <c r="C7854">
        <v>22.948043823242202</v>
      </c>
    </row>
    <row r="7855" spans="1:3">
      <c r="A7855">
        <v>16.939359664916999</v>
      </c>
      <c r="B7855">
        <v>69.920104980468807</v>
      </c>
      <c r="C7855">
        <v>35.482620239257798</v>
      </c>
    </row>
    <row r="7856" spans="1:3">
      <c r="A7856">
        <v>31.711513519287099</v>
      </c>
      <c r="B7856">
        <v>24.541242599487301</v>
      </c>
      <c r="C7856">
        <v>29.201919555664102</v>
      </c>
    </row>
    <row r="7857" spans="1:3">
      <c r="A7857">
        <v>24.640199661254901</v>
      </c>
      <c r="B7857">
        <v>16.035455703735401</v>
      </c>
      <c r="C7857">
        <v>21.6285400390625</v>
      </c>
    </row>
    <row r="7858" spans="1:3">
      <c r="A7858">
        <v>29.661952972412099</v>
      </c>
      <c r="B7858">
        <v>57.271144866943402</v>
      </c>
      <c r="C7858">
        <v>39.325168609619098</v>
      </c>
    </row>
    <row r="7859" spans="1:3">
      <c r="A7859">
        <v>23.8989772796631</v>
      </c>
      <c r="B7859">
        <v>62.449367523193402</v>
      </c>
      <c r="C7859">
        <v>37.391613006591797</v>
      </c>
    </row>
    <row r="7860" spans="1:3">
      <c r="A7860">
        <v>25.5830192565918</v>
      </c>
      <c r="B7860">
        <v>16.084711074829102</v>
      </c>
      <c r="C7860">
        <v>22.258611679077099</v>
      </c>
    </row>
    <row r="7861" spans="1:3">
      <c r="A7861">
        <v>23.4808044433594</v>
      </c>
      <c r="B7861">
        <v>68.774520874023395</v>
      </c>
      <c r="C7861">
        <v>39.333606719970703</v>
      </c>
    </row>
    <row r="7862" spans="1:3">
      <c r="A7862">
        <v>36.739776611328097</v>
      </c>
      <c r="B7862">
        <v>60.150482177734403</v>
      </c>
      <c r="C7862">
        <v>44.933525085449197</v>
      </c>
    </row>
    <row r="7863" spans="1:3">
      <c r="A7863">
        <v>8.1410312652587908</v>
      </c>
      <c r="B7863">
        <v>52.186946868896499</v>
      </c>
      <c r="C7863">
        <v>23.557102203369102</v>
      </c>
    </row>
    <row r="7864" spans="1:3">
      <c r="A7864">
        <v>16.412870407104499</v>
      </c>
      <c r="B7864">
        <v>13.974841117858899</v>
      </c>
      <c r="C7864">
        <v>15.5595598220825</v>
      </c>
    </row>
    <row r="7865" spans="1:3">
      <c r="A7865">
        <v>15.3286237716675</v>
      </c>
      <c r="B7865">
        <v>42.401790618896499</v>
      </c>
      <c r="C7865">
        <v>24.8042316436768</v>
      </c>
    </row>
    <row r="7866" spans="1:3">
      <c r="A7866">
        <v>35.546646118164098</v>
      </c>
      <c r="B7866">
        <v>-3.91065645217896</v>
      </c>
      <c r="C7866">
        <v>21.736589431762699</v>
      </c>
    </row>
    <row r="7867" spans="1:3">
      <c r="A7867">
        <v>22.283506393432599</v>
      </c>
      <c r="B7867">
        <v>41.940010070800803</v>
      </c>
      <c r="C7867">
        <v>29.163282394409201</v>
      </c>
    </row>
    <row r="7868" spans="1:3">
      <c r="A7868">
        <v>18.688348770141602</v>
      </c>
      <c r="B7868">
        <v>41.099430084228501</v>
      </c>
      <c r="C7868">
        <v>26.5322265625</v>
      </c>
    </row>
    <row r="7869" spans="1:3">
      <c r="A7869">
        <v>20.4242248535156</v>
      </c>
      <c r="B7869">
        <v>43.658454895019503</v>
      </c>
      <c r="C7869">
        <v>28.556205749511701</v>
      </c>
    </row>
    <row r="7870" spans="1:3">
      <c r="A7870">
        <v>38.368991851806598</v>
      </c>
      <c r="B7870">
        <v>8.2605686187744105</v>
      </c>
      <c r="C7870">
        <v>27.8310432434082</v>
      </c>
    </row>
    <row r="7871" spans="1:3">
      <c r="A7871">
        <v>30.442731857299801</v>
      </c>
      <c r="B7871">
        <v>50.557884216308601</v>
      </c>
      <c r="C7871">
        <v>37.483036041259801</v>
      </c>
    </row>
    <row r="7872" spans="1:3">
      <c r="A7872">
        <v>24.5846977233887</v>
      </c>
      <c r="B7872">
        <v>23.652074813842798</v>
      </c>
      <c r="C7872">
        <v>24.258279800415</v>
      </c>
    </row>
    <row r="7873" spans="1:3">
      <c r="A7873">
        <v>11.4785976409912</v>
      </c>
      <c r="B7873">
        <v>-1.30279052257538</v>
      </c>
      <c r="C7873">
        <v>7.0051116943359402</v>
      </c>
    </row>
    <row r="7874" spans="1:3">
      <c r="A7874">
        <v>13.1657981872559</v>
      </c>
      <c r="B7874">
        <v>1.5655387639999401</v>
      </c>
      <c r="C7874">
        <v>9.1057071685790998</v>
      </c>
    </row>
    <row r="7875" spans="1:3">
      <c r="A7875">
        <v>20.2927055358887</v>
      </c>
      <c r="B7875">
        <v>20.495059967041001</v>
      </c>
      <c r="C7875">
        <v>20.363529205322301</v>
      </c>
    </row>
    <row r="7876" spans="1:3">
      <c r="A7876">
        <v>22.269435882568398</v>
      </c>
      <c r="B7876">
        <v>47.174129486083999</v>
      </c>
      <c r="C7876">
        <v>30.986078262329102</v>
      </c>
    </row>
    <row r="7877" spans="1:3">
      <c r="A7877">
        <v>25.969079971313501</v>
      </c>
      <c r="B7877">
        <v>14.825059890747101</v>
      </c>
      <c r="C7877">
        <v>22.068672180175799</v>
      </c>
    </row>
    <row r="7878" spans="1:3">
      <c r="A7878">
        <v>21.9566345214844</v>
      </c>
      <c r="B7878">
        <v>14.5968723297119</v>
      </c>
      <c r="C7878">
        <v>19.3807182312012</v>
      </c>
    </row>
    <row r="7879" spans="1:3">
      <c r="A7879">
        <v>19.500541687011701</v>
      </c>
      <c r="B7879">
        <v>51.782608032226598</v>
      </c>
      <c r="C7879">
        <v>30.7992649078369</v>
      </c>
    </row>
    <row r="7880" spans="1:3">
      <c r="A7880">
        <v>33.116901397705099</v>
      </c>
      <c r="B7880">
        <v>22.042514801025401</v>
      </c>
      <c r="C7880">
        <v>29.2408657073975</v>
      </c>
    </row>
    <row r="7881" spans="1:3">
      <c r="A7881">
        <v>41.176090240478501</v>
      </c>
      <c r="B7881">
        <v>16.342075347900401</v>
      </c>
      <c r="C7881">
        <v>32.484184265136697</v>
      </c>
    </row>
    <row r="7882" spans="1:3">
      <c r="A7882">
        <v>27.757635116577099</v>
      </c>
      <c r="B7882">
        <v>30.7440586090088</v>
      </c>
      <c r="C7882">
        <v>28.802883148193398</v>
      </c>
    </row>
    <row r="7883" spans="1:3">
      <c r="A7883">
        <v>22.236160278320298</v>
      </c>
      <c r="B7883">
        <v>-8.6582174301147496</v>
      </c>
      <c r="C7883">
        <v>11.4231281280518</v>
      </c>
    </row>
    <row r="7884" spans="1:3">
      <c r="A7884">
        <v>23.333009719848601</v>
      </c>
      <c r="B7884">
        <v>25.247491836547901</v>
      </c>
      <c r="C7884">
        <v>24.003078460693398</v>
      </c>
    </row>
    <row r="7885" spans="1:3">
      <c r="A7885">
        <v>35.172744750976598</v>
      </c>
      <c r="B7885">
        <v>15.1827735900879</v>
      </c>
      <c r="C7885">
        <v>28.176254272460898</v>
      </c>
    </row>
    <row r="7886" spans="1:3">
      <c r="A7886">
        <v>22.484401702880898</v>
      </c>
      <c r="B7886">
        <v>16.821790695190401</v>
      </c>
      <c r="C7886">
        <v>20.502487182617202</v>
      </c>
    </row>
    <row r="7887" spans="1:3">
      <c r="A7887">
        <v>19.516208648681602</v>
      </c>
      <c r="B7887">
        <v>17.2894477844238</v>
      </c>
      <c r="C7887">
        <v>18.736843109130898</v>
      </c>
    </row>
    <row r="7888" spans="1:3">
      <c r="A7888">
        <v>34.124855041503899</v>
      </c>
      <c r="B7888">
        <v>55.235679626464801</v>
      </c>
      <c r="C7888">
        <v>41.513645172119098</v>
      </c>
    </row>
    <row r="7889" spans="1:3">
      <c r="A7889">
        <v>20.008348464965799</v>
      </c>
      <c r="B7889">
        <v>18.696071624755898</v>
      </c>
      <c r="C7889">
        <v>19.54905128479</v>
      </c>
    </row>
    <row r="7890" spans="1:3">
      <c r="A7890">
        <v>35.108642578125</v>
      </c>
      <c r="B7890">
        <v>34.892532348632798</v>
      </c>
      <c r="C7890">
        <v>35.033004760742202</v>
      </c>
    </row>
    <row r="7891" spans="1:3">
      <c r="A7891">
        <v>29.064104080200199</v>
      </c>
      <c r="B7891">
        <v>24.42649269104</v>
      </c>
      <c r="C7891">
        <v>27.440940856933601</v>
      </c>
    </row>
    <row r="7892" spans="1:3">
      <c r="A7892">
        <v>16.046802520751999</v>
      </c>
      <c r="B7892">
        <v>23.114313125610401</v>
      </c>
      <c r="C7892">
        <v>18.520431518554702</v>
      </c>
    </row>
    <row r="7893" spans="1:3">
      <c r="A7893">
        <v>14.687671661376999</v>
      </c>
      <c r="B7893">
        <v>34.108688354492202</v>
      </c>
      <c r="C7893">
        <v>21.485027313232401</v>
      </c>
    </row>
    <row r="7894" spans="1:3">
      <c r="A7894">
        <v>17.5658779144287</v>
      </c>
      <c r="B7894">
        <v>-5.0862965583801296</v>
      </c>
      <c r="C7894">
        <v>9.6376171112060494</v>
      </c>
    </row>
    <row r="7895" spans="1:3">
      <c r="A7895">
        <v>32.851829528808601</v>
      </c>
      <c r="B7895">
        <v>-16.482801437377901</v>
      </c>
      <c r="C7895">
        <v>15.584709167480501</v>
      </c>
    </row>
    <row r="7896" spans="1:3">
      <c r="A7896">
        <v>21.3661403656006</v>
      </c>
      <c r="B7896">
        <v>31.714046478271499</v>
      </c>
      <c r="C7896">
        <v>24.987907409668001</v>
      </c>
    </row>
    <row r="7897" spans="1:3">
      <c r="A7897">
        <v>33.175888061523402</v>
      </c>
      <c r="B7897">
        <v>7.8554391860961896</v>
      </c>
      <c r="C7897">
        <v>24.3137302398682</v>
      </c>
    </row>
    <row r="7898" spans="1:3">
      <c r="A7898">
        <v>29.530073165893601</v>
      </c>
      <c r="B7898">
        <v>5.4334959983825701</v>
      </c>
      <c r="C7898">
        <v>21.096271514892599</v>
      </c>
    </row>
    <row r="7899" spans="1:3">
      <c r="A7899">
        <v>28.907295227050799</v>
      </c>
      <c r="B7899">
        <v>15.8552894592285</v>
      </c>
      <c r="C7899">
        <v>24.3390922546387</v>
      </c>
    </row>
    <row r="7900" spans="1:3">
      <c r="A7900">
        <v>25.973268508911101</v>
      </c>
      <c r="B7900">
        <v>16.413579940795898</v>
      </c>
      <c r="C7900">
        <v>22.627376556396499</v>
      </c>
    </row>
    <row r="7901" spans="1:3">
      <c r="A7901">
        <v>28.971900939941399</v>
      </c>
      <c r="B7901">
        <v>32.7348022460938</v>
      </c>
      <c r="C7901">
        <v>30.288915634155298</v>
      </c>
    </row>
    <row r="7902" spans="1:3">
      <c r="A7902">
        <v>25.665727615356399</v>
      </c>
      <c r="B7902">
        <v>33.686328887939503</v>
      </c>
      <c r="C7902">
        <v>28.472938537597699</v>
      </c>
    </row>
    <row r="7903" spans="1:3">
      <c r="A7903">
        <v>13.81005859375</v>
      </c>
      <c r="B7903">
        <v>-0.106458388268948</v>
      </c>
      <c r="C7903">
        <v>8.9392776489257795</v>
      </c>
    </row>
    <row r="7904" spans="1:3">
      <c r="A7904">
        <v>29.602462768554702</v>
      </c>
      <c r="B7904">
        <v>41.673744201660199</v>
      </c>
      <c r="C7904">
        <v>33.8274116516113</v>
      </c>
    </row>
    <row r="7905" spans="1:3">
      <c r="A7905">
        <v>39.7120971679688</v>
      </c>
      <c r="B7905">
        <v>43.746532440185497</v>
      </c>
      <c r="C7905">
        <v>41.124149322509801</v>
      </c>
    </row>
    <row r="7906" spans="1:3">
      <c r="A7906">
        <v>16.866758346557599</v>
      </c>
      <c r="B7906">
        <v>11.488852500915501</v>
      </c>
      <c r="C7906">
        <v>14.9844913482666</v>
      </c>
    </row>
    <row r="7907" spans="1:3">
      <c r="A7907">
        <v>38.396366119384801</v>
      </c>
      <c r="B7907">
        <v>-2.3354074954986599</v>
      </c>
      <c r="C7907">
        <v>24.140245437622099</v>
      </c>
    </row>
    <row r="7908" spans="1:3">
      <c r="A7908">
        <v>27.391567230224599</v>
      </c>
      <c r="B7908">
        <v>21.086826324462901</v>
      </c>
      <c r="C7908">
        <v>25.184907913208001</v>
      </c>
    </row>
    <row r="7909" spans="1:3">
      <c r="A7909">
        <v>19.052444458007798</v>
      </c>
      <c r="B7909">
        <v>48.334537506103501</v>
      </c>
      <c r="C7909">
        <v>29.3011779785156</v>
      </c>
    </row>
    <row r="7910" spans="1:3">
      <c r="A7910">
        <v>16.7922172546387</v>
      </c>
      <c r="B7910">
        <v>8.1959047317504901</v>
      </c>
      <c r="C7910">
        <v>13.7835083007813</v>
      </c>
    </row>
    <row r="7911" spans="1:3">
      <c r="A7911">
        <v>18.094793319702099</v>
      </c>
      <c r="B7911">
        <v>12.9257869720459</v>
      </c>
      <c r="C7911">
        <v>16.285640716552699</v>
      </c>
    </row>
    <row r="7912" spans="1:3">
      <c r="A7912">
        <v>25.2972087860107</v>
      </c>
      <c r="B7912">
        <v>69.985153198242202</v>
      </c>
      <c r="C7912">
        <v>40.93798828125</v>
      </c>
    </row>
    <row r="7913" spans="1:3">
      <c r="A7913">
        <v>32.968849182128899</v>
      </c>
      <c r="B7913">
        <v>38.806373596191399</v>
      </c>
      <c r="C7913">
        <v>35.0119819641113</v>
      </c>
    </row>
    <row r="7914" spans="1:3">
      <c r="A7914">
        <v>40.688972473144503</v>
      </c>
      <c r="B7914">
        <v>13.903326988220201</v>
      </c>
      <c r="C7914">
        <v>31.3139972686768</v>
      </c>
    </row>
    <row r="7915" spans="1:3">
      <c r="A7915">
        <v>17.182367324829102</v>
      </c>
      <c r="B7915">
        <v>14.991372108459499</v>
      </c>
      <c r="C7915">
        <v>16.415519714355501</v>
      </c>
    </row>
    <row r="7916" spans="1:3">
      <c r="A7916">
        <v>34.721866607666001</v>
      </c>
      <c r="B7916">
        <v>93.607872009277301</v>
      </c>
      <c r="C7916">
        <v>55.3319702148438</v>
      </c>
    </row>
    <row r="7917" spans="1:3">
      <c r="A7917">
        <v>24.1945095062256</v>
      </c>
      <c r="B7917">
        <v>1.35702681541443</v>
      </c>
      <c r="C7917">
        <v>16.201391220092798</v>
      </c>
    </row>
    <row r="7918" spans="1:3">
      <c r="A7918">
        <v>8.3030157089233398</v>
      </c>
      <c r="B7918">
        <v>9.9673051834106392</v>
      </c>
      <c r="C7918">
        <v>8.8855171203613299</v>
      </c>
    </row>
    <row r="7919" spans="1:3">
      <c r="A7919">
        <v>20.3898315429688</v>
      </c>
      <c r="B7919">
        <v>42.022018432617202</v>
      </c>
      <c r="C7919">
        <v>27.961097717285199</v>
      </c>
    </row>
    <row r="7920" spans="1:3">
      <c r="A7920">
        <v>21.454906463623001</v>
      </c>
      <c r="B7920">
        <v>33.198963165283203</v>
      </c>
      <c r="C7920">
        <v>25.5653266906738</v>
      </c>
    </row>
    <row r="7921" spans="1:3">
      <c r="A7921">
        <v>39.931598663330099</v>
      </c>
      <c r="B7921">
        <v>63.968177795410199</v>
      </c>
      <c r="C7921">
        <v>48.344402313232401</v>
      </c>
    </row>
    <row r="7922" spans="1:3">
      <c r="A7922">
        <v>20.793333053588899</v>
      </c>
      <c r="B7922">
        <v>-1.74871361255646</v>
      </c>
      <c r="C7922">
        <v>12.903616905212401</v>
      </c>
    </row>
    <row r="7923" spans="1:3">
      <c r="A7923">
        <v>34.096809387207003</v>
      </c>
      <c r="B7923">
        <v>93.309379577636705</v>
      </c>
      <c r="C7923">
        <v>54.821208953857401</v>
      </c>
    </row>
    <row r="7924" spans="1:3">
      <c r="A7924">
        <v>44.274036407470703</v>
      </c>
      <c r="B7924">
        <v>13.2866315841675</v>
      </c>
      <c r="C7924">
        <v>33.428443908691399</v>
      </c>
    </row>
    <row r="7925" spans="1:3">
      <c r="A7925">
        <v>47.169322967529297</v>
      </c>
      <c r="B7925">
        <v>10.1148138046265</v>
      </c>
      <c r="C7925">
        <v>34.200244903564503</v>
      </c>
    </row>
    <row r="7926" spans="1:3">
      <c r="A7926">
        <v>23.929119110107401</v>
      </c>
      <c r="B7926">
        <v>17.2008247375488</v>
      </c>
      <c r="C7926">
        <v>21.574216842651399</v>
      </c>
    </row>
    <row r="7927" spans="1:3">
      <c r="A7927">
        <v>32.497951507568402</v>
      </c>
      <c r="B7927">
        <v>51.484718322753899</v>
      </c>
      <c r="C7927">
        <v>39.143318176269503</v>
      </c>
    </row>
    <row r="7928" spans="1:3">
      <c r="A7928">
        <v>41.112491607666001</v>
      </c>
      <c r="B7928">
        <v>34.616020202636697</v>
      </c>
      <c r="C7928">
        <v>38.8387260437012</v>
      </c>
    </row>
    <row r="7929" spans="1:3">
      <c r="A7929">
        <v>23.10009765625</v>
      </c>
      <c r="B7929">
        <v>7.5722088813781703</v>
      </c>
      <c r="C7929">
        <v>17.665336608886701</v>
      </c>
    </row>
    <row r="7930" spans="1:3">
      <c r="A7930">
        <v>27.094936370849599</v>
      </c>
      <c r="B7930">
        <v>-9.6346416473388707</v>
      </c>
      <c r="C7930">
        <v>14.2395839691162</v>
      </c>
    </row>
    <row r="7931" spans="1:3">
      <c r="A7931">
        <v>22.805353164672901</v>
      </c>
      <c r="B7931">
        <v>43.163795471191399</v>
      </c>
      <c r="C7931">
        <v>29.9308071136475</v>
      </c>
    </row>
    <row r="7932" spans="1:3">
      <c r="A7932">
        <v>35.027091979980497</v>
      </c>
      <c r="B7932">
        <v>10.362113952636699</v>
      </c>
      <c r="C7932">
        <v>26.394350051879901</v>
      </c>
    </row>
    <row r="7933" spans="1:3">
      <c r="A7933">
        <v>29.079715728759801</v>
      </c>
      <c r="B7933">
        <v>22.536577224731399</v>
      </c>
      <c r="C7933">
        <v>26.789617538452099</v>
      </c>
    </row>
    <row r="7934" spans="1:3">
      <c r="A7934">
        <v>12.7196702957153</v>
      </c>
      <c r="B7934">
        <v>20.945226669311499</v>
      </c>
      <c r="C7934">
        <v>15.598614692688001</v>
      </c>
    </row>
    <row r="7935" spans="1:3">
      <c r="A7935">
        <v>25.4373588562012</v>
      </c>
      <c r="B7935">
        <v>36.201076507568402</v>
      </c>
      <c r="C7935">
        <v>29.2046604156494</v>
      </c>
    </row>
    <row r="7936" spans="1:3">
      <c r="A7936">
        <v>25.916234970092798</v>
      </c>
      <c r="B7936">
        <v>33.452907562255902</v>
      </c>
      <c r="C7936">
        <v>28.554069519043001</v>
      </c>
    </row>
    <row r="7937" spans="1:3">
      <c r="A7937">
        <v>17.601310729980501</v>
      </c>
      <c r="B7937">
        <v>19.400438308715799</v>
      </c>
      <c r="C7937">
        <v>18.231004714965799</v>
      </c>
    </row>
    <row r="7938" spans="1:3">
      <c r="A7938">
        <v>45.469158172607401</v>
      </c>
      <c r="B7938">
        <v>1.3258817195892301</v>
      </c>
      <c r="C7938">
        <v>30.0190105438232</v>
      </c>
    </row>
    <row r="7939" spans="1:3">
      <c r="A7939">
        <v>3.9041438102722199</v>
      </c>
      <c r="B7939">
        <v>17.8979892730713</v>
      </c>
      <c r="C7939">
        <v>8.8019895553588903</v>
      </c>
    </row>
    <row r="7940" spans="1:3">
      <c r="A7940">
        <v>29.3038539886475</v>
      </c>
      <c r="B7940">
        <v>19.67405128479</v>
      </c>
      <c r="C7940">
        <v>25.933422088623001</v>
      </c>
    </row>
    <row r="7941" spans="1:3">
      <c r="A7941">
        <v>24.514896392822301</v>
      </c>
      <c r="B7941">
        <v>0.39475968480110202</v>
      </c>
      <c r="C7941">
        <v>16.072849273681602</v>
      </c>
    </row>
    <row r="7942" spans="1:3">
      <c r="A7942">
        <v>70.187171936035199</v>
      </c>
      <c r="B7942">
        <v>51.2750434875488</v>
      </c>
      <c r="C7942">
        <v>63.567928314208999</v>
      </c>
    </row>
    <row r="7943" spans="1:3">
      <c r="A7943">
        <v>25.0212306976318</v>
      </c>
      <c r="B7943">
        <v>9.0663509368896502</v>
      </c>
      <c r="C7943">
        <v>19.4370231628418</v>
      </c>
    </row>
    <row r="7944" spans="1:3">
      <c r="A7944">
        <v>22.233089447021499</v>
      </c>
      <c r="B7944">
        <v>18.989185333251999</v>
      </c>
      <c r="C7944">
        <v>21.097723007202099</v>
      </c>
    </row>
    <row r="7945" spans="1:3">
      <c r="A7945">
        <v>35.407184600830099</v>
      </c>
      <c r="B7945">
        <v>6.3998174667358398</v>
      </c>
      <c r="C7945">
        <v>25.2546062469482</v>
      </c>
    </row>
    <row r="7946" spans="1:3">
      <c r="A7946">
        <v>37.978427886962898</v>
      </c>
      <c r="B7946">
        <v>6.4265937805175799</v>
      </c>
      <c r="C7946">
        <v>26.935285568237301</v>
      </c>
    </row>
    <row r="7947" spans="1:3">
      <c r="A7947">
        <v>17.6244201660156</v>
      </c>
      <c r="B7947">
        <v>8.2192687988281303</v>
      </c>
      <c r="C7947">
        <v>14.3326168060303</v>
      </c>
    </row>
    <row r="7948" spans="1:3">
      <c r="A7948">
        <v>8.3996677398681605</v>
      </c>
      <c r="B7948">
        <v>33.600910186767599</v>
      </c>
      <c r="C7948">
        <v>17.2201023101807</v>
      </c>
    </row>
    <row r="7949" spans="1:3">
      <c r="A7949">
        <v>24.257419586181602</v>
      </c>
      <c r="B7949">
        <v>38.499954223632798</v>
      </c>
      <c r="C7949">
        <v>29.242305755615199</v>
      </c>
    </row>
    <row r="7950" spans="1:3">
      <c r="A7950">
        <v>36.955047607421903</v>
      </c>
      <c r="B7950">
        <v>37.167194366455099</v>
      </c>
      <c r="C7950">
        <v>37.029300689697301</v>
      </c>
    </row>
    <row r="7951" spans="1:3">
      <c r="A7951">
        <v>16.248977661132798</v>
      </c>
      <c r="B7951">
        <v>2.6139051914215101</v>
      </c>
      <c r="C7951">
        <v>11.476702690124499</v>
      </c>
    </row>
    <row r="7952" spans="1:3">
      <c r="A7952">
        <v>22.015653610229499</v>
      </c>
      <c r="B7952">
        <v>46.202880859375</v>
      </c>
      <c r="C7952">
        <v>30.481184005737301</v>
      </c>
    </row>
    <row r="7953" spans="1:3">
      <c r="A7953">
        <v>20.635814666748001</v>
      </c>
      <c r="B7953">
        <v>17.294347763061499</v>
      </c>
      <c r="C7953">
        <v>19.466300964355501</v>
      </c>
    </row>
    <row r="7954" spans="1:3">
      <c r="A7954">
        <v>32.202510833740199</v>
      </c>
      <c r="B7954">
        <v>21.7425746917725</v>
      </c>
      <c r="C7954">
        <v>28.541532516479499</v>
      </c>
    </row>
    <row r="7955" spans="1:3">
      <c r="A7955">
        <v>19.522193908691399</v>
      </c>
      <c r="B7955">
        <v>-19.5149116516113</v>
      </c>
      <c r="C7955">
        <v>5.8592071533203098</v>
      </c>
    </row>
    <row r="7956" spans="1:3">
      <c r="A7956">
        <v>14.9197082519531</v>
      </c>
      <c r="B7956">
        <v>21.1788635253906</v>
      </c>
      <c r="C7956">
        <v>17.1104125976563</v>
      </c>
    </row>
    <row r="7957" spans="1:3">
      <c r="A7957">
        <v>12.6897315979004</v>
      </c>
      <c r="B7957">
        <v>2.9116699695587198</v>
      </c>
      <c r="C7957">
        <v>9.2674102783203107</v>
      </c>
    </row>
    <row r="7958" spans="1:3">
      <c r="A7958">
        <v>27.274499893188501</v>
      </c>
      <c r="B7958">
        <v>19.0484313964844</v>
      </c>
      <c r="C7958">
        <v>24.3953762054443</v>
      </c>
    </row>
    <row r="7959" spans="1:3">
      <c r="A7959">
        <v>20.7538967132568</v>
      </c>
      <c r="B7959">
        <v>16.163600921630898</v>
      </c>
      <c r="C7959">
        <v>19.147293090820298</v>
      </c>
    </row>
    <row r="7960" spans="1:3">
      <c r="A7960">
        <v>25.751869201660199</v>
      </c>
      <c r="B7960">
        <v>19.9561882019043</v>
      </c>
      <c r="C7960">
        <v>23.723381042480501</v>
      </c>
    </row>
    <row r="7961" spans="1:3">
      <c r="A7961">
        <v>27.3875427246094</v>
      </c>
      <c r="B7961">
        <v>-7.4046401977539098</v>
      </c>
      <c r="C7961">
        <v>15.210278511047401</v>
      </c>
    </row>
    <row r="7962" spans="1:3">
      <c r="A7962">
        <v>28.2037258148193</v>
      </c>
      <c r="B7962">
        <v>32.723403930664098</v>
      </c>
      <c r="C7962">
        <v>29.7856140136719</v>
      </c>
    </row>
    <row r="7963" spans="1:3">
      <c r="A7963">
        <v>26.5701293945313</v>
      </c>
      <c r="B7963">
        <v>8.2550907135009801</v>
      </c>
      <c r="C7963">
        <v>20.159866333007798</v>
      </c>
    </row>
    <row r="7964" spans="1:3">
      <c r="A7964">
        <v>27.4479579925537</v>
      </c>
      <c r="B7964">
        <v>17.8565158843994</v>
      </c>
      <c r="C7964">
        <v>24.0909538269043</v>
      </c>
    </row>
    <row r="7965" spans="1:3">
      <c r="A7965">
        <v>22.574029922485401</v>
      </c>
      <c r="B7965">
        <v>29.126621246337901</v>
      </c>
      <c r="C7965">
        <v>24.867437362670898</v>
      </c>
    </row>
    <row r="7966" spans="1:3">
      <c r="A7966">
        <v>12.373196601867701</v>
      </c>
      <c r="B7966">
        <v>6.49684810638428</v>
      </c>
      <c r="C7966">
        <v>10.316474914550801</v>
      </c>
    </row>
    <row r="7967" spans="1:3">
      <c r="A7967">
        <v>20.269233703613299</v>
      </c>
      <c r="B7967">
        <v>32.153202056884801</v>
      </c>
      <c r="C7967">
        <v>24.428623199462901</v>
      </c>
    </row>
    <row r="7968" spans="1:3">
      <c r="A7968">
        <v>32.406890869140597</v>
      </c>
      <c r="B7968">
        <v>46.852207183837898</v>
      </c>
      <c r="C7968">
        <v>37.462753295898402</v>
      </c>
    </row>
    <row r="7969" spans="1:3">
      <c r="A7969">
        <v>50.116382598877003</v>
      </c>
      <c r="B7969">
        <v>11.6836652755737</v>
      </c>
      <c r="C7969">
        <v>36.664932250976598</v>
      </c>
    </row>
    <row r="7970" spans="1:3">
      <c r="A7970">
        <v>24.127168655395501</v>
      </c>
      <c r="B7970">
        <v>42.942661285400398</v>
      </c>
      <c r="C7970">
        <v>30.712591171264599</v>
      </c>
    </row>
    <row r="7971" spans="1:3">
      <c r="A7971">
        <v>16.509956359863299</v>
      </c>
      <c r="B7971">
        <v>40.356056213378899</v>
      </c>
      <c r="C7971">
        <v>24.8560905456543</v>
      </c>
    </row>
    <row r="7972" spans="1:3">
      <c r="A7972">
        <v>30.456295013427699</v>
      </c>
      <c r="B7972">
        <v>79.361534118652301</v>
      </c>
      <c r="C7972">
        <v>47.573127746582003</v>
      </c>
    </row>
    <row r="7973" spans="1:3">
      <c r="A7973">
        <v>24.776950836181602</v>
      </c>
      <c r="B7973">
        <v>36.394302368164098</v>
      </c>
      <c r="C7973">
        <v>28.843023300170898</v>
      </c>
    </row>
    <row r="7974" spans="1:3">
      <c r="A7974">
        <v>25.4229927062988</v>
      </c>
      <c r="B7974">
        <v>39.2691650390625</v>
      </c>
      <c r="C7974">
        <v>30.2691535949707</v>
      </c>
    </row>
    <row r="7975" spans="1:3">
      <c r="A7975">
        <v>11.6817779541016</v>
      </c>
      <c r="B7975">
        <v>23.311620712280298</v>
      </c>
      <c r="C7975">
        <v>15.7522230148315</v>
      </c>
    </row>
    <row r="7976" spans="1:3">
      <c r="A7976">
        <v>15.793255805969199</v>
      </c>
      <c r="B7976">
        <v>12.191180229186999</v>
      </c>
      <c r="C7976">
        <v>14.532529830932599</v>
      </c>
    </row>
    <row r="7977" spans="1:3">
      <c r="A7977">
        <v>22.551389694213899</v>
      </c>
      <c r="B7977">
        <v>23.0382385253906</v>
      </c>
      <c r="C7977">
        <v>22.721786499023398</v>
      </c>
    </row>
    <row r="7978" spans="1:3">
      <c r="A7978">
        <v>24.176313400268601</v>
      </c>
      <c r="B7978">
        <v>65.320465087890597</v>
      </c>
      <c r="C7978">
        <v>38.576766967773402</v>
      </c>
    </row>
    <row r="7979" spans="1:3">
      <c r="A7979">
        <v>32.436820983886697</v>
      </c>
      <c r="B7979">
        <v>20.8290309906006</v>
      </c>
      <c r="C7979">
        <v>28.3740940093994</v>
      </c>
    </row>
    <row r="7980" spans="1:3">
      <c r="A7980">
        <v>21.302671432495099</v>
      </c>
      <c r="B7980">
        <v>30.2817707061768</v>
      </c>
      <c r="C7980">
        <v>24.445356369018601</v>
      </c>
    </row>
    <row r="7981" spans="1:3">
      <c r="A7981">
        <v>23.2401523590088</v>
      </c>
      <c r="B7981">
        <v>-9.9146146774291992</v>
      </c>
      <c r="C7981">
        <v>11.635983467102101</v>
      </c>
    </row>
    <row r="7982" spans="1:3">
      <c r="A7982">
        <v>29.635797500610401</v>
      </c>
      <c r="B7982">
        <v>-2.9144308567047101</v>
      </c>
      <c r="C7982">
        <v>18.243217468261701</v>
      </c>
    </row>
    <row r="7983" spans="1:3">
      <c r="A7983">
        <v>10.076361656189</v>
      </c>
      <c r="B7983">
        <v>30.883495330810501</v>
      </c>
      <c r="C7983">
        <v>17.358858108520501</v>
      </c>
    </row>
    <row r="7984" spans="1:3">
      <c r="A7984">
        <v>26.607000350952099</v>
      </c>
      <c r="B7984">
        <v>42.706058502197301</v>
      </c>
      <c r="C7984">
        <v>32.241672515869098</v>
      </c>
    </row>
    <row r="7985" spans="1:3">
      <c r="A7985">
        <v>44.337429046630902</v>
      </c>
      <c r="B7985">
        <v>29.621131896972699</v>
      </c>
      <c r="C7985">
        <v>39.186725616455099</v>
      </c>
    </row>
    <row r="7986" spans="1:3">
      <c r="A7986">
        <v>13.502789497375501</v>
      </c>
      <c r="B7986">
        <v>5.3016948699951199</v>
      </c>
      <c r="C7986">
        <v>10.6324062347412</v>
      </c>
    </row>
    <row r="7987" spans="1:3">
      <c r="A7987">
        <v>17.7270202636719</v>
      </c>
      <c r="B7987">
        <v>13.4925422668457</v>
      </c>
      <c r="C7987">
        <v>16.244953155517599</v>
      </c>
    </row>
    <row r="7988" spans="1:3">
      <c r="A7988">
        <v>32.0658569335938</v>
      </c>
      <c r="B7988">
        <v>32.640266418457003</v>
      </c>
      <c r="C7988">
        <v>32.266899108886697</v>
      </c>
    </row>
    <row r="7989" spans="1:3">
      <c r="A7989">
        <v>17.977439880371101</v>
      </c>
      <c r="B7989">
        <v>16.9959907531738</v>
      </c>
      <c r="C7989">
        <v>17.6339321136475</v>
      </c>
    </row>
    <row r="7990" spans="1:3">
      <c r="A7990">
        <v>43.477569580078097</v>
      </c>
      <c r="B7990">
        <v>6.91717529296875</v>
      </c>
      <c r="C7990">
        <v>30.681430816650401</v>
      </c>
    </row>
    <row r="7991" spans="1:3">
      <c r="A7991">
        <v>34.3020210266113</v>
      </c>
      <c r="B7991">
        <v>5.8310141563415501</v>
      </c>
      <c r="C7991">
        <v>24.3371677398682</v>
      </c>
    </row>
    <row r="7992" spans="1:3">
      <c r="A7992">
        <v>24.2785034179688</v>
      </c>
      <c r="B7992">
        <v>1.5030591487884499</v>
      </c>
      <c r="C7992">
        <v>16.3070983886719</v>
      </c>
    </row>
    <row r="7993" spans="1:3">
      <c r="A7993">
        <v>25.946897506713899</v>
      </c>
      <c r="B7993">
        <v>39.7990112304688</v>
      </c>
      <c r="C7993">
        <v>30.795137405395501</v>
      </c>
    </row>
    <row r="7994" spans="1:3">
      <c r="A7994">
        <v>32.237396240234403</v>
      </c>
      <c r="B7994">
        <v>59.437217712402301</v>
      </c>
      <c r="C7994">
        <v>41.757331848144503</v>
      </c>
    </row>
    <row r="7995" spans="1:3">
      <c r="A7995">
        <v>23.015172958373999</v>
      </c>
      <c r="B7995">
        <v>21.127325057983398</v>
      </c>
      <c r="C7995">
        <v>22.354425430297901</v>
      </c>
    </row>
    <row r="7996" spans="1:3">
      <c r="A7996">
        <v>16.628849029541001</v>
      </c>
      <c r="B7996">
        <v>29.8386325836182</v>
      </c>
      <c r="C7996">
        <v>21.252273559570298</v>
      </c>
    </row>
    <row r="7997" spans="1:3">
      <c r="A7997">
        <v>22.746732711791999</v>
      </c>
      <c r="B7997">
        <v>26.9872436523438</v>
      </c>
      <c r="C7997">
        <v>24.230911254882798</v>
      </c>
    </row>
    <row r="7998" spans="1:3">
      <c r="A7998">
        <v>31.673791885376001</v>
      </c>
      <c r="B7998">
        <v>11.9879808425903</v>
      </c>
      <c r="C7998">
        <v>24.783758163452099</v>
      </c>
    </row>
    <row r="7999" spans="1:3">
      <c r="A7999">
        <v>24.030860900878899</v>
      </c>
      <c r="B7999">
        <v>-7.4973092079162598</v>
      </c>
      <c r="C7999">
        <v>12.9960012435913</v>
      </c>
    </row>
    <row r="8000" spans="1:3">
      <c r="A8000">
        <v>33.8615913391113</v>
      </c>
      <c r="B8000">
        <v>6.6131739616393999</v>
      </c>
      <c r="C8000">
        <v>24.3246459960938</v>
      </c>
    </row>
    <row r="8001" spans="1:3">
      <c r="A8001">
        <v>38.96875</v>
      </c>
      <c r="B8001">
        <v>28.957656860351602</v>
      </c>
      <c r="C8001">
        <v>35.464866638183601</v>
      </c>
    </row>
    <row r="8002" spans="1:3">
      <c r="A8002">
        <v>24.379451751708999</v>
      </c>
      <c r="B8002">
        <v>-14.5651769638062</v>
      </c>
      <c r="C8002">
        <v>10.748831748962401</v>
      </c>
    </row>
    <row r="8003" spans="1:3">
      <c r="A8003">
        <v>11.1973924636841</v>
      </c>
      <c r="B8003">
        <v>21.391832351684599</v>
      </c>
      <c r="C8003">
        <v>14.7654466629028</v>
      </c>
    </row>
    <row r="8004" spans="1:3">
      <c r="A8004">
        <v>16.7126770019531</v>
      </c>
      <c r="B8004">
        <v>11.4881191253662</v>
      </c>
      <c r="C8004">
        <v>14.884081840515099</v>
      </c>
    </row>
    <row r="8005" spans="1:3">
      <c r="A8005">
        <v>37.053531646728501</v>
      </c>
      <c r="B8005">
        <v>12.8581590652466</v>
      </c>
      <c r="C8005">
        <v>28.585151672363299</v>
      </c>
    </row>
    <row r="8006" spans="1:3">
      <c r="A8006">
        <v>28.139600753784201</v>
      </c>
      <c r="B8006">
        <v>18.2098178863525</v>
      </c>
      <c r="C8006">
        <v>24.664176940918001</v>
      </c>
    </row>
    <row r="8007" spans="1:3">
      <c r="A8007">
        <v>20.0299987792969</v>
      </c>
      <c r="B8007">
        <v>20.451011657714801</v>
      </c>
      <c r="C8007">
        <v>20.177352905273398</v>
      </c>
    </row>
    <row r="8008" spans="1:3">
      <c r="A8008">
        <v>15.1533603668213</v>
      </c>
      <c r="B8008">
        <v>12.0974340438843</v>
      </c>
      <c r="C8008">
        <v>14.0837860107422</v>
      </c>
    </row>
    <row r="8009" spans="1:3">
      <c r="A8009">
        <v>16.2401313781738</v>
      </c>
      <c r="B8009">
        <v>24.233474731445298</v>
      </c>
      <c r="C8009">
        <v>19.0378017425537</v>
      </c>
    </row>
    <row r="8010" spans="1:3">
      <c r="A8010">
        <v>15.043738365173301</v>
      </c>
      <c r="B8010">
        <v>7.5091567039489702</v>
      </c>
      <c r="C8010">
        <v>12.406634330749499</v>
      </c>
    </row>
    <row r="8011" spans="1:3">
      <c r="A8011">
        <v>35.914169311523402</v>
      </c>
      <c r="B8011">
        <v>15.3611602783203</v>
      </c>
      <c r="C8011">
        <v>28.720615386962901</v>
      </c>
    </row>
    <row r="8012" spans="1:3">
      <c r="A8012">
        <v>22.337348937988299</v>
      </c>
      <c r="B8012">
        <v>93.083702087402301</v>
      </c>
      <c r="C8012">
        <v>47.0985717773438</v>
      </c>
    </row>
    <row r="8013" spans="1:3">
      <c r="A8013">
        <v>49.591651916503899</v>
      </c>
      <c r="B8013">
        <v>25.7140293121338</v>
      </c>
      <c r="C8013">
        <v>41.234485626220703</v>
      </c>
    </row>
    <row r="8014" spans="1:3">
      <c r="A8014">
        <v>25.451856613159201</v>
      </c>
      <c r="B8014">
        <v>11.577339172363301</v>
      </c>
      <c r="C8014">
        <v>20.595775604248001</v>
      </c>
    </row>
    <row r="8015" spans="1:3">
      <c r="A8015">
        <v>28.505428314208999</v>
      </c>
      <c r="B8015">
        <v>-1.86791384220123</v>
      </c>
      <c r="C8015">
        <v>17.874757766723601</v>
      </c>
    </row>
    <row r="8016" spans="1:3">
      <c r="A8016">
        <v>35.029754638671903</v>
      </c>
      <c r="B8016">
        <v>27.333198547363299</v>
      </c>
      <c r="C8016">
        <v>32.335960388183601</v>
      </c>
    </row>
    <row r="8017" spans="1:3">
      <c r="A8017">
        <v>25.8151340484619</v>
      </c>
      <c r="B8017">
        <v>61.426933288574197</v>
      </c>
      <c r="C8017">
        <v>38.279262542724602</v>
      </c>
    </row>
    <row r="8018" spans="1:3">
      <c r="A8018">
        <v>25.9715175628662</v>
      </c>
      <c r="B8018">
        <v>24.024610519409201</v>
      </c>
      <c r="C8018">
        <v>25.2901000976563</v>
      </c>
    </row>
    <row r="8019" spans="1:3">
      <c r="A8019">
        <v>18.273048400878899</v>
      </c>
      <c r="B8019">
        <v>4.7214679718017596</v>
      </c>
      <c r="C8019">
        <v>13.5299949645996</v>
      </c>
    </row>
    <row r="8020" spans="1:3">
      <c r="A8020">
        <v>35.769618988037102</v>
      </c>
      <c r="B8020">
        <v>12.755124092102101</v>
      </c>
      <c r="C8020">
        <v>27.714546203613299</v>
      </c>
    </row>
    <row r="8021" spans="1:3">
      <c r="A8021">
        <v>20.731037139892599</v>
      </c>
      <c r="B8021">
        <v>0.841616570949554</v>
      </c>
      <c r="C8021">
        <v>13.7697401046753</v>
      </c>
    </row>
    <row r="8022" spans="1:3">
      <c r="A8022">
        <v>15.9185171127319</v>
      </c>
      <c r="B8022">
        <v>-20.35302734375</v>
      </c>
      <c r="C8022">
        <v>3.2234766483306898</v>
      </c>
    </row>
    <row r="8023" spans="1:3">
      <c r="A8023">
        <v>16.560462951660199</v>
      </c>
      <c r="B8023">
        <v>27.556718826293899</v>
      </c>
      <c r="C8023">
        <v>20.409152984619102</v>
      </c>
    </row>
    <row r="8024" spans="1:3">
      <c r="A8024">
        <v>22.959766387939499</v>
      </c>
      <c r="B8024">
        <v>26.673290252685501</v>
      </c>
      <c r="C8024">
        <v>24.25950050354</v>
      </c>
    </row>
    <row r="8025" spans="1:3">
      <c r="A8025">
        <v>11.8413591384888</v>
      </c>
      <c r="B8025">
        <v>7.1773009300231898</v>
      </c>
      <c r="C8025">
        <v>10.2089385986328</v>
      </c>
    </row>
    <row r="8026" spans="1:3">
      <c r="A8026">
        <v>35.907917022705099</v>
      </c>
      <c r="B8026">
        <v>12.162991523742701</v>
      </c>
      <c r="C8026">
        <v>27.597192764282202</v>
      </c>
    </row>
    <row r="8027" spans="1:3">
      <c r="A8027">
        <v>24.422927856445298</v>
      </c>
      <c r="B8027">
        <v>38.082736968994098</v>
      </c>
      <c r="C8027">
        <v>29.203861236572301</v>
      </c>
    </row>
    <row r="8028" spans="1:3">
      <c r="A8028">
        <v>28.513599395751999</v>
      </c>
      <c r="B8028">
        <v>-0.38786387443542503</v>
      </c>
      <c r="C8028">
        <v>18.398086547851602</v>
      </c>
    </row>
    <row r="8029" spans="1:3">
      <c r="A8029">
        <v>22.0348224639893</v>
      </c>
      <c r="B8029">
        <v>16.624811172485401</v>
      </c>
      <c r="C8029">
        <v>20.141319274902301</v>
      </c>
    </row>
    <row r="8030" spans="1:3">
      <c r="A8030">
        <v>45.3757514953613</v>
      </c>
      <c r="B8030">
        <v>13.312893867492701</v>
      </c>
      <c r="C8030">
        <v>34.153751373291001</v>
      </c>
    </row>
    <row r="8031" spans="1:3">
      <c r="A8031">
        <v>19.508275985717798</v>
      </c>
      <c r="B8031">
        <v>54.814517974853501</v>
      </c>
      <c r="C8031">
        <v>31.865461349487301</v>
      </c>
    </row>
    <row r="8032" spans="1:3">
      <c r="A8032">
        <v>20.6031093597412</v>
      </c>
      <c r="B8032">
        <v>37.075778961181598</v>
      </c>
      <c r="C8032">
        <v>26.368543624877901</v>
      </c>
    </row>
    <row r="8033" spans="1:3">
      <c r="A8033">
        <v>25.835412979126001</v>
      </c>
      <c r="B8033">
        <v>53.246604919433601</v>
      </c>
      <c r="C8033">
        <v>35.429328918457003</v>
      </c>
    </row>
    <row r="8034" spans="1:3">
      <c r="A8034">
        <v>18.4211120605469</v>
      </c>
      <c r="B8034">
        <v>44.598278045654297</v>
      </c>
      <c r="C8034">
        <v>27.5831203460693</v>
      </c>
    </row>
    <row r="8035" spans="1:3">
      <c r="A8035">
        <v>10.6359567642212</v>
      </c>
      <c r="B8035">
        <v>20.191164016723601</v>
      </c>
      <c r="C8035">
        <v>13.980278968811</v>
      </c>
    </row>
    <row r="8036" spans="1:3">
      <c r="A8036">
        <v>20.289514541626001</v>
      </c>
      <c r="B8036">
        <v>36.698204040527301</v>
      </c>
      <c r="C8036">
        <v>26.032556533813501</v>
      </c>
    </row>
    <row r="8037" spans="1:3">
      <c r="A8037">
        <v>36.126026153564503</v>
      </c>
      <c r="B8037">
        <v>3.33962154388428</v>
      </c>
      <c r="C8037">
        <v>24.650785446166999</v>
      </c>
    </row>
    <row r="8038" spans="1:3">
      <c r="A8038">
        <v>17.179780960083001</v>
      </c>
      <c r="B8038">
        <v>24.464599609375</v>
      </c>
      <c r="C8038">
        <v>19.729467391967798</v>
      </c>
    </row>
    <row r="8039" spans="1:3">
      <c r="A8039">
        <v>24.037397384643601</v>
      </c>
      <c r="B8039">
        <v>23.354253768920898</v>
      </c>
      <c r="C8039">
        <v>23.798297882080099</v>
      </c>
    </row>
    <row r="8040" spans="1:3">
      <c r="A8040">
        <v>27.763076782226602</v>
      </c>
      <c r="B8040">
        <v>56.313892364502003</v>
      </c>
      <c r="C8040">
        <v>37.755863189697301</v>
      </c>
    </row>
    <row r="8041" spans="1:3">
      <c r="A8041">
        <v>22.868608474731399</v>
      </c>
      <c r="B8041">
        <v>1.7414636611938501</v>
      </c>
      <c r="C8041">
        <v>15.474107742309601</v>
      </c>
    </row>
    <row r="8042" spans="1:3">
      <c r="A8042">
        <v>22.6180515289307</v>
      </c>
      <c r="B8042">
        <v>-2.3174622058868399</v>
      </c>
      <c r="C8042">
        <v>13.890622138977101</v>
      </c>
    </row>
    <row r="8043" spans="1:3">
      <c r="A8043">
        <v>21.605125427246101</v>
      </c>
      <c r="B8043">
        <v>30.838232040405298</v>
      </c>
      <c r="C8043">
        <v>24.836711883544901</v>
      </c>
    </row>
    <row r="8044" spans="1:3">
      <c r="A8044">
        <v>22.322883605956999</v>
      </c>
      <c r="B8044">
        <v>65.548118591308594</v>
      </c>
      <c r="C8044">
        <v>37.451717376708999</v>
      </c>
    </row>
    <row r="8045" spans="1:3">
      <c r="A8045">
        <v>32.013900756835902</v>
      </c>
      <c r="B8045">
        <v>39.752475738525398</v>
      </c>
      <c r="C8045">
        <v>34.722400665283203</v>
      </c>
    </row>
    <row r="8046" spans="1:3">
      <c r="A8046">
        <v>27.4041748046875</v>
      </c>
      <c r="B8046">
        <v>83.356269836425795</v>
      </c>
      <c r="C8046">
        <v>46.9874076843262</v>
      </c>
    </row>
    <row r="8047" spans="1:3">
      <c r="A8047">
        <v>20.561378479003899</v>
      </c>
      <c r="B8047">
        <v>-30.517988204956101</v>
      </c>
      <c r="C8047">
        <v>2.6836001873016402</v>
      </c>
    </row>
    <row r="8048" spans="1:3">
      <c r="A8048">
        <v>34.855453491210902</v>
      </c>
      <c r="B8048">
        <v>13.8804273605347</v>
      </c>
      <c r="C8048">
        <v>27.514194488525401</v>
      </c>
    </row>
    <row r="8049" spans="1:3">
      <c r="A8049">
        <v>22.302598953247099</v>
      </c>
      <c r="B8049">
        <v>-15.862042427063001</v>
      </c>
      <c r="C8049">
        <v>8.9449748992919904</v>
      </c>
    </row>
    <row r="8050" spans="1:3">
      <c r="A8050">
        <v>18.020290374755898</v>
      </c>
      <c r="B8050">
        <v>-1.68355453014374</v>
      </c>
      <c r="C8050">
        <v>11.123944282531699</v>
      </c>
    </row>
    <row r="8051" spans="1:3">
      <c r="A8051">
        <v>15.5394439697266</v>
      </c>
      <c r="B8051">
        <v>40.315254211425803</v>
      </c>
      <c r="C8051">
        <v>24.2109775543213</v>
      </c>
    </row>
    <row r="8052" spans="1:3">
      <c r="A8052">
        <v>24.188583374023398</v>
      </c>
      <c r="B8052">
        <v>15.255617141723601</v>
      </c>
      <c r="C8052">
        <v>21.062046051025401</v>
      </c>
    </row>
    <row r="8053" spans="1:3">
      <c r="A8053">
        <v>39.968982696533203</v>
      </c>
      <c r="B8053">
        <v>32.132320404052699</v>
      </c>
      <c r="C8053">
        <v>37.226150512695298</v>
      </c>
    </row>
    <row r="8054" spans="1:3">
      <c r="A8054">
        <v>33.816619873046903</v>
      </c>
      <c r="B8054">
        <v>1.1589378118514999</v>
      </c>
      <c r="C8054">
        <v>22.386430740356399</v>
      </c>
    </row>
    <row r="8055" spans="1:3">
      <c r="A8055">
        <v>39.869575500488303</v>
      </c>
      <c r="B8055">
        <v>12.361349105835</v>
      </c>
      <c r="C8055">
        <v>30.241695404052699</v>
      </c>
    </row>
    <row r="8056" spans="1:3">
      <c r="A8056">
        <v>33.589736938476598</v>
      </c>
      <c r="B8056">
        <v>7.91878366470337</v>
      </c>
      <c r="C8056">
        <v>24.604904174804702</v>
      </c>
    </row>
    <row r="8057" spans="1:3">
      <c r="A8057">
        <v>12.501732826232899</v>
      </c>
      <c r="B8057">
        <v>19.995281219482401</v>
      </c>
      <c r="C8057">
        <v>15.124474525451699</v>
      </c>
    </row>
    <row r="8058" spans="1:3">
      <c r="A8058">
        <v>13.256473541259799</v>
      </c>
      <c r="B8058">
        <v>-10.4862051010132</v>
      </c>
      <c r="C8058">
        <v>4.9465360641479501</v>
      </c>
    </row>
    <row r="8059" spans="1:3">
      <c r="A8059">
        <v>11.5207252502441</v>
      </c>
      <c r="B8059">
        <v>26.472467422485401</v>
      </c>
      <c r="C8059">
        <v>16.7538356781006</v>
      </c>
    </row>
    <row r="8060" spans="1:3">
      <c r="A8060">
        <v>26.412183761596701</v>
      </c>
      <c r="B8060">
        <v>48.205005645752003</v>
      </c>
      <c r="C8060">
        <v>34.0396728515625</v>
      </c>
    </row>
    <row r="8061" spans="1:3">
      <c r="A8061">
        <v>25.7113742828369</v>
      </c>
      <c r="B8061">
        <v>22.312807083129901</v>
      </c>
      <c r="C8061">
        <v>24.521875381469702</v>
      </c>
    </row>
    <row r="8062" spans="1:3">
      <c r="A8062">
        <v>27.2510070800781</v>
      </c>
      <c r="B8062">
        <v>31.685670852661101</v>
      </c>
      <c r="C8062">
        <v>28.803138732910199</v>
      </c>
    </row>
    <row r="8063" spans="1:3">
      <c r="A8063">
        <v>42.9016723632813</v>
      </c>
      <c r="B8063">
        <v>67.906799316406307</v>
      </c>
      <c r="C8063">
        <v>51.653465270996101</v>
      </c>
    </row>
    <row r="8064" spans="1:3">
      <c r="A8064">
        <v>27.874820709228501</v>
      </c>
      <c r="B8064">
        <v>61.538116455078097</v>
      </c>
      <c r="C8064">
        <v>39.656974792480497</v>
      </c>
    </row>
    <row r="8065" spans="1:3">
      <c r="A8065">
        <v>14.1999263763428</v>
      </c>
      <c r="B8065">
        <v>37.253604888916001</v>
      </c>
      <c r="C8065">
        <v>22.268712997436499</v>
      </c>
    </row>
    <row r="8066" spans="1:3">
      <c r="A8066">
        <v>20.841905593872099</v>
      </c>
      <c r="B8066">
        <v>20.609855651855501</v>
      </c>
      <c r="C8066">
        <v>20.760688781738299</v>
      </c>
    </row>
    <row r="8067" spans="1:3">
      <c r="A8067">
        <v>20.236017227172901</v>
      </c>
      <c r="B8067">
        <v>-7.75151997804642E-2</v>
      </c>
      <c r="C8067">
        <v>13.1262807846069</v>
      </c>
    </row>
    <row r="8068" spans="1:3">
      <c r="A8068">
        <v>17.778787612915</v>
      </c>
      <c r="B8068">
        <v>22.7999458312988</v>
      </c>
      <c r="C8068">
        <v>19.5361938476563</v>
      </c>
    </row>
    <row r="8069" spans="1:3">
      <c r="A8069">
        <v>23.851814270019499</v>
      </c>
      <c r="B8069">
        <v>13.89430809021</v>
      </c>
      <c r="C8069">
        <v>20.3666877746582</v>
      </c>
    </row>
    <row r="8070" spans="1:3">
      <c r="A8070">
        <v>23.853509902954102</v>
      </c>
      <c r="B8070">
        <v>16.904232025146499</v>
      </c>
      <c r="C8070">
        <v>21.421262741088899</v>
      </c>
    </row>
    <row r="8071" spans="1:3">
      <c r="A8071">
        <v>34.752960205078097</v>
      </c>
      <c r="B8071">
        <v>54.245716094970703</v>
      </c>
      <c r="C8071">
        <v>41.575424194335902</v>
      </c>
    </row>
    <row r="8072" spans="1:3">
      <c r="A8072">
        <v>22.301782608032202</v>
      </c>
      <c r="B8072">
        <v>29.001909255981399</v>
      </c>
      <c r="C8072">
        <v>24.646827697753899</v>
      </c>
    </row>
    <row r="8073" spans="1:3">
      <c r="A8073">
        <v>16.119688034057599</v>
      </c>
      <c r="B8073">
        <v>38.478054046630902</v>
      </c>
      <c r="C8073">
        <v>23.945116043090799</v>
      </c>
    </row>
    <row r="8074" spans="1:3">
      <c r="A8074">
        <v>21.062156677246101</v>
      </c>
      <c r="B8074">
        <v>70.923034667968807</v>
      </c>
      <c r="C8074">
        <v>38.513465881347699</v>
      </c>
    </row>
    <row r="8075" spans="1:3">
      <c r="A8075">
        <v>17.5592346191406</v>
      </c>
      <c r="B8075">
        <v>21.437374114990199</v>
      </c>
      <c r="C8075">
        <v>18.916584014892599</v>
      </c>
    </row>
    <row r="8076" spans="1:3">
      <c r="A8076">
        <v>7.7011160850524902</v>
      </c>
      <c r="B8076">
        <v>16.205673217773398</v>
      </c>
      <c r="C8076">
        <v>10.677711486816399</v>
      </c>
    </row>
    <row r="8077" spans="1:3">
      <c r="A8077">
        <v>18.888765335083001</v>
      </c>
      <c r="B8077">
        <v>15.541015625</v>
      </c>
      <c r="C8077">
        <v>17.7170524597168</v>
      </c>
    </row>
    <row r="8078" spans="1:3">
      <c r="A8078">
        <v>34.518352508544901</v>
      </c>
      <c r="B8078">
        <v>7.0491623878479004</v>
      </c>
      <c r="C8078">
        <v>24.904136657714801</v>
      </c>
    </row>
    <row r="8079" spans="1:3">
      <c r="A8079">
        <v>20.880451202392599</v>
      </c>
      <c r="B8079">
        <v>-2.45183658599854</v>
      </c>
      <c r="C8079">
        <v>12.714150428771999</v>
      </c>
    </row>
    <row r="8080" spans="1:3">
      <c r="A8080">
        <v>31.005750656127901</v>
      </c>
      <c r="B8080">
        <v>35.414398193359403</v>
      </c>
      <c r="C8080">
        <v>32.548778533935497</v>
      </c>
    </row>
    <row r="8081" spans="1:3">
      <c r="A8081">
        <v>32.763210296630902</v>
      </c>
      <c r="B8081">
        <v>9.26763916015625</v>
      </c>
      <c r="C8081">
        <v>24.539760589599599</v>
      </c>
    </row>
    <row r="8082" spans="1:3">
      <c r="A8082">
        <v>19.711402893066399</v>
      </c>
      <c r="B8082">
        <v>37.722858428955099</v>
      </c>
      <c r="C8082">
        <v>26.0154113769531</v>
      </c>
    </row>
    <row r="8083" spans="1:3">
      <c r="A8083">
        <v>23.897056579589801</v>
      </c>
      <c r="B8083">
        <v>2.02456402778625</v>
      </c>
      <c r="C8083">
        <v>16.241683959960898</v>
      </c>
    </row>
    <row r="8084" spans="1:3">
      <c r="A8084">
        <v>26.486913681030298</v>
      </c>
      <c r="B8084">
        <v>-5.0235123634338397</v>
      </c>
      <c r="C8084">
        <v>15.458264350891101</v>
      </c>
    </row>
    <row r="8085" spans="1:3">
      <c r="A8085">
        <v>31.343141555786101</v>
      </c>
      <c r="B8085">
        <v>39.071048736572301</v>
      </c>
      <c r="C8085">
        <v>34.047908782958999</v>
      </c>
    </row>
    <row r="8086" spans="1:3">
      <c r="A8086">
        <v>34.693546295166001</v>
      </c>
      <c r="B8086">
        <v>-1.8549673557281501</v>
      </c>
      <c r="C8086">
        <v>21.901567459106399</v>
      </c>
    </row>
    <row r="8087" spans="1:3">
      <c r="A8087">
        <v>19.431934356689499</v>
      </c>
      <c r="B8087">
        <v>71.679191589355497</v>
      </c>
      <c r="C8087">
        <v>37.718475341796903</v>
      </c>
    </row>
    <row r="8088" spans="1:3">
      <c r="A8088">
        <v>24.614770889282202</v>
      </c>
      <c r="B8088">
        <v>45.4616508483887</v>
      </c>
      <c r="C8088">
        <v>31.911178588867202</v>
      </c>
    </row>
    <row r="8089" spans="1:3">
      <c r="A8089">
        <v>39.546871185302699</v>
      </c>
      <c r="B8089">
        <v>0.65808355808258101</v>
      </c>
      <c r="C8089">
        <v>25.935794830322301</v>
      </c>
    </row>
    <row r="8090" spans="1:3">
      <c r="A8090">
        <v>30.127336502075199</v>
      </c>
      <c r="B8090">
        <v>1.21683073043823</v>
      </c>
      <c r="C8090">
        <v>20.008659362793001</v>
      </c>
    </row>
    <row r="8091" spans="1:3">
      <c r="A8091">
        <v>21.000017166137699</v>
      </c>
      <c r="B8091">
        <v>9.8101568222045898</v>
      </c>
      <c r="C8091">
        <v>17.0835666656494</v>
      </c>
    </row>
    <row r="8092" spans="1:3">
      <c r="A8092">
        <v>29.9365119934082</v>
      </c>
      <c r="B8092">
        <v>3.8742985725402801</v>
      </c>
      <c r="C8092">
        <v>20.8147373199463</v>
      </c>
    </row>
    <row r="8093" spans="1:3">
      <c r="A8093">
        <v>27.769050598144499</v>
      </c>
      <c r="B8093">
        <v>45.468463897705099</v>
      </c>
      <c r="C8093">
        <v>33.963844299316399</v>
      </c>
    </row>
    <row r="8094" spans="1:3">
      <c r="A8094">
        <v>19.331367492675799</v>
      </c>
      <c r="B8094">
        <v>65.013801574707003</v>
      </c>
      <c r="C8094">
        <v>35.320220947265597</v>
      </c>
    </row>
    <row r="8095" spans="1:3">
      <c r="A8095">
        <v>21.5022373199463</v>
      </c>
      <c r="B8095">
        <v>3.1883027553558398</v>
      </c>
      <c r="C8095">
        <v>15.092360496521</v>
      </c>
    </row>
    <row r="8096" spans="1:3">
      <c r="A8096">
        <v>29.037706375122099</v>
      </c>
      <c r="B8096">
        <v>40.098903656005902</v>
      </c>
      <c r="C8096">
        <v>32.909126281738303</v>
      </c>
    </row>
    <row r="8097" spans="1:3">
      <c r="A8097">
        <v>18.355848312377901</v>
      </c>
      <c r="B8097">
        <v>38.988758087158203</v>
      </c>
      <c r="C8097">
        <v>25.577365875244102</v>
      </c>
    </row>
    <row r="8098" spans="1:3">
      <c r="A8098">
        <v>19.619865417480501</v>
      </c>
      <c r="B8098">
        <v>50.507537841796903</v>
      </c>
      <c r="C8098">
        <v>30.4305515289307</v>
      </c>
    </row>
    <row r="8099" spans="1:3">
      <c r="A8099">
        <v>19.939348220825199</v>
      </c>
      <c r="B8099">
        <v>62.423389434814503</v>
      </c>
      <c r="C8099">
        <v>34.808761596679702</v>
      </c>
    </row>
    <row r="8100" spans="1:3">
      <c r="A8100">
        <v>25.981481552123999</v>
      </c>
      <c r="B8100">
        <v>14.7380313873291</v>
      </c>
      <c r="C8100">
        <v>22.0462741851807</v>
      </c>
    </row>
    <row r="8101" spans="1:3">
      <c r="A8101">
        <v>30.533971786498999</v>
      </c>
      <c r="B8101">
        <v>10.905428886413601</v>
      </c>
      <c r="C8101">
        <v>23.663982391357401</v>
      </c>
    </row>
    <row r="8102" spans="1:3">
      <c r="A8102">
        <v>60.3747367858887</v>
      </c>
      <c r="B8102">
        <v>-28.350181579589801</v>
      </c>
      <c r="C8102">
        <v>29.3210144042969</v>
      </c>
    </row>
    <row r="8103" spans="1:3">
      <c r="A8103">
        <v>32.4889106750488</v>
      </c>
      <c r="B8103">
        <v>52.492488861083999</v>
      </c>
      <c r="C8103">
        <v>39.490161895752003</v>
      </c>
    </row>
    <row r="8104" spans="1:3">
      <c r="A8104">
        <v>17.232233047485401</v>
      </c>
      <c r="B8104">
        <v>33.894500732421903</v>
      </c>
      <c r="C8104">
        <v>23.0640258789063</v>
      </c>
    </row>
    <row r="8105" spans="1:3">
      <c r="A8105">
        <v>18.262506484985401</v>
      </c>
      <c r="B8105">
        <v>16.258272171020501</v>
      </c>
      <c r="C8105">
        <v>17.5610237121582</v>
      </c>
    </row>
    <row r="8106" spans="1:3">
      <c r="A8106">
        <v>21.017736434936499</v>
      </c>
      <c r="B8106">
        <v>5.3990974426269496</v>
      </c>
      <c r="C8106">
        <v>15.551212310791</v>
      </c>
    </row>
    <row r="8107" spans="1:3">
      <c r="A8107">
        <v>14.7092094421387</v>
      </c>
      <c r="B8107">
        <v>24.825733184814499</v>
      </c>
      <c r="C8107">
        <v>18.249992370605501</v>
      </c>
    </row>
    <row r="8108" spans="1:3">
      <c r="A8108">
        <v>22.7482013702393</v>
      </c>
      <c r="B8108">
        <v>40.855724334716797</v>
      </c>
      <c r="C8108">
        <v>29.0858345031738</v>
      </c>
    </row>
    <row r="8109" spans="1:3">
      <c r="A8109">
        <v>11.839606285095201</v>
      </c>
      <c r="B8109">
        <v>-5.9771633148193404</v>
      </c>
      <c r="C8109">
        <v>5.6037368774414098</v>
      </c>
    </row>
    <row r="8110" spans="1:3">
      <c r="A8110">
        <v>21.9104194641113</v>
      </c>
      <c r="B8110">
        <v>43.849979400634801</v>
      </c>
      <c r="C8110">
        <v>29.5892658233643</v>
      </c>
    </row>
    <row r="8111" spans="1:3">
      <c r="A8111">
        <v>22.900373458862301</v>
      </c>
      <c r="B8111">
        <v>13.5331811904907</v>
      </c>
      <c r="C8111">
        <v>19.6218566894531</v>
      </c>
    </row>
    <row r="8112" spans="1:3">
      <c r="A8112">
        <v>22.728147506713899</v>
      </c>
      <c r="B8112">
        <v>76.533973693847699</v>
      </c>
      <c r="C8112">
        <v>41.560188293457003</v>
      </c>
    </row>
    <row r="8113" spans="1:3">
      <c r="A8113">
        <v>19.171209335327099</v>
      </c>
      <c r="B8113">
        <v>19.519701004028299</v>
      </c>
      <c r="C8113">
        <v>19.2931823730469</v>
      </c>
    </row>
    <row r="8114" spans="1:3">
      <c r="A8114">
        <v>22.485969543456999</v>
      </c>
      <c r="B8114">
        <v>62.920501708984403</v>
      </c>
      <c r="C8114">
        <v>36.638053894042997</v>
      </c>
    </row>
    <row r="8115" spans="1:3">
      <c r="A8115">
        <v>16.7840366363525</v>
      </c>
      <c r="B8115">
        <v>28.6009407043457</v>
      </c>
      <c r="C8115">
        <v>20.9199523925781</v>
      </c>
    </row>
    <row r="8116" spans="1:3">
      <c r="A8116">
        <v>45.746040344238303</v>
      </c>
      <c r="B8116">
        <v>29.080192565918001</v>
      </c>
      <c r="C8116">
        <v>39.912994384765597</v>
      </c>
    </row>
    <row r="8117" spans="1:3">
      <c r="A8117">
        <v>26.623113632202099</v>
      </c>
      <c r="B8117">
        <v>12.786150932311999</v>
      </c>
      <c r="C8117">
        <v>21.780176162719702</v>
      </c>
    </row>
    <row r="8118" spans="1:3">
      <c r="A8118">
        <v>34.2444038391113</v>
      </c>
      <c r="B8118">
        <v>38.678844451904297</v>
      </c>
      <c r="C8118">
        <v>35.796459197997997</v>
      </c>
    </row>
    <row r="8119" spans="1:3">
      <c r="A8119">
        <v>21.005762100219702</v>
      </c>
      <c r="B8119">
        <v>15.523303031921399</v>
      </c>
      <c r="C8119">
        <v>19.086900711059599</v>
      </c>
    </row>
    <row r="8120" spans="1:3">
      <c r="A8120">
        <v>31.703170776367202</v>
      </c>
      <c r="B8120">
        <v>30.4755859375</v>
      </c>
      <c r="C8120">
        <v>31.273515701293899</v>
      </c>
    </row>
    <row r="8121" spans="1:3">
      <c r="A8121">
        <v>31.3796997070313</v>
      </c>
      <c r="B8121">
        <v>25.970289230346701</v>
      </c>
      <c r="C8121">
        <v>29.486406326293899</v>
      </c>
    </row>
    <row r="8122" spans="1:3">
      <c r="A8122">
        <v>35.8163452148438</v>
      </c>
      <c r="B8122">
        <v>5.1920666694641104</v>
      </c>
      <c r="C8122">
        <v>25.097846984863299</v>
      </c>
    </row>
    <row r="8123" spans="1:3">
      <c r="A8123">
        <v>19.9290161132813</v>
      </c>
      <c r="B8123">
        <v>4.3882355690002397</v>
      </c>
      <c r="C8123">
        <v>14.489743232727101</v>
      </c>
    </row>
    <row r="8124" spans="1:3">
      <c r="A8124">
        <v>25.668146133422901</v>
      </c>
      <c r="B8124">
        <v>15.721625328064</v>
      </c>
      <c r="C8124">
        <v>22.186862945556602</v>
      </c>
    </row>
    <row r="8125" spans="1:3">
      <c r="A8125">
        <v>41.667671203613303</v>
      </c>
      <c r="B8125">
        <v>19.6437168121338</v>
      </c>
      <c r="C8125">
        <v>33.959285736083999</v>
      </c>
    </row>
    <row r="8126" spans="1:3">
      <c r="A8126">
        <v>23.487329483032202</v>
      </c>
      <c r="B8126">
        <v>60.967643737792997</v>
      </c>
      <c r="C8126">
        <v>36.605438232421903</v>
      </c>
    </row>
    <row r="8127" spans="1:3">
      <c r="A8127">
        <v>33.824150085449197</v>
      </c>
      <c r="B8127">
        <v>21.8768615722656</v>
      </c>
      <c r="C8127">
        <v>29.642599105835</v>
      </c>
    </row>
    <row r="8128" spans="1:3">
      <c r="A8128">
        <v>28.588962554931602</v>
      </c>
      <c r="B8128">
        <v>41.799766540527301</v>
      </c>
      <c r="C8128">
        <v>33.212745666503899</v>
      </c>
    </row>
    <row r="8129" spans="1:3">
      <c r="A8129">
        <v>19.9701137542725</v>
      </c>
      <c r="B8129">
        <v>-19.3763236999512</v>
      </c>
      <c r="C8129">
        <v>6.1988606452941903</v>
      </c>
    </row>
    <row r="8130" spans="1:3">
      <c r="A8130">
        <v>14.743293762206999</v>
      </c>
      <c r="B8130">
        <v>19.378044128418001</v>
      </c>
      <c r="C8130">
        <v>16.365455627441399</v>
      </c>
    </row>
    <row r="8131" spans="1:3">
      <c r="A8131">
        <v>19.992237091064499</v>
      </c>
      <c r="B8131">
        <v>40.682041168212898</v>
      </c>
      <c r="C8131">
        <v>27.233669281005898</v>
      </c>
    </row>
    <row r="8132" spans="1:3">
      <c r="A8132">
        <v>56.068851470947301</v>
      </c>
      <c r="B8132">
        <v>20.5649299621582</v>
      </c>
      <c r="C8132">
        <v>43.642478942871101</v>
      </c>
    </row>
    <row r="8133" spans="1:3">
      <c r="A8133">
        <v>26.8131217956543</v>
      </c>
      <c r="B8133">
        <v>2.2558081150054901</v>
      </c>
      <c r="C8133">
        <v>18.218061447143601</v>
      </c>
    </row>
    <row r="8134" spans="1:3">
      <c r="A8134">
        <v>12.8690071105957</v>
      </c>
      <c r="B8134">
        <v>16.5663356781006</v>
      </c>
      <c r="C8134">
        <v>14.163072586059601</v>
      </c>
    </row>
    <row r="8135" spans="1:3">
      <c r="A8135">
        <v>31.4129447937012</v>
      </c>
      <c r="B8135">
        <v>44.076221466064503</v>
      </c>
      <c r="C8135">
        <v>35.8450927734375</v>
      </c>
    </row>
    <row r="8136" spans="1:3">
      <c r="A8136">
        <v>35.247531890869098</v>
      </c>
      <c r="B8136">
        <v>-8.3974523544311506</v>
      </c>
      <c r="C8136">
        <v>19.971786499023398</v>
      </c>
    </row>
    <row r="8137" spans="1:3">
      <c r="A8137">
        <v>43.828727722167997</v>
      </c>
      <c r="B8137">
        <v>68.459831237792997</v>
      </c>
      <c r="C8137">
        <v>52.449615478515597</v>
      </c>
    </row>
    <row r="8138" spans="1:3">
      <c r="A8138">
        <v>20.215267181396499</v>
      </c>
      <c r="B8138">
        <v>38.440616607666001</v>
      </c>
      <c r="C8138">
        <v>26.594139099121101</v>
      </c>
    </row>
    <row r="8139" spans="1:3">
      <c r="A8139">
        <v>32.131870269775398</v>
      </c>
      <c r="B8139">
        <v>29.0163764953613</v>
      </c>
      <c r="C8139">
        <v>31.041446685791001</v>
      </c>
    </row>
    <row r="8140" spans="1:3">
      <c r="A8140">
        <v>20.5310974121094</v>
      </c>
      <c r="B8140">
        <v>69.465858459472699</v>
      </c>
      <c r="C8140">
        <v>37.6582641601563</v>
      </c>
    </row>
    <row r="8141" spans="1:3">
      <c r="A8141">
        <v>15.3479623794556</v>
      </c>
      <c r="B8141">
        <v>25.450111389160199</v>
      </c>
      <c r="C8141">
        <v>18.883714675903299</v>
      </c>
    </row>
    <row r="8142" spans="1:3">
      <c r="A8142">
        <v>31.498537063598601</v>
      </c>
      <c r="B8142">
        <v>13.173200607299799</v>
      </c>
      <c r="C8142">
        <v>25.084669113159201</v>
      </c>
    </row>
    <row r="8143" spans="1:3">
      <c r="A8143">
        <v>23.5658473968506</v>
      </c>
      <c r="B8143">
        <v>20.697704315185501</v>
      </c>
      <c r="C8143">
        <v>22.561996459960898</v>
      </c>
    </row>
    <row r="8144" spans="1:3">
      <c r="A8144">
        <v>18.8688869476318</v>
      </c>
      <c r="B8144">
        <v>-11.727832794189499</v>
      </c>
      <c r="C8144">
        <v>8.16003513336182</v>
      </c>
    </row>
    <row r="8145" spans="1:3">
      <c r="A8145">
        <v>11.490912437439</v>
      </c>
      <c r="B8145">
        <v>39.662952423095703</v>
      </c>
      <c r="C8145">
        <v>21.3511257171631</v>
      </c>
    </row>
    <row r="8146" spans="1:3">
      <c r="A8146">
        <v>37.7472534179688</v>
      </c>
      <c r="B8146">
        <v>0.78404271602630604</v>
      </c>
      <c r="C8146">
        <v>24.8101291656494</v>
      </c>
    </row>
    <row r="8147" spans="1:3">
      <c r="A8147">
        <v>17.869922637939499</v>
      </c>
      <c r="B8147">
        <v>15.884396553039601</v>
      </c>
      <c r="C8147">
        <v>17.1749877929688</v>
      </c>
    </row>
    <row r="8148" spans="1:3">
      <c r="A8148">
        <v>13.4173908233643</v>
      </c>
      <c r="B8148">
        <v>10.7725162506104</v>
      </c>
      <c r="C8148">
        <v>12.4916849136353</v>
      </c>
    </row>
    <row r="8149" spans="1:3">
      <c r="A8149">
        <v>22.2210693359375</v>
      </c>
      <c r="B8149">
        <v>10.3415441513062</v>
      </c>
      <c r="C8149">
        <v>18.063236236572301</v>
      </c>
    </row>
    <row r="8150" spans="1:3">
      <c r="A8150">
        <v>16.248203277587901</v>
      </c>
      <c r="B8150">
        <v>66.5029296875</v>
      </c>
      <c r="C8150">
        <v>33.837356567382798</v>
      </c>
    </row>
    <row r="8151" spans="1:3">
      <c r="A8151">
        <v>15.6443338394165</v>
      </c>
      <c r="B8151">
        <v>6.7826433181762704</v>
      </c>
      <c r="C8151">
        <v>12.542741775512701</v>
      </c>
    </row>
    <row r="8152" spans="1:3">
      <c r="A8152">
        <v>29.445333480835</v>
      </c>
      <c r="B8152">
        <v>41.572460174560497</v>
      </c>
      <c r="C8152">
        <v>33.689826965332003</v>
      </c>
    </row>
    <row r="8153" spans="1:3">
      <c r="A8153">
        <v>28.3025722503662</v>
      </c>
      <c r="B8153">
        <v>17.072088241577099</v>
      </c>
      <c r="C8153">
        <v>24.371902465820298</v>
      </c>
    </row>
    <row r="8154" spans="1:3">
      <c r="A8154">
        <v>21.940824508666999</v>
      </c>
      <c r="B8154">
        <v>-11.8123626708984</v>
      </c>
      <c r="C8154">
        <v>10.1272087097168</v>
      </c>
    </row>
    <row r="8155" spans="1:3">
      <c r="A8155">
        <v>17.889650344848601</v>
      </c>
      <c r="B8155">
        <v>-2.1818575859069802</v>
      </c>
      <c r="C8155">
        <v>10.864622116088899</v>
      </c>
    </row>
    <row r="8156" spans="1:3">
      <c r="A8156">
        <v>30.899805068969702</v>
      </c>
      <c r="B8156">
        <v>46.472469329833999</v>
      </c>
      <c r="C8156">
        <v>36.3502388000488</v>
      </c>
    </row>
    <row r="8157" spans="1:3">
      <c r="A8157">
        <v>34.913162231445298</v>
      </c>
      <c r="B8157">
        <v>-1.6180442571639999</v>
      </c>
      <c r="C8157">
        <v>22.127239227294901</v>
      </c>
    </row>
    <row r="8158" spans="1:3">
      <c r="A8158">
        <v>20.828615188598601</v>
      </c>
      <c r="B8158">
        <v>67.433990478515597</v>
      </c>
      <c r="C8158">
        <v>37.140495300292997</v>
      </c>
    </row>
    <row r="8159" spans="1:3">
      <c r="A8159">
        <v>17.387914657592798</v>
      </c>
      <c r="B8159">
        <v>24.7915229797363</v>
      </c>
      <c r="C8159">
        <v>19.9791774749756</v>
      </c>
    </row>
    <row r="8160" spans="1:3">
      <c r="A8160">
        <v>25.294670104980501</v>
      </c>
      <c r="B8160">
        <v>18.697484970092798</v>
      </c>
      <c r="C8160">
        <v>22.985654830932599</v>
      </c>
    </row>
    <row r="8161" spans="1:3">
      <c r="A8161">
        <v>23.559251785278299</v>
      </c>
      <c r="B8161">
        <v>52.6406059265137</v>
      </c>
      <c r="C8161">
        <v>33.737724304199197</v>
      </c>
    </row>
    <row r="8162" spans="1:3">
      <c r="A8162">
        <v>30.994644165039102</v>
      </c>
      <c r="B8162">
        <v>1.4806318283081099</v>
      </c>
      <c r="C8162">
        <v>20.664739608764599</v>
      </c>
    </row>
    <row r="8163" spans="1:3">
      <c r="A8163">
        <v>18.228343963623001</v>
      </c>
      <c r="B8163">
        <v>40.069919586181598</v>
      </c>
      <c r="C8163">
        <v>25.872896194458001</v>
      </c>
    </row>
    <row r="8164" spans="1:3">
      <c r="A8164">
        <v>25.1136798858643</v>
      </c>
      <c r="B8164">
        <v>0.83984482288360596</v>
      </c>
      <c r="C8164">
        <v>16.6178379058838</v>
      </c>
    </row>
    <row r="8165" spans="1:3">
      <c r="A8165">
        <v>15.137303352356</v>
      </c>
      <c r="B8165">
        <v>27.775857925415</v>
      </c>
      <c r="C8165">
        <v>19.560796737670898</v>
      </c>
    </row>
    <row r="8166" spans="1:3">
      <c r="A8166">
        <v>43.429363250732401</v>
      </c>
      <c r="B8166">
        <v>32.995471954345703</v>
      </c>
      <c r="C8166">
        <v>39.777500152587898</v>
      </c>
    </row>
    <row r="8167" spans="1:3">
      <c r="A8167">
        <v>31.6661701202393</v>
      </c>
      <c r="B8167">
        <v>22.866130828857401</v>
      </c>
      <c r="C8167">
        <v>28.586156845092798</v>
      </c>
    </row>
    <row r="8168" spans="1:3">
      <c r="A8168">
        <v>16.720159530639599</v>
      </c>
      <c r="B8168">
        <v>21.523633956909201</v>
      </c>
      <c r="C8168">
        <v>18.401374816894499</v>
      </c>
    </row>
    <row r="8169" spans="1:3">
      <c r="A8169">
        <v>18.547754287719702</v>
      </c>
      <c r="B8169">
        <v>22.0882892608643</v>
      </c>
      <c r="C8169">
        <v>19.786941528320298</v>
      </c>
    </row>
    <row r="8170" spans="1:3">
      <c r="A8170">
        <v>24.916944503784201</v>
      </c>
      <c r="B8170">
        <v>21.960424423217798</v>
      </c>
      <c r="C8170">
        <v>23.8821620941162</v>
      </c>
    </row>
    <row r="8171" spans="1:3">
      <c r="A8171">
        <v>13.9969530105591</v>
      </c>
      <c r="B8171">
        <v>2.0288846492767298</v>
      </c>
      <c r="C8171">
        <v>9.8081293106079102</v>
      </c>
    </row>
    <row r="8172" spans="1:3">
      <c r="A8172">
        <v>24.413753509521499</v>
      </c>
      <c r="B8172">
        <v>-0.32863500714302102</v>
      </c>
      <c r="C8172">
        <v>15.7539176940918</v>
      </c>
    </row>
    <row r="8173" spans="1:3">
      <c r="A8173">
        <v>35.819080352783203</v>
      </c>
      <c r="B8173">
        <v>80.807289123535199</v>
      </c>
      <c r="C8173">
        <v>51.564952850341797</v>
      </c>
    </row>
    <row r="8174" spans="1:3">
      <c r="A8174">
        <v>36.978038787841797</v>
      </c>
      <c r="B8174">
        <v>-6.6032266616821298</v>
      </c>
      <c r="C8174">
        <v>21.724596023559599</v>
      </c>
    </row>
    <row r="8175" spans="1:3">
      <c r="A8175">
        <v>18.718002319335898</v>
      </c>
      <c r="B8175">
        <v>19.580213546752901</v>
      </c>
      <c r="C8175">
        <v>19.019775390625</v>
      </c>
    </row>
    <row r="8176" spans="1:3">
      <c r="A8176">
        <v>28.9749145507813</v>
      </c>
      <c r="B8176">
        <v>11.9433746337891</v>
      </c>
      <c r="C8176">
        <v>23.0138759613037</v>
      </c>
    </row>
    <row r="8177" spans="1:3">
      <c r="A8177">
        <v>18.769340515136701</v>
      </c>
      <c r="B8177">
        <v>13.0516605377197</v>
      </c>
      <c r="C8177">
        <v>16.768152236938501</v>
      </c>
    </row>
    <row r="8178" spans="1:3">
      <c r="A8178">
        <v>20.2120552062988</v>
      </c>
      <c r="B8178">
        <v>11.9460401535034</v>
      </c>
      <c r="C8178">
        <v>17.3189506530762</v>
      </c>
    </row>
    <row r="8179" spans="1:3">
      <c r="A8179">
        <v>17.8428649902344</v>
      </c>
      <c r="B8179">
        <v>4.2619099617004403</v>
      </c>
      <c r="C8179">
        <v>13.089530944824199</v>
      </c>
    </row>
    <row r="8180" spans="1:3">
      <c r="A8180">
        <v>24.727811813354499</v>
      </c>
      <c r="B8180">
        <v>59.808189392089801</v>
      </c>
      <c r="C8180">
        <v>37.005943298339801</v>
      </c>
    </row>
    <row r="8181" spans="1:3">
      <c r="A8181">
        <v>19.889406204223601</v>
      </c>
      <c r="B8181">
        <v>14.351159095764199</v>
      </c>
      <c r="C8181">
        <v>17.9510192871094</v>
      </c>
    </row>
    <row r="8182" spans="1:3">
      <c r="A8182">
        <v>33.528289794921903</v>
      </c>
      <c r="B8182">
        <v>71.689270019531307</v>
      </c>
      <c r="C8182">
        <v>46.884632110595703</v>
      </c>
    </row>
    <row r="8183" spans="1:3">
      <c r="A8183">
        <v>25.3408603668213</v>
      </c>
      <c r="B8183">
        <v>0.65712082386016801</v>
      </c>
      <c r="C8183">
        <v>16.701551437377901</v>
      </c>
    </row>
    <row r="8184" spans="1:3">
      <c r="A8184">
        <v>34.927589416503899</v>
      </c>
      <c r="B8184">
        <v>-11.324675559997599</v>
      </c>
      <c r="C8184">
        <v>18.739295959472699</v>
      </c>
    </row>
    <row r="8185" spans="1:3">
      <c r="A8185">
        <v>21.697637557983398</v>
      </c>
      <c r="B8185">
        <v>16.4461460113525</v>
      </c>
      <c r="C8185">
        <v>19.859615325927699</v>
      </c>
    </row>
    <row r="8186" spans="1:3">
      <c r="A8186">
        <v>21.342735290527301</v>
      </c>
      <c r="B8186">
        <v>2.9813976287841801</v>
      </c>
      <c r="C8186">
        <v>14.916267395019499</v>
      </c>
    </row>
    <row r="8187" spans="1:3">
      <c r="A8187">
        <v>43.785243988037102</v>
      </c>
      <c r="B8187">
        <v>40.878120422363303</v>
      </c>
      <c r="C8187">
        <v>42.767749786377003</v>
      </c>
    </row>
    <row r="8188" spans="1:3">
      <c r="A8188">
        <v>34.535488128662102</v>
      </c>
      <c r="B8188">
        <v>12.5755567550659</v>
      </c>
      <c r="C8188">
        <v>26.849512100219702</v>
      </c>
    </row>
    <row r="8189" spans="1:3">
      <c r="A8189">
        <v>22.310056686401399</v>
      </c>
      <c r="B8189">
        <v>14.660159111022899</v>
      </c>
      <c r="C8189">
        <v>19.632593154907202</v>
      </c>
    </row>
    <row r="8190" spans="1:3">
      <c r="A8190">
        <v>23.715629577636701</v>
      </c>
      <c r="B8190">
        <v>44.764045715332003</v>
      </c>
      <c r="C8190">
        <v>31.082574844360401</v>
      </c>
    </row>
    <row r="8191" spans="1:3">
      <c r="A8191">
        <v>34.583694458007798</v>
      </c>
      <c r="B8191">
        <v>40.121707916259801</v>
      </c>
      <c r="C8191">
        <v>36.521999359130902</v>
      </c>
    </row>
    <row r="8192" spans="1:3">
      <c r="A8192">
        <v>10.2116756439209</v>
      </c>
      <c r="B8192">
        <v>3.2119686603546098</v>
      </c>
      <c r="C8192">
        <v>7.7617783546447798</v>
      </c>
    </row>
    <row r="8193" spans="1:3">
      <c r="A8193">
        <v>13.0533046722412</v>
      </c>
      <c r="B8193">
        <v>45.162574768066399</v>
      </c>
      <c r="C8193">
        <v>24.291549682617202</v>
      </c>
    </row>
    <row r="8194" spans="1:3">
      <c r="A8194">
        <v>19.888320922851602</v>
      </c>
      <c r="B8194">
        <v>32.2649955749512</v>
      </c>
      <c r="C8194">
        <v>24.220157623291001</v>
      </c>
    </row>
    <row r="8195" spans="1:3">
      <c r="A8195">
        <v>42.170623779296903</v>
      </c>
      <c r="B8195">
        <v>6.4379520416259801</v>
      </c>
      <c r="C8195">
        <v>29.664188385009801</v>
      </c>
    </row>
    <row r="8196" spans="1:3">
      <c r="A8196">
        <v>34.961215972900398</v>
      </c>
      <c r="B8196">
        <v>0.38757759332656899</v>
      </c>
      <c r="C8196">
        <v>22.8604431152344</v>
      </c>
    </row>
    <row r="8197" spans="1:3">
      <c r="A8197">
        <v>51.889980316162102</v>
      </c>
      <c r="B8197">
        <v>66.980003356933594</v>
      </c>
      <c r="C8197">
        <v>57.1714897155762</v>
      </c>
    </row>
    <row r="8198" spans="1:3">
      <c r="A8198">
        <v>45.196189880371101</v>
      </c>
      <c r="B8198">
        <v>56.422283172607401</v>
      </c>
      <c r="C8198">
        <v>49.125324249267599</v>
      </c>
    </row>
    <row r="8199" spans="1:3">
      <c r="A8199">
        <v>20.890546798706101</v>
      </c>
      <c r="B8199">
        <v>34.688186645507798</v>
      </c>
      <c r="C8199">
        <v>25.719720840454102</v>
      </c>
    </row>
    <row r="8200" spans="1:3">
      <c r="A8200">
        <v>19.276830673217798</v>
      </c>
      <c r="B8200">
        <v>2.1197826862335201</v>
      </c>
      <c r="C8200">
        <v>13.271863937377899</v>
      </c>
    </row>
    <row r="8201" spans="1:3">
      <c r="A8201">
        <v>45.020565032958999</v>
      </c>
      <c r="B8201">
        <v>18.582317352294901</v>
      </c>
      <c r="C8201">
        <v>35.767177581787102</v>
      </c>
    </row>
    <row r="8202" spans="1:3">
      <c r="A8202">
        <v>32.446987152099602</v>
      </c>
      <c r="B8202">
        <v>68.190673828125</v>
      </c>
      <c r="C8202">
        <v>44.957279205322301</v>
      </c>
    </row>
    <row r="8203" spans="1:3">
      <c r="A8203">
        <v>21.036293029785199</v>
      </c>
      <c r="B8203">
        <v>64.764892578125</v>
      </c>
      <c r="C8203">
        <v>36.341300964355497</v>
      </c>
    </row>
    <row r="8204" spans="1:3">
      <c r="A8204">
        <v>16.3246364593506</v>
      </c>
      <c r="B8204">
        <v>17.0673828125</v>
      </c>
      <c r="C8204">
        <v>16.584598541259801</v>
      </c>
    </row>
    <row r="8205" spans="1:3">
      <c r="A8205">
        <v>23.312231063842798</v>
      </c>
      <c r="B8205">
        <v>9.0173492431640607</v>
      </c>
      <c r="C8205">
        <v>18.309022903442401</v>
      </c>
    </row>
    <row r="8206" spans="1:3">
      <c r="A8206">
        <v>24.6447353363037</v>
      </c>
      <c r="B8206">
        <v>-6.0812902450561497</v>
      </c>
      <c r="C8206">
        <v>13.8906259536743</v>
      </c>
    </row>
    <row r="8207" spans="1:3">
      <c r="A8207">
        <v>19.928796768188501</v>
      </c>
      <c r="B8207">
        <v>21.129053115844702</v>
      </c>
      <c r="C8207">
        <v>20.3488864898682</v>
      </c>
    </row>
    <row r="8208" spans="1:3">
      <c r="A8208">
        <v>35.785892486572301</v>
      </c>
      <c r="B8208">
        <v>34.021293640136697</v>
      </c>
      <c r="C8208">
        <v>35.168281555175803</v>
      </c>
    </row>
    <row r="8209" spans="1:3">
      <c r="A8209">
        <v>30.8463840484619</v>
      </c>
      <c r="B8209">
        <v>10.9012756347656</v>
      </c>
      <c r="C8209">
        <v>23.865596771240199</v>
      </c>
    </row>
    <row r="8210" spans="1:3">
      <c r="A8210">
        <v>17.7253112792969</v>
      </c>
      <c r="B8210">
        <v>27.161552429199201</v>
      </c>
      <c r="C8210">
        <v>21.027996063232401</v>
      </c>
    </row>
    <row r="8211" spans="1:3">
      <c r="A8211">
        <v>27.811014175415</v>
      </c>
      <c r="B8211">
        <v>16.084337234497099</v>
      </c>
      <c r="C8211">
        <v>23.7066764831543</v>
      </c>
    </row>
    <row r="8212" spans="1:3">
      <c r="A8212">
        <v>19.464750289916999</v>
      </c>
      <c r="B8212">
        <v>1.0182912349700901</v>
      </c>
      <c r="C8212">
        <v>13.0084896087646</v>
      </c>
    </row>
    <row r="8213" spans="1:3">
      <c r="A8213">
        <v>47.405204772949197</v>
      </c>
      <c r="B8213">
        <v>29.546142578125</v>
      </c>
      <c r="C8213">
        <v>41.154533386230497</v>
      </c>
    </row>
    <row r="8214" spans="1:3">
      <c r="A8214">
        <v>27.082811355590799</v>
      </c>
      <c r="B8214">
        <v>-8.1875381469726598</v>
      </c>
      <c r="C8214">
        <v>14.7381887435913</v>
      </c>
    </row>
    <row r="8215" spans="1:3">
      <c r="A8215">
        <v>32.209484100341797</v>
      </c>
      <c r="B8215">
        <v>-17.8118076324463</v>
      </c>
      <c r="C8215">
        <v>14.7020320892334</v>
      </c>
    </row>
    <row r="8216" spans="1:3">
      <c r="A8216">
        <v>20.5788249969482</v>
      </c>
      <c r="B8216">
        <v>60.566764831542997</v>
      </c>
      <c r="C8216">
        <v>34.5746040344238</v>
      </c>
    </row>
    <row r="8217" spans="1:3">
      <c r="A8217">
        <v>29.533868789672901</v>
      </c>
      <c r="B8217">
        <v>11.9589195251465</v>
      </c>
      <c r="C8217">
        <v>23.382637023925799</v>
      </c>
    </row>
    <row r="8218" spans="1:3">
      <c r="A8218">
        <v>13.5602827072144</v>
      </c>
      <c r="B8218">
        <v>11.7167310714722</v>
      </c>
      <c r="C8218">
        <v>12.9150400161743</v>
      </c>
    </row>
    <row r="8219" spans="1:3">
      <c r="A8219">
        <v>26.054153442382798</v>
      </c>
      <c r="B8219">
        <v>54.905967712402301</v>
      </c>
      <c r="C8219">
        <v>36.152290344238303</v>
      </c>
    </row>
    <row r="8220" spans="1:3">
      <c r="A8220">
        <v>30.666812896728501</v>
      </c>
      <c r="B8220">
        <v>8.6397991180419904</v>
      </c>
      <c r="C8220">
        <v>22.9573574066162</v>
      </c>
    </row>
    <row r="8221" spans="1:3">
      <c r="A8221">
        <v>36.509212493896499</v>
      </c>
      <c r="B8221">
        <v>3.1852216720581099</v>
      </c>
      <c r="C8221">
        <v>24.8458156585693</v>
      </c>
    </row>
    <row r="8222" spans="1:3">
      <c r="A8222">
        <v>14.7787837982178</v>
      </c>
      <c r="B8222">
        <v>31.2387390136719</v>
      </c>
      <c r="C8222">
        <v>20.539768218994102</v>
      </c>
    </row>
    <row r="8223" spans="1:3">
      <c r="A8223">
        <v>28.2282314300537</v>
      </c>
      <c r="B8223">
        <v>31.690874099731399</v>
      </c>
      <c r="C8223">
        <v>29.440156936645501</v>
      </c>
    </row>
    <row r="8224" spans="1:3">
      <c r="A8224">
        <v>11.6501865386963</v>
      </c>
      <c r="B8224">
        <v>7.0457048416137704</v>
      </c>
      <c r="C8224">
        <v>10.038618087768601</v>
      </c>
    </row>
    <row r="8225" spans="1:3">
      <c r="A8225">
        <v>33.267589569091797</v>
      </c>
      <c r="B8225">
        <v>18.521093368530298</v>
      </c>
      <c r="C8225">
        <v>28.106315612793001</v>
      </c>
    </row>
    <row r="8226" spans="1:3">
      <c r="A8226">
        <v>35.727443695068402</v>
      </c>
      <c r="B8226">
        <v>42.770095825195298</v>
      </c>
      <c r="C8226">
        <v>38.192371368408203</v>
      </c>
    </row>
    <row r="8227" spans="1:3">
      <c r="A8227">
        <v>23.6193542480469</v>
      </c>
      <c r="B8227">
        <v>7.7673435211181596</v>
      </c>
      <c r="C8227">
        <v>18.071149826049801</v>
      </c>
    </row>
    <row r="8228" spans="1:3">
      <c r="A8228">
        <v>32.306285858154297</v>
      </c>
      <c r="B8228">
        <v>14.5770673751831</v>
      </c>
      <c r="C8228">
        <v>26.101058959960898</v>
      </c>
    </row>
    <row r="8229" spans="1:3">
      <c r="A8229">
        <v>25.845138549804702</v>
      </c>
      <c r="B8229">
        <v>-3.5546288490295401</v>
      </c>
      <c r="C8229">
        <v>15.555219650268601</v>
      </c>
    </row>
    <row r="8230" spans="1:3">
      <c r="A8230">
        <v>19.7685642242432</v>
      </c>
      <c r="B8230">
        <v>37.659538269042997</v>
      </c>
      <c r="C8230">
        <v>26.0304050445557</v>
      </c>
    </row>
    <row r="8231" spans="1:3">
      <c r="A8231">
        <v>29.3588562011719</v>
      </c>
      <c r="B8231">
        <v>41.363567352294901</v>
      </c>
      <c r="C8231">
        <v>33.560504913330099</v>
      </c>
    </row>
    <row r="8232" spans="1:3">
      <c r="A8232">
        <v>31.031593322753899</v>
      </c>
      <c r="B8232">
        <v>25.624559402465799</v>
      </c>
      <c r="C8232">
        <v>29.139131546020501</v>
      </c>
    </row>
    <row r="8233" spans="1:3">
      <c r="A8233">
        <v>12.5165510177612</v>
      </c>
      <c r="B8233">
        <v>97.749641418457003</v>
      </c>
      <c r="C8233">
        <v>42.348133087158203</v>
      </c>
    </row>
    <row r="8234" spans="1:3">
      <c r="A8234">
        <v>34.8665771484375</v>
      </c>
      <c r="B8234">
        <v>36.286922454833999</v>
      </c>
      <c r="C8234">
        <v>35.363697052002003</v>
      </c>
    </row>
    <row r="8235" spans="1:3">
      <c r="A8235">
        <v>41.670883178710902</v>
      </c>
      <c r="B8235">
        <v>19.253543853759801</v>
      </c>
      <c r="C8235">
        <v>33.824813842773402</v>
      </c>
    </row>
    <row r="8236" spans="1:3">
      <c r="A8236">
        <v>16.061759948730501</v>
      </c>
      <c r="B8236">
        <v>53.07861328125</v>
      </c>
      <c r="C8236">
        <v>29.017658233642599</v>
      </c>
    </row>
    <row r="8237" spans="1:3">
      <c r="A8237">
        <v>9.17987060546875</v>
      </c>
      <c r="B8237">
        <v>2.5816597938537602</v>
      </c>
      <c r="C8237">
        <v>6.8704967498779297</v>
      </c>
    </row>
    <row r="8238" spans="1:3">
      <c r="A8238">
        <v>31.018194198608398</v>
      </c>
      <c r="B8238">
        <v>29.877538681030298</v>
      </c>
      <c r="C8238">
        <v>30.618965148925799</v>
      </c>
    </row>
    <row r="8239" spans="1:3">
      <c r="A8239">
        <v>22.798465728759801</v>
      </c>
      <c r="B8239">
        <v>42.719715118408203</v>
      </c>
      <c r="C8239">
        <v>29.770902633666999</v>
      </c>
    </row>
    <row r="8240" spans="1:3">
      <c r="A8240">
        <v>24.223037719726602</v>
      </c>
      <c r="B8240">
        <v>8.4470129013061506</v>
      </c>
      <c r="C8240">
        <v>18.701429367065401</v>
      </c>
    </row>
    <row r="8241" spans="1:3">
      <c r="A8241">
        <v>35.997272491455099</v>
      </c>
      <c r="B8241">
        <v>51.470493316650398</v>
      </c>
      <c r="C8241">
        <v>41.412899017333999</v>
      </c>
    </row>
    <row r="8242" spans="1:3">
      <c r="A8242">
        <v>20.327774047851602</v>
      </c>
      <c r="B8242">
        <v>19.073205947876001</v>
      </c>
      <c r="C8242">
        <v>19.888675689697301</v>
      </c>
    </row>
    <row r="8243" spans="1:3">
      <c r="A8243">
        <v>26.735031127929702</v>
      </c>
      <c r="B8243">
        <v>53.9736137390137</v>
      </c>
      <c r="C8243">
        <v>36.2685356140137</v>
      </c>
    </row>
    <row r="8244" spans="1:3">
      <c r="A8244">
        <v>8.9634857177734393</v>
      </c>
      <c r="B8244">
        <v>30.373031616210898</v>
      </c>
      <c r="C8244">
        <v>16.4568271636963</v>
      </c>
    </row>
    <row r="8245" spans="1:3">
      <c r="A8245">
        <v>14.7097358703613</v>
      </c>
      <c r="B8245">
        <v>56.598846435546903</v>
      </c>
      <c r="C8245">
        <v>29.370923995971701</v>
      </c>
    </row>
    <row r="8246" spans="1:3">
      <c r="A8246">
        <v>13.0904541015625</v>
      </c>
      <c r="B8246">
        <v>24.523410797119102</v>
      </c>
      <c r="C8246">
        <v>17.0919895172119</v>
      </c>
    </row>
    <row r="8247" spans="1:3">
      <c r="A8247">
        <v>32.8848266601563</v>
      </c>
      <c r="B8247">
        <v>35.6126518249512</v>
      </c>
      <c r="C8247">
        <v>33.839565277099602</v>
      </c>
    </row>
    <row r="8248" spans="1:3">
      <c r="A8248">
        <v>18.1851806640625</v>
      </c>
      <c r="B8248">
        <v>-9.2290802001953107</v>
      </c>
      <c r="C8248">
        <v>8.5901889801025408</v>
      </c>
    </row>
    <row r="8249" spans="1:3">
      <c r="A8249">
        <v>17.8443813323975</v>
      </c>
      <c r="B8249">
        <v>27.584739685058601</v>
      </c>
      <c r="C8249">
        <v>21.2535076141357</v>
      </c>
    </row>
    <row r="8250" spans="1:3">
      <c r="A8250">
        <v>41.360912322997997</v>
      </c>
      <c r="B8250">
        <v>14.451590538024901</v>
      </c>
      <c r="C8250">
        <v>31.942649841308601</v>
      </c>
    </row>
    <row r="8251" spans="1:3">
      <c r="A8251">
        <v>18.606016159057599</v>
      </c>
      <c r="B8251">
        <v>-5.4360990524292001</v>
      </c>
      <c r="C8251">
        <v>10.1912755966187</v>
      </c>
    </row>
    <row r="8252" spans="1:3">
      <c r="A8252">
        <v>9.5306024551391602</v>
      </c>
      <c r="B8252">
        <v>8.5762834548950195</v>
      </c>
      <c r="C8252">
        <v>9.1965904235839808</v>
      </c>
    </row>
    <row r="8253" spans="1:3">
      <c r="A8253">
        <v>14.468126296997101</v>
      </c>
      <c r="B8253">
        <v>12.543683052063001</v>
      </c>
      <c r="C8253">
        <v>13.7945709228516</v>
      </c>
    </row>
    <row r="8254" spans="1:3">
      <c r="A8254">
        <v>37.440200805664098</v>
      </c>
      <c r="B8254">
        <v>40.817764282226598</v>
      </c>
      <c r="C8254">
        <v>38.622348785400398</v>
      </c>
    </row>
    <row r="8255" spans="1:3">
      <c r="A8255">
        <v>7.2518959045410201</v>
      </c>
      <c r="B8255">
        <v>-0.45487597584724399</v>
      </c>
      <c r="C8255">
        <v>4.55452585220337</v>
      </c>
    </row>
    <row r="8256" spans="1:3">
      <c r="A8256">
        <v>16.282579421997099</v>
      </c>
      <c r="B8256">
        <v>-3.2155678272247301</v>
      </c>
      <c r="C8256">
        <v>9.4582281112670898</v>
      </c>
    </row>
    <row r="8257" spans="1:3">
      <c r="A8257">
        <v>22.426145553588899</v>
      </c>
      <c r="B8257">
        <v>9.7314367294311506</v>
      </c>
      <c r="C8257">
        <v>17.982997894287099</v>
      </c>
    </row>
    <row r="8258" spans="1:3">
      <c r="A8258">
        <v>13.8829965591431</v>
      </c>
      <c r="B8258">
        <v>39.304248809814503</v>
      </c>
      <c r="C8258">
        <v>22.7804355621338</v>
      </c>
    </row>
    <row r="8259" spans="1:3">
      <c r="A8259">
        <v>39.151035308837898</v>
      </c>
      <c r="B8259">
        <v>49.411991119384801</v>
      </c>
      <c r="C8259">
        <v>42.7423706054688</v>
      </c>
    </row>
    <row r="8260" spans="1:3">
      <c r="A8260">
        <v>23.740005493164102</v>
      </c>
      <c r="B8260">
        <v>38.6801147460938</v>
      </c>
      <c r="C8260">
        <v>28.969043731689499</v>
      </c>
    </row>
    <row r="8261" spans="1:3">
      <c r="A8261">
        <v>38.412540435791001</v>
      </c>
      <c r="B8261">
        <v>41.443550109863303</v>
      </c>
      <c r="C8261">
        <v>39.473392486572301</v>
      </c>
    </row>
    <row r="8262" spans="1:3">
      <c r="A8262">
        <v>37.271518707275398</v>
      </c>
      <c r="B8262">
        <v>29.577873229980501</v>
      </c>
      <c r="C8262">
        <v>34.578742980957003</v>
      </c>
    </row>
    <row r="8263" spans="1:3">
      <c r="A8263">
        <v>18.032361984252901</v>
      </c>
      <c r="B8263">
        <v>15.5702362060547</v>
      </c>
      <c r="C8263">
        <v>17.170618057251001</v>
      </c>
    </row>
    <row r="8264" spans="1:3">
      <c r="A8264">
        <v>21.786949157714801</v>
      </c>
      <c r="B8264">
        <v>16.0916538238525</v>
      </c>
      <c r="C8264">
        <v>19.793596267700199</v>
      </c>
    </row>
    <row r="8265" spans="1:3">
      <c r="A8265">
        <v>31.616836547851602</v>
      </c>
      <c r="B8265">
        <v>9.1400089263915998</v>
      </c>
      <c r="C8265">
        <v>23.749946594238299</v>
      </c>
    </row>
    <row r="8266" spans="1:3">
      <c r="A8266">
        <v>26.96946144104</v>
      </c>
      <c r="B8266">
        <v>26.311679840087901</v>
      </c>
      <c r="C8266">
        <v>26.7392387390137</v>
      </c>
    </row>
    <row r="8267" spans="1:3">
      <c r="A8267">
        <v>18.594007492065401</v>
      </c>
      <c r="B8267">
        <v>26.559040069580099</v>
      </c>
      <c r="C8267">
        <v>21.381769180297901</v>
      </c>
    </row>
    <row r="8268" spans="1:3">
      <c r="A8268">
        <v>44.833889007568402</v>
      </c>
      <c r="B8268">
        <v>29.9990425109863</v>
      </c>
      <c r="C8268">
        <v>39.641693115234403</v>
      </c>
    </row>
    <row r="8269" spans="1:3">
      <c r="A8269">
        <v>22.065059661865199</v>
      </c>
      <c r="B8269">
        <v>3.4580652713775599</v>
      </c>
      <c r="C8269">
        <v>15.5526113510132</v>
      </c>
    </row>
    <row r="8270" spans="1:3">
      <c r="A8270">
        <v>31.030454635620099</v>
      </c>
      <c r="B8270">
        <v>99.830795288085895</v>
      </c>
      <c r="C8270">
        <v>55.110572814941399</v>
      </c>
    </row>
    <row r="8271" spans="1:3">
      <c r="A8271">
        <v>26.7440509796143</v>
      </c>
      <c r="B8271">
        <v>84.712440490722699</v>
      </c>
      <c r="C8271">
        <v>47.032985687255902</v>
      </c>
    </row>
    <row r="8272" spans="1:3">
      <c r="A8272">
        <v>21.63916015625</v>
      </c>
      <c r="B8272">
        <v>42.485111236572301</v>
      </c>
      <c r="C8272">
        <v>28.935243606567401</v>
      </c>
    </row>
    <row r="8273" spans="1:3">
      <c r="A8273">
        <v>20.4160556793213</v>
      </c>
      <c r="B8273">
        <v>5.78851222991943</v>
      </c>
      <c r="C8273">
        <v>15.296415328979499</v>
      </c>
    </row>
    <row r="8274" spans="1:3">
      <c r="A8274">
        <v>36.795276641845703</v>
      </c>
      <c r="B8274">
        <v>-11.555173873901399</v>
      </c>
      <c r="C8274">
        <v>19.8726196289063</v>
      </c>
    </row>
    <row r="8275" spans="1:3">
      <c r="A8275">
        <v>40.961734771728501</v>
      </c>
      <c r="B8275">
        <v>0.80129671096801802</v>
      </c>
      <c r="C8275">
        <v>26.905580520629901</v>
      </c>
    </row>
    <row r="8276" spans="1:3">
      <c r="A8276">
        <v>46.305793762207003</v>
      </c>
      <c r="B8276">
        <v>24.492855072021499</v>
      </c>
      <c r="C8276">
        <v>38.6712646484375</v>
      </c>
    </row>
    <row r="8277" spans="1:3">
      <c r="A8277">
        <v>23.657009124755898</v>
      </c>
      <c r="B8277">
        <v>71.537826538085895</v>
      </c>
      <c r="C8277">
        <v>40.415294647216797</v>
      </c>
    </row>
    <row r="8278" spans="1:3">
      <c r="A8278">
        <v>17.7049655914307</v>
      </c>
      <c r="B8278">
        <v>3.11870145797729</v>
      </c>
      <c r="C8278">
        <v>12.599773406982401</v>
      </c>
    </row>
    <row r="8279" spans="1:3">
      <c r="A8279">
        <v>13.958569526672401</v>
      </c>
      <c r="B8279">
        <v>41.0844116210938</v>
      </c>
      <c r="C8279">
        <v>23.452613830566399</v>
      </c>
    </row>
    <row r="8280" spans="1:3">
      <c r="A8280">
        <v>19.526481628418001</v>
      </c>
      <c r="B8280">
        <v>32.842601776122997</v>
      </c>
      <c r="C8280">
        <v>24.1871242523193</v>
      </c>
    </row>
    <row r="8281" spans="1:3">
      <c r="A8281">
        <v>25.135513305664102</v>
      </c>
      <c r="B8281">
        <v>27.835180282592798</v>
      </c>
      <c r="C8281">
        <v>26.080396652221701</v>
      </c>
    </row>
    <row r="8282" spans="1:3">
      <c r="A8282">
        <v>35.526054382324197</v>
      </c>
      <c r="B8282">
        <v>27.298173904418899</v>
      </c>
      <c r="C8282">
        <v>32.646297454833999</v>
      </c>
    </row>
    <row r="8283" spans="1:3">
      <c r="A8283">
        <v>22.6284065246582</v>
      </c>
      <c r="B8283">
        <v>48.963821411132798</v>
      </c>
      <c r="C8283">
        <v>31.845802307128899</v>
      </c>
    </row>
    <row r="8284" spans="1:3">
      <c r="A8284">
        <v>15.388917922973601</v>
      </c>
      <c r="B8284">
        <v>18.596664428710898</v>
      </c>
      <c r="C8284">
        <v>16.5116291046143</v>
      </c>
    </row>
    <row r="8285" spans="1:3">
      <c r="A8285">
        <v>17.879682540893601</v>
      </c>
      <c r="B8285">
        <v>27.240942001342798</v>
      </c>
      <c r="C8285">
        <v>21.156124114990199</v>
      </c>
    </row>
    <row r="8286" spans="1:3">
      <c r="A8286">
        <v>17.2136135101318</v>
      </c>
      <c r="B8286">
        <v>20.294399261474599</v>
      </c>
      <c r="C8286">
        <v>18.2918891906738</v>
      </c>
    </row>
    <row r="8287" spans="1:3">
      <c r="A8287">
        <v>20.8050727844238</v>
      </c>
      <c r="B8287">
        <v>-9.0276575088500994</v>
      </c>
      <c r="C8287">
        <v>10.3636169433594</v>
      </c>
    </row>
    <row r="8288" spans="1:3">
      <c r="A8288">
        <v>22.8363037109375</v>
      </c>
      <c r="B8288">
        <v>8.8005752563476598</v>
      </c>
      <c r="C8288">
        <v>17.923799514770501</v>
      </c>
    </row>
    <row r="8289" spans="1:3">
      <c r="A8289">
        <v>30.017505645751999</v>
      </c>
      <c r="B8289">
        <v>75.562507629394503</v>
      </c>
      <c r="C8289">
        <v>45.958255767822301</v>
      </c>
    </row>
    <row r="8290" spans="1:3">
      <c r="A8290">
        <v>11.370581626892101</v>
      </c>
      <c r="B8290">
        <v>40.929897308349602</v>
      </c>
      <c r="C8290">
        <v>21.716342926025401</v>
      </c>
    </row>
    <row r="8291" spans="1:3">
      <c r="A8291">
        <v>24.3571262359619</v>
      </c>
      <c r="B8291">
        <v>16.122625350952099</v>
      </c>
      <c r="C8291">
        <v>21.475051879882798</v>
      </c>
    </row>
    <row r="8292" spans="1:3">
      <c r="A8292">
        <v>25.453300476074201</v>
      </c>
      <c r="B8292">
        <v>28.9507732391357</v>
      </c>
      <c r="C8292">
        <v>26.677415847778299</v>
      </c>
    </row>
    <row r="8293" spans="1:3">
      <c r="A8293">
        <v>31.121238708496101</v>
      </c>
      <c r="B8293">
        <v>42.294952392578097</v>
      </c>
      <c r="C8293">
        <v>35.032039642333999</v>
      </c>
    </row>
    <row r="8294" spans="1:3">
      <c r="A8294">
        <v>23.458726882934599</v>
      </c>
      <c r="B8294">
        <v>22.265447616577099</v>
      </c>
      <c r="C8294">
        <v>23.041078567504901</v>
      </c>
    </row>
    <row r="8295" spans="1:3">
      <c r="A8295">
        <v>26.332069396972699</v>
      </c>
      <c r="B8295">
        <v>27.174085617065401</v>
      </c>
      <c r="C8295">
        <v>26.626775741577099</v>
      </c>
    </row>
    <row r="8296" spans="1:3">
      <c r="A8296">
        <v>12.292672157287599</v>
      </c>
      <c r="B8296">
        <v>37.3718452453613</v>
      </c>
      <c r="C8296">
        <v>21.0703830718994</v>
      </c>
    </row>
    <row r="8297" spans="1:3">
      <c r="A8297">
        <v>21.914657592773398</v>
      </c>
      <c r="B8297">
        <v>17.825880050659201</v>
      </c>
      <c r="C8297">
        <v>20.483585357666001</v>
      </c>
    </row>
    <row r="8298" spans="1:3">
      <c r="A8298">
        <v>19.400438308715799</v>
      </c>
      <c r="B8298">
        <v>84.605049133300795</v>
      </c>
      <c r="C8298">
        <v>42.222053527832003</v>
      </c>
    </row>
    <row r="8299" spans="1:3">
      <c r="A8299">
        <v>19.332166671752901</v>
      </c>
      <c r="B8299">
        <v>-24.454532623291001</v>
      </c>
      <c r="C8299">
        <v>4.0068221092224103</v>
      </c>
    </row>
    <row r="8300" spans="1:3">
      <c r="A8300">
        <v>35.263153076171903</v>
      </c>
      <c r="B8300">
        <v>33.446060180664098</v>
      </c>
      <c r="C8300">
        <v>34.627170562744098</v>
      </c>
    </row>
    <row r="8301" spans="1:3">
      <c r="A8301">
        <v>24.656557083129901</v>
      </c>
      <c r="B8301">
        <v>20.7606506347656</v>
      </c>
      <c r="C8301">
        <v>23.292989730835</v>
      </c>
    </row>
    <row r="8302" spans="1:3">
      <c r="A8302">
        <v>36.650444030761697</v>
      </c>
      <c r="B8302">
        <v>60.921653747558601</v>
      </c>
      <c r="C8302">
        <v>45.1453666687012</v>
      </c>
    </row>
    <row r="8303" spans="1:3">
      <c r="A8303">
        <v>29.233066558837901</v>
      </c>
      <c r="B8303">
        <v>-8.4776439666747994</v>
      </c>
      <c r="C8303">
        <v>16.034317016601602</v>
      </c>
    </row>
    <row r="8304" spans="1:3">
      <c r="A8304">
        <v>36.3241577148438</v>
      </c>
      <c r="B8304">
        <v>25.7100524902344</v>
      </c>
      <c r="C8304">
        <v>32.609222412109403</v>
      </c>
    </row>
    <row r="8305" spans="1:3">
      <c r="A8305">
        <v>32.003231048583999</v>
      </c>
      <c r="B8305">
        <v>23.3818359375</v>
      </c>
      <c r="C8305">
        <v>28.985742568969702</v>
      </c>
    </row>
    <row r="8306" spans="1:3">
      <c r="A8306">
        <v>25.245836257934599</v>
      </c>
      <c r="B8306">
        <v>34.0141410827637</v>
      </c>
      <c r="C8306">
        <v>28.314743041992202</v>
      </c>
    </row>
    <row r="8307" spans="1:3">
      <c r="A8307">
        <v>19.698461532592798</v>
      </c>
      <c r="B8307">
        <v>65.514945983886705</v>
      </c>
      <c r="C8307">
        <v>35.734230041503899</v>
      </c>
    </row>
    <row r="8308" spans="1:3">
      <c r="A8308">
        <v>29.199516296386701</v>
      </c>
      <c r="B8308">
        <v>27.857603073120099</v>
      </c>
      <c r="C8308">
        <v>28.7298469543457</v>
      </c>
    </row>
    <row r="8309" spans="1:3">
      <c r="A8309">
        <v>36.696235656738303</v>
      </c>
      <c r="B8309">
        <v>0.898304462432861</v>
      </c>
      <c r="C8309">
        <v>24.1669597625732</v>
      </c>
    </row>
    <row r="8310" spans="1:3">
      <c r="A8310">
        <v>25.392402648925799</v>
      </c>
      <c r="B8310">
        <v>32.651607513427699</v>
      </c>
      <c r="C8310">
        <v>27.9331245422363</v>
      </c>
    </row>
    <row r="8311" spans="1:3">
      <c r="A8311">
        <v>15.3171548843384</v>
      </c>
      <c r="B8311">
        <v>10.547766685485801</v>
      </c>
      <c r="C8311">
        <v>13.647869110107401</v>
      </c>
    </row>
    <row r="8312" spans="1:3">
      <c r="A8312">
        <v>23.511802673339801</v>
      </c>
      <c r="B8312">
        <v>-8.8164348602294904</v>
      </c>
      <c r="C8312">
        <v>12.1969194412231</v>
      </c>
    </row>
    <row r="8313" spans="1:3">
      <c r="A8313">
        <v>23.698503494262699</v>
      </c>
      <c r="B8313">
        <v>17.675086975097699</v>
      </c>
      <c r="C8313">
        <v>21.590307235717798</v>
      </c>
    </row>
    <row r="8314" spans="1:3">
      <c r="A8314">
        <v>24.4691276550293</v>
      </c>
      <c r="B8314">
        <v>67.225067138671903</v>
      </c>
      <c r="C8314">
        <v>39.433708190917997</v>
      </c>
    </row>
    <row r="8315" spans="1:3">
      <c r="A8315">
        <v>35.677196502685497</v>
      </c>
      <c r="B8315">
        <v>5.6584768295288104</v>
      </c>
      <c r="C8315">
        <v>25.1706447601318</v>
      </c>
    </row>
    <row r="8316" spans="1:3">
      <c r="A8316">
        <v>22.4496459960938</v>
      </c>
      <c r="B8316">
        <v>7.8633403778076199</v>
      </c>
      <c r="C8316">
        <v>17.344438552856399</v>
      </c>
    </row>
    <row r="8317" spans="1:3">
      <c r="A8317">
        <v>8.0445280075073207</v>
      </c>
      <c r="B8317">
        <v>23.053684234619102</v>
      </c>
      <c r="C8317">
        <v>13.297732353210399</v>
      </c>
    </row>
    <row r="8318" spans="1:3">
      <c r="A8318">
        <v>31.2813396453857</v>
      </c>
      <c r="B8318">
        <v>15.125532150268601</v>
      </c>
      <c r="C8318">
        <v>25.626806259155298</v>
      </c>
    </row>
    <row r="8319" spans="1:3">
      <c r="A8319">
        <v>16.094768524169901</v>
      </c>
      <c r="B8319">
        <v>33.505256652832003</v>
      </c>
      <c r="C8319">
        <v>22.188438415527301</v>
      </c>
    </row>
    <row r="8320" spans="1:3">
      <c r="A8320">
        <v>23.9667263031006</v>
      </c>
      <c r="B8320">
        <v>1.6231817007064799</v>
      </c>
      <c r="C8320">
        <v>16.146486282348601</v>
      </c>
    </row>
    <row r="8321" spans="1:3">
      <c r="A8321">
        <v>19.7493495941162</v>
      </c>
      <c r="B8321">
        <v>18.290737152099599</v>
      </c>
      <c r="C8321">
        <v>19.238834381103501</v>
      </c>
    </row>
    <row r="8322" spans="1:3">
      <c r="A8322">
        <v>9.4187602996826207</v>
      </c>
      <c r="B8322">
        <v>37.419506072997997</v>
      </c>
      <c r="C8322">
        <v>19.219020843505898</v>
      </c>
    </row>
    <row r="8323" spans="1:3">
      <c r="A8323">
        <v>24.598304748535199</v>
      </c>
      <c r="B8323">
        <v>-0.11600924283266099</v>
      </c>
      <c r="C8323">
        <v>15.948294639587401</v>
      </c>
    </row>
    <row r="8324" spans="1:3">
      <c r="A8324">
        <v>11.542285919189499</v>
      </c>
      <c r="B8324">
        <v>13.6806583404541</v>
      </c>
      <c r="C8324">
        <v>12.2907161712646</v>
      </c>
    </row>
    <row r="8325" spans="1:3">
      <c r="A8325">
        <v>14.460649490356399</v>
      </c>
      <c r="B8325">
        <v>-14.1717414855957</v>
      </c>
      <c r="C8325">
        <v>4.4393124580383301</v>
      </c>
    </row>
    <row r="8326" spans="1:3">
      <c r="A8326">
        <v>40.570816040039098</v>
      </c>
      <c r="B8326">
        <v>29.808423995971701</v>
      </c>
      <c r="C8326">
        <v>36.803977966308601</v>
      </c>
    </row>
    <row r="8327" spans="1:3">
      <c r="A8327">
        <v>24.5968132019043</v>
      </c>
      <c r="B8327">
        <v>43.4201850891113</v>
      </c>
      <c r="C8327">
        <v>31.184993743896499</v>
      </c>
    </row>
    <row r="8328" spans="1:3">
      <c r="A8328">
        <v>20.9827995300293</v>
      </c>
      <c r="B8328">
        <v>51.850776672363303</v>
      </c>
      <c r="C8328">
        <v>31.7865905761719</v>
      </c>
    </row>
    <row r="8329" spans="1:3">
      <c r="A8329">
        <v>16.839178085327099</v>
      </c>
      <c r="B8329">
        <v>43.587432861328097</v>
      </c>
      <c r="C8329">
        <v>26.201066970825199</v>
      </c>
    </row>
    <row r="8330" spans="1:3">
      <c r="A8330">
        <v>40.111202239990199</v>
      </c>
      <c r="B8330">
        <v>23.293651580810501</v>
      </c>
      <c r="C8330">
        <v>34.225059509277301</v>
      </c>
    </row>
    <row r="8331" spans="1:3">
      <c r="A8331">
        <v>26.0606594085693</v>
      </c>
      <c r="B8331">
        <v>6.8273253440856898</v>
      </c>
      <c r="C8331">
        <v>19.328992843627901</v>
      </c>
    </row>
    <row r="8332" spans="1:3">
      <c r="A8332">
        <v>17.228399276733398</v>
      </c>
      <c r="B8332">
        <v>8.3290357589721697</v>
      </c>
      <c r="C8332">
        <v>14.113621711731</v>
      </c>
    </row>
    <row r="8333" spans="1:3">
      <c r="A8333">
        <v>38.076747894287102</v>
      </c>
      <c r="B8333">
        <v>3.6399874687194802</v>
      </c>
      <c r="C8333">
        <v>26.023881912231399</v>
      </c>
    </row>
    <row r="8334" spans="1:3">
      <c r="A8334">
        <v>27.677793502807599</v>
      </c>
      <c r="B8334">
        <v>30.518857955932599</v>
      </c>
      <c r="C8334">
        <v>28.672166824340799</v>
      </c>
    </row>
    <row r="8335" spans="1:3">
      <c r="A8335">
        <v>32.904190063476598</v>
      </c>
      <c r="B8335">
        <v>82.159042358398395</v>
      </c>
      <c r="C8335">
        <v>50.143386840820298</v>
      </c>
    </row>
    <row r="8336" spans="1:3">
      <c r="A8336">
        <v>15.2159214019775</v>
      </c>
      <c r="B8336">
        <v>80.688865661621094</v>
      </c>
      <c r="C8336">
        <v>38.1314506530762</v>
      </c>
    </row>
    <row r="8337" spans="1:3">
      <c r="A8337">
        <v>24.3475036621094</v>
      </c>
      <c r="B8337">
        <v>-0.128904074430466</v>
      </c>
      <c r="C8337">
        <v>15.7807607650757</v>
      </c>
    </row>
    <row r="8338" spans="1:3">
      <c r="A8338">
        <v>12.2527465820313</v>
      </c>
      <c r="B8338">
        <v>13.910341262817401</v>
      </c>
      <c r="C8338">
        <v>12.8329048156738</v>
      </c>
    </row>
    <row r="8339" spans="1:3">
      <c r="A8339">
        <v>33.953380584716797</v>
      </c>
      <c r="B8339">
        <v>24.891668319702099</v>
      </c>
      <c r="C8339">
        <v>30.781782150268601</v>
      </c>
    </row>
    <row r="8340" spans="1:3">
      <c r="A8340">
        <v>36.219387054443402</v>
      </c>
      <c r="B8340">
        <v>42.813137054443402</v>
      </c>
      <c r="C8340">
        <v>38.527198791503899</v>
      </c>
    </row>
    <row r="8341" spans="1:3">
      <c r="A8341">
        <v>24.355096817016602</v>
      </c>
      <c r="B8341">
        <v>-5.6948347091674796</v>
      </c>
      <c r="C8341">
        <v>13.8376207351685</v>
      </c>
    </row>
    <row r="8342" spans="1:3">
      <c r="A8342">
        <v>49.791996002197301</v>
      </c>
      <c r="B8342">
        <v>54.922828674316399</v>
      </c>
      <c r="C8342">
        <v>51.5877876281738</v>
      </c>
    </row>
    <row r="8343" spans="1:3">
      <c r="A8343">
        <v>15.070773124694799</v>
      </c>
      <c r="B8343">
        <v>25.263168334960898</v>
      </c>
      <c r="C8343">
        <v>18.638111114501999</v>
      </c>
    </row>
    <row r="8344" spans="1:3">
      <c r="A8344">
        <v>14.7281188964844</v>
      </c>
      <c r="B8344">
        <v>68.295661926269503</v>
      </c>
      <c r="C8344">
        <v>33.476760864257798</v>
      </c>
    </row>
    <row r="8345" spans="1:3">
      <c r="A8345">
        <v>31.247083663940401</v>
      </c>
      <c r="B8345">
        <v>17.136989593505898</v>
      </c>
      <c r="C8345">
        <v>26.308549880981399</v>
      </c>
    </row>
    <row r="8346" spans="1:3">
      <c r="A8346">
        <v>9.5817289352416992</v>
      </c>
      <c r="B8346">
        <v>56.4929809570313</v>
      </c>
      <c r="C8346">
        <v>26.000667572021499</v>
      </c>
    </row>
    <row r="8347" spans="1:3">
      <c r="A8347">
        <v>27.151004791259801</v>
      </c>
      <c r="B8347">
        <v>12.914140701293899</v>
      </c>
      <c r="C8347">
        <v>22.1681022644043</v>
      </c>
    </row>
    <row r="8348" spans="1:3">
      <c r="A8348">
        <v>25.818414688110401</v>
      </c>
      <c r="B8348">
        <v>49.775466918945298</v>
      </c>
      <c r="C8348">
        <v>34.203384399414098</v>
      </c>
    </row>
    <row r="8349" spans="1:3">
      <c r="A8349">
        <v>30.361293792724599</v>
      </c>
      <c r="B8349">
        <v>32.6715698242188</v>
      </c>
      <c r="C8349">
        <v>31.1698913574219</v>
      </c>
    </row>
    <row r="8350" spans="1:3">
      <c r="A8350">
        <v>37.086845397949197</v>
      </c>
      <c r="B8350">
        <v>29.538833618164102</v>
      </c>
      <c r="C8350">
        <v>34.445041656494098</v>
      </c>
    </row>
    <row r="8351" spans="1:3">
      <c r="A8351">
        <v>30.420536041259801</v>
      </c>
      <c r="B8351">
        <v>45.775058746337898</v>
      </c>
      <c r="C8351">
        <v>35.794620513916001</v>
      </c>
    </row>
    <row r="8352" spans="1:3">
      <c r="A8352">
        <v>29.8076496124268</v>
      </c>
      <c r="B8352">
        <v>54.354625701904297</v>
      </c>
      <c r="C8352">
        <v>38.399089813232401</v>
      </c>
    </row>
    <row r="8353" spans="1:3">
      <c r="A8353">
        <v>13.093126296997101</v>
      </c>
      <c r="B8353">
        <v>67.297340393066406</v>
      </c>
      <c r="C8353">
        <v>32.064601898193402</v>
      </c>
    </row>
    <row r="8354" spans="1:3">
      <c r="A8354">
        <v>17.3119812011719</v>
      </c>
      <c r="B8354">
        <v>25.3744220733643</v>
      </c>
      <c r="C8354">
        <v>20.133834838867202</v>
      </c>
    </row>
    <row r="8355" spans="1:3">
      <c r="A8355">
        <v>24.3002624511719</v>
      </c>
      <c r="B8355">
        <v>47.389823913574197</v>
      </c>
      <c r="C8355">
        <v>32.381607055664098</v>
      </c>
    </row>
    <row r="8356" spans="1:3">
      <c r="A8356">
        <v>49.311058044433601</v>
      </c>
      <c r="B8356">
        <v>8.4269952774047905</v>
      </c>
      <c r="C8356">
        <v>35.001636505127003</v>
      </c>
    </row>
    <row r="8357" spans="1:3">
      <c r="A8357">
        <v>22.803958892822301</v>
      </c>
      <c r="B8357">
        <v>26.665281295776399</v>
      </c>
      <c r="C8357">
        <v>24.155422210693398</v>
      </c>
    </row>
    <row r="8358" spans="1:3">
      <c r="A8358">
        <v>44.9962158203125</v>
      </c>
      <c r="B8358">
        <v>33.561775207519503</v>
      </c>
      <c r="C8358">
        <v>40.994163513183601</v>
      </c>
    </row>
    <row r="8359" spans="1:3">
      <c r="A8359">
        <v>39.974891662597699</v>
      </c>
      <c r="B8359">
        <v>48.536209106445298</v>
      </c>
      <c r="C8359">
        <v>42.971351623535199</v>
      </c>
    </row>
    <row r="8360" spans="1:3">
      <c r="A8360">
        <v>28.888301849365199</v>
      </c>
      <c r="B8360">
        <v>34.316665649414098</v>
      </c>
      <c r="C8360">
        <v>30.7882289886475</v>
      </c>
    </row>
    <row r="8361" spans="1:3">
      <c r="A8361">
        <v>37.845142364502003</v>
      </c>
      <c r="B8361">
        <v>29.3850612640381</v>
      </c>
      <c r="C8361">
        <v>34.884113311767599</v>
      </c>
    </row>
    <row r="8362" spans="1:3">
      <c r="A8362">
        <v>29.4308166503906</v>
      </c>
      <c r="B8362">
        <v>17.7102355957031</v>
      </c>
      <c r="C8362">
        <v>25.32861328125</v>
      </c>
    </row>
    <row r="8363" spans="1:3">
      <c r="A8363">
        <v>48.601478576660199</v>
      </c>
      <c r="B8363">
        <v>7.8456888198852504</v>
      </c>
      <c r="C8363">
        <v>34.336952209472699</v>
      </c>
    </row>
    <row r="8364" spans="1:3">
      <c r="A8364">
        <v>22.8173427581787</v>
      </c>
      <c r="B8364">
        <v>34.894229888916001</v>
      </c>
      <c r="C8364">
        <v>27.044252395629901</v>
      </c>
    </row>
    <row r="8365" spans="1:3">
      <c r="A8365">
        <v>19.1435241699219</v>
      </c>
      <c r="B8365">
        <v>9.8998136520385707</v>
      </c>
      <c r="C8365">
        <v>15.9082250595093</v>
      </c>
    </row>
    <row r="8366" spans="1:3">
      <c r="A8366">
        <v>14.920615196228001</v>
      </c>
      <c r="B8366">
        <v>-0.27822300791740401</v>
      </c>
      <c r="C8366">
        <v>9.6010217666625994</v>
      </c>
    </row>
    <row r="8367" spans="1:3">
      <c r="A8367">
        <v>32.079601287841797</v>
      </c>
      <c r="B8367">
        <v>-2.32541131973267</v>
      </c>
      <c r="C8367">
        <v>20.037847518920898</v>
      </c>
    </row>
    <row r="8368" spans="1:3">
      <c r="A8368">
        <v>9.3841199874877894</v>
      </c>
      <c r="B8368">
        <v>4.4687623977661097</v>
      </c>
      <c r="C8368">
        <v>7.6637449264526403</v>
      </c>
    </row>
    <row r="8369" spans="1:3">
      <c r="A8369">
        <v>25.768100738525401</v>
      </c>
      <c r="B8369">
        <v>-0.49690228700637801</v>
      </c>
      <c r="C8369">
        <v>16.5753498077393</v>
      </c>
    </row>
    <row r="8370" spans="1:3">
      <c r="A8370">
        <v>26.96457862854</v>
      </c>
      <c r="B8370">
        <v>36.9832572937012</v>
      </c>
      <c r="C8370">
        <v>30.471117019653299</v>
      </c>
    </row>
    <row r="8371" spans="1:3">
      <c r="A8371">
        <v>27.226503372192401</v>
      </c>
      <c r="B8371">
        <v>88.126144409179702</v>
      </c>
      <c r="C8371">
        <v>48.541378021240199</v>
      </c>
    </row>
    <row r="8372" spans="1:3">
      <c r="A8372">
        <v>23.693181991577099</v>
      </c>
      <c r="B8372">
        <v>6.3407349586486799</v>
      </c>
      <c r="C8372">
        <v>17.619825363159201</v>
      </c>
    </row>
    <row r="8373" spans="1:3">
      <c r="A8373">
        <v>38.055835723877003</v>
      </c>
      <c r="B8373">
        <v>32.175739288330099</v>
      </c>
      <c r="C8373">
        <v>35.997802734375</v>
      </c>
    </row>
    <row r="8374" spans="1:3">
      <c r="A8374">
        <v>32.230251312255902</v>
      </c>
      <c r="B8374">
        <v>1.7595460414886499</v>
      </c>
      <c r="C8374">
        <v>21.565504074096701</v>
      </c>
    </row>
    <row r="8375" spans="1:3">
      <c r="A8375">
        <v>27.242221832275401</v>
      </c>
      <c r="B8375">
        <v>32.253219604492202</v>
      </c>
      <c r="C8375">
        <v>28.996070861816399</v>
      </c>
    </row>
    <row r="8376" spans="1:3">
      <c r="A8376">
        <v>17.922369003295898</v>
      </c>
      <c r="B8376">
        <v>19.1134128570557</v>
      </c>
      <c r="C8376">
        <v>18.3392333984375</v>
      </c>
    </row>
    <row r="8377" spans="1:3">
      <c r="A8377">
        <v>11.045844078064</v>
      </c>
      <c r="B8377">
        <v>91.131439208984403</v>
      </c>
      <c r="C8377">
        <v>39.075801849365199</v>
      </c>
    </row>
    <row r="8378" spans="1:3">
      <c r="A8378">
        <v>24.009691238403299</v>
      </c>
      <c r="B8378">
        <v>18.987840652465799</v>
      </c>
      <c r="C8378">
        <v>22.2520427703857</v>
      </c>
    </row>
    <row r="8379" spans="1:3">
      <c r="A8379">
        <v>30.891910552978501</v>
      </c>
      <c r="B8379">
        <v>10.859997749328601</v>
      </c>
      <c r="C8379">
        <v>23.880741119384801</v>
      </c>
    </row>
    <row r="8380" spans="1:3">
      <c r="A8380">
        <v>19.506330490112301</v>
      </c>
      <c r="B8380">
        <v>5.08146095275879</v>
      </c>
      <c r="C8380">
        <v>14.4576263427734</v>
      </c>
    </row>
    <row r="8381" spans="1:3">
      <c r="A8381">
        <v>26.297214508056602</v>
      </c>
      <c r="B8381">
        <v>0.98444741964340199</v>
      </c>
      <c r="C8381">
        <v>17.437746047973601</v>
      </c>
    </row>
    <row r="8382" spans="1:3">
      <c r="A8382">
        <v>20.156759262085</v>
      </c>
      <c r="B8382">
        <v>41.6295776367188</v>
      </c>
      <c r="C8382">
        <v>27.672245025634801</v>
      </c>
    </row>
    <row r="8383" spans="1:3">
      <c r="A8383">
        <v>13.061647415161101</v>
      </c>
      <c r="B8383">
        <v>5.3520617485046396</v>
      </c>
      <c r="C8383">
        <v>10.3632926940918</v>
      </c>
    </row>
    <row r="8384" spans="1:3">
      <c r="A8384">
        <v>32.259147644042997</v>
      </c>
      <c r="B8384">
        <v>7.5048308372497603</v>
      </c>
      <c r="C8384">
        <v>23.595136642456101</v>
      </c>
    </row>
    <row r="8385" spans="1:3">
      <c r="A8385">
        <v>27.594947814941399</v>
      </c>
      <c r="B8385">
        <v>24.9419841766357</v>
      </c>
      <c r="C8385">
        <v>26.666410446166999</v>
      </c>
    </row>
    <row r="8386" spans="1:3">
      <c r="A8386">
        <v>14.809947013855</v>
      </c>
      <c r="B8386">
        <v>52.0186958312988</v>
      </c>
      <c r="C8386">
        <v>27.833009719848601</v>
      </c>
    </row>
    <row r="8387" spans="1:3">
      <c r="A8387">
        <v>33.013912200927699</v>
      </c>
      <c r="B8387">
        <v>-2.2869191169738801</v>
      </c>
      <c r="C8387">
        <v>20.6586208343506</v>
      </c>
    </row>
    <row r="8388" spans="1:3">
      <c r="A8388">
        <v>14.321194648742701</v>
      </c>
      <c r="B8388">
        <v>87.238151550292997</v>
      </c>
      <c r="C8388">
        <v>39.842128753662102</v>
      </c>
    </row>
    <row r="8389" spans="1:3">
      <c r="A8389">
        <v>23.685356140136701</v>
      </c>
      <c r="B8389">
        <v>8.2285213470459002</v>
      </c>
      <c r="C8389">
        <v>18.275463104248001</v>
      </c>
    </row>
    <row r="8390" spans="1:3">
      <c r="A8390">
        <v>18.911216735839801</v>
      </c>
      <c r="B8390">
        <v>29.3225498199463</v>
      </c>
      <c r="C8390">
        <v>22.555183410644499</v>
      </c>
    </row>
    <row r="8391" spans="1:3">
      <c r="A8391">
        <v>42.784915924072301</v>
      </c>
      <c r="B8391">
        <v>5.09417772293091</v>
      </c>
      <c r="C8391">
        <v>29.593156814575199</v>
      </c>
    </row>
    <row r="8392" spans="1:3">
      <c r="A8392">
        <v>46.115573883056598</v>
      </c>
      <c r="B8392">
        <v>14.5989875793457</v>
      </c>
      <c r="C8392">
        <v>35.084770202636697</v>
      </c>
    </row>
    <row r="8393" spans="1:3">
      <c r="A8393">
        <v>16.276369094848601</v>
      </c>
      <c r="B8393">
        <v>-6.4137334823608398</v>
      </c>
      <c r="C8393">
        <v>8.3348331451415998</v>
      </c>
    </row>
    <row r="8394" spans="1:3">
      <c r="A8394">
        <v>38.643604278564503</v>
      </c>
      <c r="B8394">
        <v>33.4980659484863</v>
      </c>
      <c r="C8394">
        <v>36.842666625976598</v>
      </c>
    </row>
    <row r="8395" spans="1:3">
      <c r="A8395">
        <v>19.3429279327393</v>
      </c>
      <c r="B8395">
        <v>43.906715393066399</v>
      </c>
      <c r="C8395">
        <v>27.940254211425799</v>
      </c>
    </row>
    <row r="8396" spans="1:3">
      <c r="A8396">
        <v>19.410182952880898</v>
      </c>
      <c r="B8396">
        <v>36.6369018554688</v>
      </c>
      <c r="C8396">
        <v>25.4395351409912</v>
      </c>
    </row>
    <row r="8397" spans="1:3">
      <c r="A8397">
        <v>25.960121154785199</v>
      </c>
      <c r="B8397">
        <v>21.054149627685501</v>
      </c>
      <c r="C8397">
        <v>24.2430305480957</v>
      </c>
    </row>
    <row r="8398" spans="1:3">
      <c r="A8398">
        <v>28.2552165985107</v>
      </c>
      <c r="B8398">
        <v>73.768264770507798</v>
      </c>
      <c r="C8398">
        <v>44.184783935546903</v>
      </c>
    </row>
    <row r="8399" spans="1:3">
      <c r="A8399">
        <v>33.2277221679688</v>
      </c>
      <c r="B8399">
        <v>42.131210327148402</v>
      </c>
      <c r="C8399">
        <v>36.343944549560497</v>
      </c>
    </row>
    <row r="8400" spans="1:3">
      <c r="A8400">
        <v>14.876248359680201</v>
      </c>
      <c r="B8400">
        <v>16.183027267456101</v>
      </c>
      <c r="C8400">
        <v>15.333621025085399</v>
      </c>
    </row>
    <row r="8401" spans="1:3">
      <c r="A8401">
        <v>20.5875358581543</v>
      </c>
      <c r="B8401">
        <v>15.299415588378899</v>
      </c>
      <c r="C8401">
        <v>18.7366943359375</v>
      </c>
    </row>
    <row r="8402" spans="1:3">
      <c r="A8402">
        <v>21.257308959960898</v>
      </c>
      <c r="B8402">
        <v>42.135890960693402</v>
      </c>
      <c r="C8402">
        <v>28.564811706543001</v>
      </c>
    </row>
    <row r="8403" spans="1:3">
      <c r="A8403">
        <v>26.403715133666999</v>
      </c>
      <c r="B8403">
        <v>36.2901420593262</v>
      </c>
      <c r="C8403">
        <v>29.863964080810501</v>
      </c>
    </row>
    <row r="8404" spans="1:3">
      <c r="A8404">
        <v>40.083717346191399</v>
      </c>
      <c r="B8404">
        <v>21.433477401733398</v>
      </c>
      <c r="C8404">
        <v>33.5561332702637</v>
      </c>
    </row>
    <row r="8405" spans="1:3">
      <c r="A8405">
        <v>42.4889526367188</v>
      </c>
      <c r="B8405">
        <v>25.8335971832275</v>
      </c>
      <c r="C8405">
        <v>36.659576416015597</v>
      </c>
    </row>
    <row r="8406" spans="1:3">
      <c r="A8406">
        <v>22.801986694335898</v>
      </c>
      <c r="B8406">
        <v>13.3450622558594</v>
      </c>
      <c r="C8406">
        <v>19.492063522338899</v>
      </c>
    </row>
    <row r="8407" spans="1:3">
      <c r="A8407">
        <v>12.335529327392599</v>
      </c>
      <c r="B8407">
        <v>24.6147975921631</v>
      </c>
      <c r="C8407">
        <v>16.633274078369102</v>
      </c>
    </row>
    <row r="8408" spans="1:3">
      <c r="A8408">
        <v>11.913979530334499</v>
      </c>
      <c r="B8408">
        <v>42.474407196044901</v>
      </c>
      <c r="C8408">
        <v>22.61012840271</v>
      </c>
    </row>
    <row r="8409" spans="1:3">
      <c r="A8409">
        <v>32.344062805175803</v>
      </c>
      <c r="B8409">
        <v>0.72899901866912797</v>
      </c>
      <c r="C8409">
        <v>21.278791427612301</v>
      </c>
    </row>
    <row r="8410" spans="1:3">
      <c r="A8410">
        <v>31.715574264526399</v>
      </c>
      <c r="B8410">
        <v>22.762262344360401</v>
      </c>
      <c r="C8410">
        <v>28.581914901733398</v>
      </c>
    </row>
    <row r="8411" spans="1:3">
      <c r="A8411">
        <v>24.137269973754901</v>
      </c>
      <c r="B8411">
        <v>-7.8377132415771502</v>
      </c>
      <c r="C8411">
        <v>12.9460258483887</v>
      </c>
    </row>
    <row r="8412" spans="1:3">
      <c r="A8412">
        <v>34.437252044677699</v>
      </c>
      <c r="B8412">
        <v>13.7981910705566</v>
      </c>
      <c r="C8412">
        <v>27.213581085205099</v>
      </c>
    </row>
    <row r="8413" spans="1:3">
      <c r="A8413">
        <v>28.9923210144043</v>
      </c>
      <c r="B8413">
        <v>-25.189538955688501</v>
      </c>
      <c r="C8413">
        <v>10.0286703109741</v>
      </c>
    </row>
    <row r="8414" spans="1:3">
      <c r="A8414">
        <v>20.464159011840799</v>
      </c>
      <c r="B8414">
        <v>-15.413647651672401</v>
      </c>
      <c r="C8414">
        <v>7.9069266319274902</v>
      </c>
    </row>
    <row r="8415" spans="1:3">
      <c r="A8415">
        <v>13.3027334213257</v>
      </c>
      <c r="B8415">
        <v>14.667384147644</v>
      </c>
      <c r="C8415">
        <v>13.7803611755371</v>
      </c>
    </row>
    <row r="8416" spans="1:3">
      <c r="A8416">
        <v>29.4378566741943</v>
      </c>
      <c r="B8416">
        <v>41.852840423583999</v>
      </c>
      <c r="C8416">
        <v>33.7831001281738</v>
      </c>
    </row>
    <row r="8417" spans="1:3">
      <c r="A8417">
        <v>10.3916912078857</v>
      </c>
      <c r="B8417">
        <v>35.918704986572301</v>
      </c>
      <c r="C8417">
        <v>19.326145172119102</v>
      </c>
    </row>
    <row r="8418" spans="1:3">
      <c r="A8418">
        <v>17.552490234375</v>
      </c>
      <c r="B8418">
        <v>26.649003982543899</v>
      </c>
      <c r="C8418">
        <v>20.736270904541001</v>
      </c>
    </row>
    <row r="8419" spans="1:3">
      <c r="A8419">
        <v>22.243442535400401</v>
      </c>
      <c r="B8419">
        <v>2.2637629508972199</v>
      </c>
      <c r="C8419">
        <v>15.2505550384521</v>
      </c>
    </row>
    <row r="8420" spans="1:3">
      <c r="A8420">
        <v>25.575881958007798</v>
      </c>
      <c r="B8420">
        <v>27.041173934936499</v>
      </c>
      <c r="C8420">
        <v>26.0887336730957</v>
      </c>
    </row>
    <row r="8421" spans="1:3">
      <c r="A8421">
        <v>30.423357009887699</v>
      </c>
      <c r="B8421">
        <v>18.041654586791999</v>
      </c>
      <c r="C8421">
        <v>26.0897617340088</v>
      </c>
    </row>
    <row r="8422" spans="1:3">
      <c r="A8422">
        <v>35.131851196289098</v>
      </c>
      <c r="B8422">
        <v>41.773231506347699</v>
      </c>
      <c r="C8422">
        <v>37.456333160400398</v>
      </c>
    </row>
    <row r="8423" spans="1:3">
      <c r="A8423">
        <v>20.465629577636701</v>
      </c>
      <c r="B8423">
        <v>14.236254692077599</v>
      </c>
      <c r="C8423">
        <v>18.2853488922119</v>
      </c>
    </row>
    <row r="8424" spans="1:3">
      <c r="A8424">
        <v>40.956920623779297</v>
      </c>
      <c r="B8424">
        <v>53.508811950683601</v>
      </c>
      <c r="C8424">
        <v>45.350082397460902</v>
      </c>
    </row>
    <row r="8425" spans="1:3">
      <c r="A8425">
        <v>19.138843536376999</v>
      </c>
      <c r="B8425">
        <v>12.2892656326294</v>
      </c>
      <c r="C8425">
        <v>16.741491317748999</v>
      </c>
    </row>
    <row r="8426" spans="1:3">
      <c r="A8426">
        <v>37.942001342773402</v>
      </c>
      <c r="B8426">
        <v>45.562534332275398</v>
      </c>
      <c r="C8426">
        <v>40.609188079833999</v>
      </c>
    </row>
    <row r="8427" spans="1:3">
      <c r="A8427">
        <v>19.662345886230501</v>
      </c>
      <c r="B8427">
        <v>5.2702865600585902</v>
      </c>
      <c r="C8427">
        <v>14.625124931335399</v>
      </c>
    </row>
    <row r="8428" spans="1:3">
      <c r="A8428">
        <v>18.634885787963899</v>
      </c>
      <c r="B8428">
        <v>10.9022731781006</v>
      </c>
      <c r="C8428">
        <v>15.9284715652466</v>
      </c>
    </row>
    <row r="8429" spans="1:3">
      <c r="A8429">
        <v>12.2668552398682</v>
      </c>
      <c r="B8429">
        <v>23.912387847900401</v>
      </c>
      <c r="C8429">
        <v>16.3427925109863</v>
      </c>
    </row>
    <row r="8430" spans="1:3">
      <c r="A8430">
        <v>24.327886581420898</v>
      </c>
      <c r="B8430">
        <v>29.7560729980469</v>
      </c>
      <c r="C8430">
        <v>26.2277526855469</v>
      </c>
    </row>
    <row r="8431" spans="1:3">
      <c r="A8431">
        <v>23.826930999755898</v>
      </c>
      <c r="B8431">
        <v>38.543003082275398</v>
      </c>
      <c r="C8431">
        <v>28.977556228637699</v>
      </c>
    </row>
    <row r="8432" spans="1:3">
      <c r="A8432">
        <v>16.442747116088899</v>
      </c>
      <c r="B8432">
        <v>16.322618484497099</v>
      </c>
      <c r="C8432">
        <v>16.400701522827099</v>
      </c>
    </row>
    <row r="8433" spans="1:3">
      <c r="A8433">
        <v>20.381069183349599</v>
      </c>
      <c r="B8433">
        <v>17.010881423950199</v>
      </c>
      <c r="C8433">
        <v>19.201503753662099</v>
      </c>
    </row>
    <row r="8434" spans="1:3">
      <c r="A8434">
        <v>18.3833713531494</v>
      </c>
      <c r="B8434">
        <v>25.353023529052699</v>
      </c>
      <c r="C8434">
        <v>20.822750091552699</v>
      </c>
    </row>
    <row r="8435" spans="1:3">
      <c r="A8435">
        <v>38.862682342529297</v>
      </c>
      <c r="B8435">
        <v>33.104167938232401</v>
      </c>
      <c r="C8435">
        <v>36.847202301025398</v>
      </c>
    </row>
    <row r="8436" spans="1:3">
      <c r="A8436">
        <v>34.901172637939503</v>
      </c>
      <c r="B8436">
        <v>30.345506668090799</v>
      </c>
      <c r="C8436">
        <v>33.306690216064503</v>
      </c>
    </row>
    <row r="8437" spans="1:3">
      <c r="A8437">
        <v>15.259141921997101</v>
      </c>
      <c r="B8437">
        <v>38.800014495849602</v>
      </c>
      <c r="C8437">
        <v>23.498447418212901</v>
      </c>
    </row>
    <row r="8438" spans="1:3">
      <c r="A8438">
        <v>42.100288391113303</v>
      </c>
      <c r="B8438">
        <v>53.308685302734403</v>
      </c>
      <c r="C8438">
        <v>46.023227691650398</v>
      </c>
    </row>
    <row r="8439" spans="1:3">
      <c r="A8439">
        <v>43.063644409179702</v>
      </c>
      <c r="B8439">
        <v>56.303966522216797</v>
      </c>
      <c r="C8439">
        <v>47.697757720947301</v>
      </c>
    </row>
    <row r="8440" spans="1:3">
      <c r="A8440">
        <v>20.9956245422363</v>
      </c>
      <c r="B8440">
        <v>-5.8309473991393999</v>
      </c>
      <c r="C8440">
        <v>11.6063241958618</v>
      </c>
    </row>
    <row r="8441" spans="1:3">
      <c r="A8441">
        <v>43.692996978759801</v>
      </c>
      <c r="B8441">
        <v>52.285377502441399</v>
      </c>
      <c r="C8441">
        <v>46.700328826904297</v>
      </c>
    </row>
    <row r="8442" spans="1:3">
      <c r="A8442">
        <v>45.076919555664098</v>
      </c>
      <c r="B8442">
        <v>44.161849975585902</v>
      </c>
      <c r="C8442">
        <v>44.756645202636697</v>
      </c>
    </row>
    <row r="8443" spans="1:3">
      <c r="A8443">
        <v>39.034645080566399</v>
      </c>
      <c r="B8443">
        <v>10.2854013442993</v>
      </c>
      <c r="C8443">
        <v>28.972410202026399</v>
      </c>
    </row>
    <row r="8444" spans="1:3">
      <c r="A8444">
        <v>43.775390625</v>
      </c>
      <c r="B8444">
        <v>62.7710990905762</v>
      </c>
      <c r="C8444">
        <v>50.4238891601563</v>
      </c>
    </row>
    <row r="8445" spans="1:3">
      <c r="A8445">
        <v>24.022974014282202</v>
      </c>
      <c r="B8445">
        <v>10.474392890930201</v>
      </c>
      <c r="C8445">
        <v>19.280971527099599</v>
      </c>
    </row>
    <row r="8446" spans="1:3">
      <c r="A8446">
        <v>22.184665679931602</v>
      </c>
      <c r="B8446">
        <v>-1.8474762439727801</v>
      </c>
      <c r="C8446">
        <v>13.7734155654907</v>
      </c>
    </row>
    <row r="8447" spans="1:3">
      <c r="A8447">
        <v>18.2420654296875</v>
      </c>
      <c r="B8447">
        <v>1.9991991519928001</v>
      </c>
      <c r="C8447">
        <v>12.5570621490479</v>
      </c>
    </row>
    <row r="8448" spans="1:3">
      <c r="A8448">
        <v>27.814903259277301</v>
      </c>
      <c r="B8448">
        <v>33.7782173156738</v>
      </c>
      <c r="C8448">
        <v>29.902063369751001</v>
      </c>
    </row>
    <row r="8449" spans="1:3">
      <c r="A8449">
        <v>34.920211791992202</v>
      </c>
      <c r="B8449">
        <v>6.3603425025939897</v>
      </c>
      <c r="C8449">
        <v>24.924257278442401</v>
      </c>
    </row>
    <row r="8450" spans="1:3">
      <c r="A8450">
        <v>19.644245147705099</v>
      </c>
      <c r="B8450">
        <v>10.603099822998001</v>
      </c>
      <c r="C8450">
        <v>16.479845046997099</v>
      </c>
    </row>
    <row r="8451" spans="1:3">
      <c r="A8451">
        <v>24.819078445434599</v>
      </c>
      <c r="B8451">
        <v>20.0751762390137</v>
      </c>
      <c r="C8451">
        <v>23.158712387085</v>
      </c>
    </row>
    <row r="8452" spans="1:3">
      <c r="A8452">
        <v>21.103467941284201</v>
      </c>
      <c r="B8452">
        <v>25.514135360717798</v>
      </c>
      <c r="C8452">
        <v>22.647201538085898</v>
      </c>
    </row>
    <row r="8453" spans="1:3">
      <c r="A8453">
        <v>28.6442356109619</v>
      </c>
      <c r="B8453">
        <v>8.4970560073852504</v>
      </c>
      <c r="C8453">
        <v>21.5927219390869</v>
      </c>
    </row>
    <row r="8454" spans="1:3">
      <c r="A8454">
        <v>44.441230773925803</v>
      </c>
      <c r="B8454">
        <v>2.3884937763214098</v>
      </c>
      <c r="C8454">
        <v>29.722772598266602</v>
      </c>
    </row>
    <row r="8455" spans="1:3">
      <c r="A8455">
        <v>25.9631652832031</v>
      </c>
      <c r="B8455">
        <v>2.4681563377380402</v>
      </c>
      <c r="C8455">
        <v>17.739912033081101</v>
      </c>
    </row>
    <row r="8456" spans="1:3">
      <c r="A8456">
        <v>26.2045993804932</v>
      </c>
      <c r="B8456">
        <v>9.3708448410034197</v>
      </c>
      <c r="C8456">
        <v>20.312786102294901</v>
      </c>
    </row>
    <row r="8457" spans="1:3">
      <c r="A8457">
        <v>30.237770080566399</v>
      </c>
      <c r="B8457">
        <v>60.314357757568402</v>
      </c>
      <c r="C8457">
        <v>40.764575958252003</v>
      </c>
    </row>
    <row r="8458" spans="1:3">
      <c r="A8458">
        <v>24.091426849365199</v>
      </c>
      <c r="B8458">
        <v>41.243400573730497</v>
      </c>
      <c r="C8458">
        <v>30.094617843627901</v>
      </c>
    </row>
    <row r="8459" spans="1:3">
      <c r="A8459">
        <v>17.887895584106399</v>
      </c>
      <c r="B8459">
        <v>47.958621978759801</v>
      </c>
      <c r="C8459">
        <v>28.4126491546631</v>
      </c>
    </row>
    <row r="8460" spans="1:3">
      <c r="A8460">
        <v>22.800361633300799</v>
      </c>
      <c r="B8460">
        <v>6.02783298492432</v>
      </c>
      <c r="C8460">
        <v>16.929977416992202</v>
      </c>
    </row>
    <row r="8461" spans="1:3">
      <c r="A8461">
        <v>22.365558624267599</v>
      </c>
      <c r="B8461">
        <v>31.154426574706999</v>
      </c>
      <c r="C8461">
        <v>25.4416618347168</v>
      </c>
    </row>
    <row r="8462" spans="1:3">
      <c r="A8462">
        <v>14.683419227600099</v>
      </c>
      <c r="B8462">
        <v>39.252937316894503</v>
      </c>
      <c r="C8462">
        <v>23.282751083373999</v>
      </c>
    </row>
    <row r="8463" spans="1:3">
      <c r="A8463">
        <v>13.137749671936</v>
      </c>
      <c r="B8463">
        <v>41.840957641601598</v>
      </c>
      <c r="C8463">
        <v>23.183872222900401</v>
      </c>
    </row>
    <row r="8464" spans="1:3">
      <c r="A8464">
        <v>22.478578567504901</v>
      </c>
      <c r="B8464">
        <v>122.84812927246099</v>
      </c>
      <c r="C8464">
        <v>57.607921600341797</v>
      </c>
    </row>
    <row r="8465" spans="1:3">
      <c r="A8465">
        <v>17.928724288940401</v>
      </c>
      <c r="B8465">
        <v>28.680080413818398</v>
      </c>
      <c r="C8465">
        <v>21.691698074340799</v>
      </c>
    </row>
    <row r="8466" spans="1:3">
      <c r="A8466">
        <v>34.213653564453097</v>
      </c>
      <c r="B8466">
        <v>28.754602432251001</v>
      </c>
      <c r="C8466">
        <v>32.302986145019503</v>
      </c>
    </row>
    <row r="8467" spans="1:3">
      <c r="A8467">
        <v>31.2975883483887</v>
      </c>
      <c r="B8467">
        <v>21.481237411498999</v>
      </c>
      <c r="C8467">
        <v>27.861865997314499</v>
      </c>
    </row>
    <row r="8468" spans="1:3">
      <c r="A8468">
        <v>17.8048191070557</v>
      </c>
      <c r="B8468">
        <v>7.0774812698364302</v>
      </c>
      <c r="C8468">
        <v>14.050251007080099</v>
      </c>
    </row>
    <row r="8469" spans="1:3">
      <c r="A8469">
        <v>30.793088912963899</v>
      </c>
      <c r="B8469">
        <v>25.193317413330099</v>
      </c>
      <c r="C8469">
        <v>28.833168029785199</v>
      </c>
    </row>
    <row r="8470" spans="1:3">
      <c r="A8470">
        <v>35.688751220703097</v>
      </c>
      <c r="B8470">
        <v>9.2241706848144496</v>
      </c>
      <c r="C8470">
        <v>26.4261474609375</v>
      </c>
    </row>
    <row r="8471" spans="1:3">
      <c r="A8471">
        <v>16.877630233764599</v>
      </c>
      <c r="B8471">
        <v>12.605670928955099</v>
      </c>
      <c r="C8471">
        <v>15.382444381713899</v>
      </c>
    </row>
    <row r="8472" spans="1:3">
      <c r="A8472">
        <v>30.760011672973601</v>
      </c>
      <c r="B8472">
        <v>6.1533746719360396</v>
      </c>
      <c r="C8472">
        <v>22.147687911987301</v>
      </c>
    </row>
    <row r="8473" spans="1:3">
      <c r="A8473">
        <v>17.9622917175293</v>
      </c>
      <c r="B8473">
        <v>43.0253715515137</v>
      </c>
      <c r="C8473">
        <v>26.734369277954102</v>
      </c>
    </row>
    <row r="8474" spans="1:3">
      <c r="A8474">
        <v>26.914669036865199</v>
      </c>
      <c r="B8474">
        <v>40.820056915283203</v>
      </c>
      <c r="C8474">
        <v>31.7815551757813</v>
      </c>
    </row>
    <row r="8475" spans="1:3">
      <c r="A8475">
        <v>8.8820428848266602</v>
      </c>
      <c r="B8475">
        <v>28.8483371734619</v>
      </c>
      <c r="C8475">
        <v>15.870245933532701</v>
      </c>
    </row>
    <row r="8476" spans="1:3">
      <c r="A8476">
        <v>32.354354858398402</v>
      </c>
      <c r="B8476">
        <v>20.2257175445557</v>
      </c>
      <c r="C8476">
        <v>28.109331130981399</v>
      </c>
    </row>
    <row r="8477" spans="1:3">
      <c r="A8477">
        <v>33.585273742675803</v>
      </c>
      <c r="B8477">
        <v>18.757825851440401</v>
      </c>
      <c r="C8477">
        <v>28.395666122436499</v>
      </c>
    </row>
    <row r="8478" spans="1:3">
      <c r="A8478">
        <v>12.898694992065399</v>
      </c>
      <c r="B8478">
        <v>24.143112182617202</v>
      </c>
      <c r="C8478">
        <v>16.834241867065401</v>
      </c>
    </row>
    <row r="8479" spans="1:3">
      <c r="A8479">
        <v>11.8159074783325</v>
      </c>
      <c r="B8479">
        <v>40.9030952453613</v>
      </c>
      <c r="C8479">
        <v>21.996423721313501</v>
      </c>
    </row>
    <row r="8480" spans="1:3">
      <c r="A8480">
        <v>27.435186386108398</v>
      </c>
      <c r="B8480">
        <v>50.173309326171903</v>
      </c>
      <c r="C8480">
        <v>35.393527984619098</v>
      </c>
    </row>
    <row r="8481" spans="1:3">
      <c r="A8481">
        <v>15.5489149093628</v>
      </c>
      <c r="B8481">
        <v>33.175125122070298</v>
      </c>
      <c r="C8481">
        <v>21.7180881500244</v>
      </c>
    </row>
    <row r="8482" spans="1:3">
      <c r="A8482">
        <v>21.523767471313501</v>
      </c>
      <c r="B8482">
        <v>25.623600006103501</v>
      </c>
      <c r="C8482">
        <v>22.9587097167969</v>
      </c>
    </row>
    <row r="8483" spans="1:3">
      <c r="A8483">
        <v>17.747520446777301</v>
      </c>
      <c r="B8483">
        <v>49.5112915039063</v>
      </c>
      <c r="C8483">
        <v>28.864839553833001</v>
      </c>
    </row>
    <row r="8484" spans="1:3">
      <c r="A8484">
        <v>42.278038024902301</v>
      </c>
      <c r="B8484">
        <v>-20.770536422729499</v>
      </c>
      <c r="C8484">
        <v>20.211036682128899</v>
      </c>
    </row>
    <row r="8485" spans="1:3">
      <c r="A8485">
        <v>15.0522298812866</v>
      </c>
      <c r="B8485">
        <v>33.343696594238303</v>
      </c>
      <c r="C8485">
        <v>21.4542427062988</v>
      </c>
    </row>
    <row r="8486" spans="1:3">
      <c r="A8486">
        <v>24.2968235015869</v>
      </c>
      <c r="B8486">
        <v>22.710277557373001</v>
      </c>
      <c r="C8486">
        <v>23.741533279418899</v>
      </c>
    </row>
    <row r="8487" spans="1:3">
      <c r="A8487">
        <v>30.790582656860401</v>
      </c>
      <c r="B8487">
        <v>33.842380523681598</v>
      </c>
      <c r="C8487">
        <v>31.858711242675799</v>
      </c>
    </row>
    <row r="8488" spans="1:3">
      <c r="A8488">
        <v>32.530521392822301</v>
      </c>
      <c r="B8488">
        <v>26.9181118011475</v>
      </c>
      <c r="C8488">
        <v>30.566177368164102</v>
      </c>
    </row>
    <row r="8489" spans="1:3">
      <c r="A8489">
        <v>17.5379829406738</v>
      </c>
      <c r="B8489">
        <v>-1.05588090419769</v>
      </c>
      <c r="C8489">
        <v>11.0301303863525</v>
      </c>
    </row>
    <row r="8490" spans="1:3">
      <c r="A8490">
        <v>10.2978630065918</v>
      </c>
      <c r="B8490">
        <v>68.082092285156307</v>
      </c>
      <c r="C8490">
        <v>30.522342681884801</v>
      </c>
    </row>
    <row r="8491" spans="1:3">
      <c r="A8491">
        <v>27.4553833007813</v>
      </c>
      <c r="B8491">
        <v>31.776208877563501</v>
      </c>
      <c r="C8491">
        <v>28.9676723480225</v>
      </c>
    </row>
    <row r="8492" spans="1:3">
      <c r="A8492">
        <v>22.2127285003662</v>
      </c>
      <c r="B8492">
        <v>64.410301208496094</v>
      </c>
      <c r="C8492">
        <v>36.981880187988303</v>
      </c>
    </row>
    <row r="8493" spans="1:3">
      <c r="A8493">
        <v>29.75172996521</v>
      </c>
      <c r="B8493">
        <v>-16.338085174560501</v>
      </c>
      <c r="C8493">
        <v>13.6202945709229</v>
      </c>
    </row>
    <row r="8494" spans="1:3">
      <c r="A8494">
        <v>23.8567790985107</v>
      </c>
      <c r="B8494">
        <v>24.219690322876001</v>
      </c>
      <c r="C8494">
        <v>23.983798980712901</v>
      </c>
    </row>
    <row r="8495" spans="1:3">
      <c r="A8495">
        <v>37.991024017333999</v>
      </c>
      <c r="B8495">
        <v>13.777391433715801</v>
      </c>
      <c r="C8495">
        <v>29.516252517700199</v>
      </c>
    </row>
    <row r="8496" spans="1:3">
      <c r="A8496">
        <v>34.609901428222699</v>
      </c>
      <c r="B8496">
        <v>3.6580350399017298</v>
      </c>
      <c r="C8496">
        <v>23.776748657226602</v>
      </c>
    </row>
    <row r="8497" spans="1:3">
      <c r="A8497">
        <v>33.163337707519503</v>
      </c>
      <c r="B8497">
        <v>70.198890686035199</v>
      </c>
      <c r="C8497">
        <v>46.125782012939503</v>
      </c>
    </row>
    <row r="8498" spans="1:3">
      <c r="A8498">
        <v>32.806606292724602</v>
      </c>
      <c r="B8498">
        <v>55.297565460205099</v>
      </c>
      <c r="C8498">
        <v>40.678443908691399</v>
      </c>
    </row>
    <row r="8499" spans="1:3">
      <c r="A8499">
        <v>10.7635555267334</v>
      </c>
      <c r="B8499">
        <v>56.0850639343262</v>
      </c>
      <c r="C8499">
        <v>26.626083374023398</v>
      </c>
    </row>
    <row r="8500" spans="1:3">
      <c r="A8500">
        <v>12.802252769470201</v>
      </c>
      <c r="B8500">
        <v>30.698097229003899</v>
      </c>
      <c r="C8500">
        <v>19.065797805786101</v>
      </c>
    </row>
    <row r="8501" spans="1:3">
      <c r="A8501">
        <v>30.9340000152588</v>
      </c>
      <c r="B8501">
        <v>50.089504241943402</v>
      </c>
      <c r="C8501">
        <v>37.638427734375</v>
      </c>
    </row>
    <row r="8502" spans="1:3">
      <c r="A8502">
        <v>30.079517364501999</v>
      </c>
      <c r="B8502">
        <v>-9.6179685592651403</v>
      </c>
      <c r="C8502">
        <v>16.185398101806602</v>
      </c>
    </row>
    <row r="8503" spans="1:3">
      <c r="A8503">
        <v>22.632867813110401</v>
      </c>
      <c r="B8503">
        <v>57.0728149414063</v>
      </c>
      <c r="C8503">
        <v>34.686847686767599</v>
      </c>
    </row>
    <row r="8504" spans="1:3">
      <c r="A8504">
        <v>31.0906467437744</v>
      </c>
      <c r="B8504">
        <v>17.566013336181602</v>
      </c>
      <c r="C8504">
        <v>26.3570251464844</v>
      </c>
    </row>
    <row r="8505" spans="1:3">
      <c r="A8505">
        <v>26.887414932251001</v>
      </c>
      <c r="B8505">
        <v>12.6113271713257</v>
      </c>
      <c r="C8505">
        <v>21.890783309936499</v>
      </c>
    </row>
    <row r="8506" spans="1:3">
      <c r="A8506">
        <v>15.8037557601929</v>
      </c>
      <c r="B8506">
        <v>113.41700744628901</v>
      </c>
      <c r="C8506">
        <v>49.968395233154297</v>
      </c>
    </row>
    <row r="8507" spans="1:3">
      <c r="A8507">
        <v>33.245849609375</v>
      </c>
      <c r="B8507">
        <v>-6.7939438819885298</v>
      </c>
      <c r="C8507">
        <v>19.2319221496582</v>
      </c>
    </row>
    <row r="8508" spans="1:3">
      <c r="A8508">
        <v>35.9418334960938</v>
      </c>
      <c r="B8508">
        <v>47.954662322997997</v>
      </c>
      <c r="C8508">
        <v>40.146324157714801</v>
      </c>
    </row>
    <row r="8509" spans="1:3">
      <c r="A8509">
        <v>35.505813598632798</v>
      </c>
      <c r="B8509">
        <v>37.013706207275398</v>
      </c>
      <c r="C8509">
        <v>36.033576965332003</v>
      </c>
    </row>
    <row r="8510" spans="1:3">
      <c r="A8510">
        <v>25.5443019866943</v>
      </c>
      <c r="B8510">
        <v>-9.0341749191284197</v>
      </c>
      <c r="C8510">
        <v>13.441835403442401</v>
      </c>
    </row>
    <row r="8511" spans="1:3">
      <c r="A8511">
        <v>33.353763580322301</v>
      </c>
      <c r="B8511">
        <v>15.0835227966309</v>
      </c>
      <c r="C8511">
        <v>26.959178924560501</v>
      </c>
    </row>
    <row r="8512" spans="1:3">
      <c r="A8512">
        <v>22.399522781372099</v>
      </c>
      <c r="B8512">
        <v>18.557327270507798</v>
      </c>
      <c r="C8512">
        <v>21.054754257202099</v>
      </c>
    </row>
    <row r="8513" spans="1:3">
      <c r="A8513">
        <v>22.055414199829102</v>
      </c>
      <c r="B8513">
        <v>21.827022552490199</v>
      </c>
      <c r="C8513">
        <v>21.975477218627901</v>
      </c>
    </row>
    <row r="8514" spans="1:3">
      <c r="A8514">
        <v>31.2056064605713</v>
      </c>
      <c r="B8514">
        <v>3.5472195148468</v>
      </c>
      <c r="C8514">
        <v>21.525171279907202</v>
      </c>
    </row>
    <row r="8515" spans="1:3">
      <c r="A8515">
        <v>30.087873458862301</v>
      </c>
      <c r="B8515">
        <v>38.364200592041001</v>
      </c>
      <c r="C8515">
        <v>32.984588623046903</v>
      </c>
    </row>
    <row r="8516" spans="1:3">
      <c r="A8516">
        <v>30.921930313110401</v>
      </c>
      <c r="B8516">
        <v>34.114601135253899</v>
      </c>
      <c r="C8516">
        <v>32.039363861083999</v>
      </c>
    </row>
    <row r="8517" spans="1:3">
      <c r="A8517">
        <v>10.687123298645</v>
      </c>
      <c r="B8517">
        <v>28.117696762085</v>
      </c>
      <c r="C8517">
        <v>16.787824630737301</v>
      </c>
    </row>
    <row r="8518" spans="1:3">
      <c r="A8518">
        <v>16.236833572387699</v>
      </c>
      <c r="B8518">
        <v>4.2454109191894496</v>
      </c>
      <c r="C8518">
        <v>12.0398359298706</v>
      </c>
    </row>
    <row r="8519" spans="1:3">
      <c r="A8519">
        <v>22.044578552246101</v>
      </c>
      <c r="B8519">
        <v>0.116382353007793</v>
      </c>
      <c r="C8519">
        <v>14.3697099685669</v>
      </c>
    </row>
    <row r="8520" spans="1:3">
      <c r="A8520">
        <v>16.0211086273193</v>
      </c>
      <c r="B8520">
        <v>40.483306884765597</v>
      </c>
      <c r="C8520">
        <v>24.582878112793001</v>
      </c>
    </row>
    <row r="8521" spans="1:3">
      <c r="A8521">
        <v>40.988090515136697</v>
      </c>
      <c r="B8521">
        <v>56.007968902587898</v>
      </c>
      <c r="C8521">
        <v>46.245048522949197</v>
      </c>
    </row>
    <row r="8522" spans="1:3">
      <c r="A8522">
        <v>21.773252487182599</v>
      </c>
      <c r="B8522">
        <v>79.882125854492202</v>
      </c>
      <c r="C8522">
        <v>42.111358642578097</v>
      </c>
    </row>
    <row r="8523" spans="1:3">
      <c r="A8523">
        <v>20.080572128295898</v>
      </c>
      <c r="B8523">
        <v>12.247153282165501</v>
      </c>
      <c r="C8523">
        <v>17.338874816894499</v>
      </c>
    </row>
    <row r="8524" spans="1:3">
      <c r="A8524">
        <v>17.165796279907202</v>
      </c>
      <c r="B8524">
        <v>27.848667144775401</v>
      </c>
      <c r="C8524">
        <v>20.904800415039102</v>
      </c>
    </row>
    <row r="8525" spans="1:3">
      <c r="A8525">
        <v>35.048389434814503</v>
      </c>
      <c r="B8525">
        <v>22.029352188110401</v>
      </c>
      <c r="C8525">
        <v>30.491725921630898</v>
      </c>
    </row>
    <row r="8526" spans="1:3">
      <c r="A8526">
        <v>28.069866180419901</v>
      </c>
      <c r="B8526">
        <v>17.428979873657202</v>
      </c>
      <c r="C8526">
        <v>24.345556259155298</v>
      </c>
    </row>
    <row r="8527" spans="1:3">
      <c r="A8527">
        <v>12.8174724578857</v>
      </c>
      <c r="B8527">
        <v>6.3106961250305202</v>
      </c>
      <c r="C8527">
        <v>10.5401010513306</v>
      </c>
    </row>
    <row r="8528" spans="1:3">
      <c r="A8528">
        <v>23.541366577148398</v>
      </c>
      <c r="B8528">
        <v>7.6705746650695801</v>
      </c>
      <c r="C8528">
        <v>17.986589431762699</v>
      </c>
    </row>
    <row r="8529" spans="1:3">
      <c r="A8529">
        <v>15.551954269409199</v>
      </c>
      <c r="B8529">
        <v>7.63265085220337</v>
      </c>
      <c r="C8529">
        <v>12.780198097229</v>
      </c>
    </row>
    <row r="8530" spans="1:3">
      <c r="A8530">
        <v>11.4872035980225</v>
      </c>
      <c r="B8530">
        <v>33.806556701660199</v>
      </c>
      <c r="C8530">
        <v>19.298976898193398</v>
      </c>
    </row>
    <row r="8531" spans="1:3">
      <c r="A8531">
        <v>22.3777046203613</v>
      </c>
      <c r="B8531">
        <v>0.189601480960846</v>
      </c>
      <c r="C8531">
        <v>14.611868858337401</v>
      </c>
    </row>
    <row r="8532" spans="1:3">
      <c r="A8532">
        <v>8.5859661102294904</v>
      </c>
      <c r="B8532">
        <v>50.030921936035199</v>
      </c>
      <c r="C8532">
        <v>23.091701507568398</v>
      </c>
    </row>
    <row r="8533" spans="1:3">
      <c r="A8533">
        <v>19.259214401245099</v>
      </c>
      <c r="B8533">
        <v>57.966079711914098</v>
      </c>
      <c r="C8533">
        <v>32.806617736816399</v>
      </c>
    </row>
    <row r="8534" spans="1:3">
      <c r="A8534">
        <v>25.353092193603501</v>
      </c>
      <c r="B8534">
        <v>46.932086944580099</v>
      </c>
      <c r="C8534">
        <v>32.905738830566399</v>
      </c>
    </row>
    <row r="8535" spans="1:3">
      <c r="A8535">
        <v>21.861455917358398</v>
      </c>
      <c r="B8535">
        <v>16.385353088378899</v>
      </c>
      <c r="C8535">
        <v>19.944820404052699</v>
      </c>
    </row>
    <row r="8536" spans="1:3">
      <c r="A8536">
        <v>17.477371215820298</v>
      </c>
      <c r="B8536">
        <v>33.688526153564503</v>
      </c>
      <c r="C8536">
        <v>23.1512756347656</v>
      </c>
    </row>
    <row r="8537" spans="1:3">
      <c r="A8537">
        <v>31.788194656372099</v>
      </c>
      <c r="B8537">
        <v>46.717689514160199</v>
      </c>
      <c r="C8537">
        <v>37.013519287109403</v>
      </c>
    </row>
    <row r="8538" spans="1:3">
      <c r="A8538">
        <v>15.995892524719199</v>
      </c>
      <c r="B8538">
        <v>7.6967964172363299</v>
      </c>
      <c r="C8538">
        <v>13.0912084579468</v>
      </c>
    </row>
    <row r="8539" spans="1:3">
      <c r="A8539">
        <v>11.225684165954601</v>
      </c>
      <c r="B8539">
        <v>1.6685527563095099</v>
      </c>
      <c r="C8539">
        <v>7.8806881904602104</v>
      </c>
    </row>
    <row r="8540" spans="1:3">
      <c r="A8540">
        <v>34.965412139892599</v>
      </c>
      <c r="B8540">
        <v>57.702583312988303</v>
      </c>
      <c r="C8540">
        <v>42.923423767089801</v>
      </c>
    </row>
    <row r="8541" spans="1:3">
      <c r="A8541">
        <v>44.707996368408203</v>
      </c>
      <c r="B8541">
        <v>32.327442169189503</v>
      </c>
      <c r="C8541">
        <v>40.374801635742202</v>
      </c>
    </row>
    <row r="8542" spans="1:3">
      <c r="A8542">
        <v>19.324872970581101</v>
      </c>
      <c r="B8542">
        <v>22.882581710815401</v>
      </c>
      <c r="C8542">
        <v>20.570070266723601</v>
      </c>
    </row>
    <row r="8543" spans="1:3">
      <c r="A8543">
        <v>19.1984767913818</v>
      </c>
      <c r="B8543">
        <v>19.7784729003906</v>
      </c>
      <c r="C8543">
        <v>19.401475906372099</v>
      </c>
    </row>
    <row r="8544" spans="1:3">
      <c r="A8544">
        <v>15.7754249572754</v>
      </c>
      <c r="B8544">
        <v>5.6643123626709002</v>
      </c>
      <c r="C8544">
        <v>12.236536026001</v>
      </c>
    </row>
    <row r="8545" spans="1:3">
      <c r="A8545">
        <v>25.001083374023398</v>
      </c>
      <c r="B8545">
        <v>-11.4377584457397</v>
      </c>
      <c r="C8545">
        <v>12.247488975524901</v>
      </c>
    </row>
    <row r="8546" spans="1:3">
      <c r="A8546">
        <v>41.694679260253899</v>
      </c>
      <c r="B8546">
        <v>4.8736648559570304</v>
      </c>
      <c r="C8546">
        <v>28.807323455810501</v>
      </c>
    </row>
    <row r="8547" spans="1:3">
      <c r="A8547">
        <v>42.666423797607401</v>
      </c>
      <c r="B8547">
        <v>25.820964813232401</v>
      </c>
      <c r="C8547">
        <v>36.770511627197301</v>
      </c>
    </row>
    <row r="8548" spans="1:3">
      <c r="A8548">
        <v>4.6676158905029297</v>
      </c>
      <c r="B8548">
        <v>11.7403011322021</v>
      </c>
      <c r="C8548">
        <v>7.1430559158325204</v>
      </c>
    </row>
    <row r="8549" spans="1:3">
      <c r="A8549">
        <v>34.538005828857401</v>
      </c>
      <c r="B8549">
        <v>52.916885375976598</v>
      </c>
      <c r="C8549">
        <v>40.970615386962898</v>
      </c>
    </row>
    <row r="8550" spans="1:3">
      <c r="A8550">
        <v>15.7545833587646</v>
      </c>
      <c r="B8550">
        <v>23.523536682128899</v>
      </c>
      <c r="C8550">
        <v>18.473716735839801</v>
      </c>
    </row>
    <row r="8551" spans="1:3">
      <c r="A8551">
        <v>28.8959045410156</v>
      </c>
      <c r="B8551">
        <v>6.4992747306823704</v>
      </c>
      <c r="C8551">
        <v>21.057085037231399</v>
      </c>
    </row>
    <row r="8552" spans="1:3">
      <c r="A8552">
        <v>15.817369461059601</v>
      </c>
      <c r="B8552">
        <v>43.450271606445298</v>
      </c>
      <c r="C8552">
        <v>25.488885879516602</v>
      </c>
    </row>
    <row r="8553" spans="1:3">
      <c r="A8553">
        <v>33.555976867675803</v>
      </c>
      <c r="B8553">
        <v>-2.3046863079071001</v>
      </c>
      <c r="C8553">
        <v>21.004745483398398</v>
      </c>
    </row>
    <row r="8554" spans="1:3">
      <c r="A8554">
        <v>28.393795013427699</v>
      </c>
      <c r="B8554">
        <v>10.985648155212401</v>
      </c>
      <c r="C8554">
        <v>22.3009433746338</v>
      </c>
    </row>
    <row r="8555" spans="1:3">
      <c r="A8555">
        <v>24.734064102172901</v>
      </c>
      <c r="B8555">
        <v>22.976318359375</v>
      </c>
      <c r="C8555">
        <v>24.118852615356399</v>
      </c>
    </row>
    <row r="8556" spans="1:3">
      <c r="A8556">
        <v>36.253097534179702</v>
      </c>
      <c r="B8556">
        <v>13.3329963684082</v>
      </c>
      <c r="C8556">
        <v>28.231061935424801</v>
      </c>
    </row>
    <row r="8557" spans="1:3">
      <c r="A8557">
        <v>14.28795337677</v>
      </c>
      <c r="B8557">
        <v>-4.4783821105956996</v>
      </c>
      <c r="C8557">
        <v>7.7197360992431596</v>
      </c>
    </row>
    <row r="8558" spans="1:3">
      <c r="A8558">
        <v>20.068834304809599</v>
      </c>
      <c r="B8558">
        <v>20.948732376098601</v>
      </c>
      <c r="C8558">
        <v>20.3767986297607</v>
      </c>
    </row>
    <row r="8559" spans="1:3">
      <c r="A8559">
        <v>30.307621002197301</v>
      </c>
      <c r="B8559">
        <v>11.267571449279799</v>
      </c>
      <c r="C8559">
        <v>23.643604278564499</v>
      </c>
    </row>
    <row r="8560" spans="1:3">
      <c r="A8560">
        <v>38.880134582519503</v>
      </c>
      <c r="B8560">
        <v>33.939781188964801</v>
      </c>
      <c r="C8560">
        <v>37.151012420654297</v>
      </c>
    </row>
    <row r="8561" spans="1:3">
      <c r="A8561">
        <v>18.347873687744102</v>
      </c>
      <c r="B8561">
        <v>9.1087703704834002</v>
      </c>
      <c r="C8561">
        <v>15.1141872406006</v>
      </c>
    </row>
    <row r="8562" spans="1:3">
      <c r="A8562">
        <v>28.9276027679443</v>
      </c>
      <c r="B8562">
        <v>10.3830509185791</v>
      </c>
      <c r="C8562">
        <v>22.437009811401399</v>
      </c>
    </row>
    <row r="8563" spans="1:3">
      <c r="A8563">
        <v>16.369844436645501</v>
      </c>
      <c r="B8563">
        <v>49.835865020752003</v>
      </c>
      <c r="C8563">
        <v>28.082952499389599</v>
      </c>
    </row>
    <row r="8564" spans="1:3">
      <c r="A8564">
        <v>22.313886642456101</v>
      </c>
      <c r="B8564">
        <v>34.217605590820298</v>
      </c>
      <c r="C8564">
        <v>26.480188369751001</v>
      </c>
    </row>
    <row r="8565" spans="1:3">
      <c r="A8565">
        <v>34.139472961425803</v>
      </c>
      <c r="B8565">
        <v>70.3170166015625</v>
      </c>
      <c r="C8565">
        <v>46.801612854003899</v>
      </c>
    </row>
    <row r="8566" spans="1:3">
      <c r="A8566">
        <v>36.556949615478501</v>
      </c>
      <c r="B8566">
        <v>3.2071344852447501</v>
      </c>
      <c r="C8566">
        <v>24.884513854980501</v>
      </c>
    </row>
    <row r="8567" spans="1:3">
      <c r="A8567">
        <v>26.469923019409201</v>
      </c>
      <c r="B8567">
        <v>30.4032878875732</v>
      </c>
      <c r="C8567">
        <v>27.846601486206101</v>
      </c>
    </row>
    <row r="8568" spans="1:3">
      <c r="A8568">
        <v>22.1296710968018</v>
      </c>
      <c r="B8568">
        <v>1.3635014295578001</v>
      </c>
      <c r="C8568">
        <v>14.8615121841431</v>
      </c>
    </row>
    <row r="8569" spans="1:3">
      <c r="A8569">
        <v>30.650060653686499</v>
      </c>
      <c r="B8569">
        <v>22.359474182128899</v>
      </c>
      <c r="C8569">
        <v>27.748355865478501</v>
      </c>
    </row>
    <row r="8570" spans="1:3">
      <c r="A8570">
        <v>11.464575767517101</v>
      </c>
      <c r="B8570">
        <v>11.309247016906699</v>
      </c>
      <c r="C8570">
        <v>11.410210609436</v>
      </c>
    </row>
    <row r="8571" spans="1:3">
      <c r="A8571">
        <v>14.323284149169901</v>
      </c>
      <c r="B8571">
        <v>11.5939722061157</v>
      </c>
      <c r="C8571">
        <v>13.368024826049799</v>
      </c>
    </row>
    <row r="8572" spans="1:3">
      <c r="A8572">
        <v>14.2492666244507</v>
      </c>
      <c r="B8572">
        <v>37.312568664550803</v>
      </c>
      <c r="C8572">
        <v>22.3214225769043</v>
      </c>
    </row>
    <row r="8573" spans="1:3">
      <c r="A8573">
        <v>39.330738067627003</v>
      </c>
      <c r="B8573">
        <v>16.611162185668899</v>
      </c>
      <c r="C8573">
        <v>31.3788871765137</v>
      </c>
    </row>
    <row r="8574" spans="1:3">
      <c r="A8574">
        <v>24.839330673217798</v>
      </c>
      <c r="B8574">
        <v>3.9895141124725302</v>
      </c>
      <c r="C8574">
        <v>17.541894912719702</v>
      </c>
    </row>
    <row r="8575" spans="1:3">
      <c r="A8575">
        <v>15.4789714813232</v>
      </c>
      <c r="B8575">
        <v>24.611293792724599</v>
      </c>
      <c r="C8575">
        <v>18.6752834320068</v>
      </c>
    </row>
    <row r="8576" spans="1:3">
      <c r="A8576">
        <v>14.287914276123001</v>
      </c>
      <c r="B8576">
        <v>-21.903398513793899</v>
      </c>
      <c r="C8576">
        <v>1.62095475196838</v>
      </c>
    </row>
    <row r="8577" spans="1:3">
      <c r="A8577">
        <v>23.733558654785199</v>
      </c>
      <c r="B8577">
        <v>30.499525070190401</v>
      </c>
      <c r="C8577">
        <v>26.101646423339801</v>
      </c>
    </row>
    <row r="8578" spans="1:3">
      <c r="A8578">
        <v>17.587530136108398</v>
      </c>
      <c r="B8578">
        <v>6.2000970840454102</v>
      </c>
      <c r="C8578">
        <v>13.6019287109375</v>
      </c>
    </row>
    <row r="8579" spans="1:3">
      <c r="A8579">
        <v>26.838678359985401</v>
      </c>
      <c r="B8579">
        <v>-21.009193420410199</v>
      </c>
      <c r="C8579">
        <v>10.0919237136841</v>
      </c>
    </row>
    <row r="8580" spans="1:3">
      <c r="A8580">
        <v>21.336267471313501</v>
      </c>
      <c r="B8580">
        <v>13.9615154266357</v>
      </c>
      <c r="C8580">
        <v>18.755104064941399</v>
      </c>
    </row>
    <row r="8581" spans="1:3">
      <c r="A8581">
        <v>17.055791854858398</v>
      </c>
      <c r="B8581">
        <v>6.5239076614379901</v>
      </c>
      <c r="C8581">
        <v>13.369632720947299</v>
      </c>
    </row>
    <row r="8582" spans="1:3">
      <c r="A8582">
        <v>31.642671585083001</v>
      </c>
      <c r="B8582">
        <v>52.283596038818402</v>
      </c>
      <c r="C8582">
        <v>38.866996765136697</v>
      </c>
    </row>
    <row r="8583" spans="1:3">
      <c r="A8583">
        <v>34.9318237304688</v>
      </c>
      <c r="B8583">
        <v>34.4127807617188</v>
      </c>
      <c r="C8583">
        <v>34.750160217285199</v>
      </c>
    </row>
    <row r="8584" spans="1:3">
      <c r="A8584">
        <v>24.390659332275401</v>
      </c>
      <c r="B8584">
        <v>-9.0794696807861293</v>
      </c>
      <c r="C8584">
        <v>12.676114082336399</v>
      </c>
    </row>
    <row r="8585" spans="1:3">
      <c r="A8585">
        <v>34.933891296386697</v>
      </c>
      <c r="B8585">
        <v>1.9223982095718399</v>
      </c>
      <c r="C8585">
        <v>23.379869461059599</v>
      </c>
    </row>
    <row r="8586" spans="1:3">
      <c r="A8586">
        <v>16.461725234985401</v>
      </c>
      <c r="B8586">
        <v>6.6554675102233896</v>
      </c>
      <c r="C8586">
        <v>13.0295352935791</v>
      </c>
    </row>
    <row r="8587" spans="1:3">
      <c r="A8587">
        <v>32.136806488037102</v>
      </c>
      <c r="B8587">
        <v>9.2455568313598597</v>
      </c>
      <c r="C8587">
        <v>24.1248683929443</v>
      </c>
    </row>
    <row r="8588" spans="1:3">
      <c r="A8588">
        <v>20.936851501464801</v>
      </c>
      <c r="B8588">
        <v>48.745750427246101</v>
      </c>
      <c r="C8588">
        <v>30.669965744018601</v>
      </c>
    </row>
    <row r="8589" spans="1:3">
      <c r="A8589">
        <v>16.4051189422607</v>
      </c>
      <c r="B8589">
        <v>60.061374664306598</v>
      </c>
      <c r="C8589">
        <v>31.684808731079102</v>
      </c>
    </row>
    <row r="8590" spans="1:3">
      <c r="A8590">
        <v>29.789894104003899</v>
      </c>
      <c r="B8590">
        <v>61.303970336914098</v>
      </c>
      <c r="C8590">
        <v>40.819820404052699</v>
      </c>
    </row>
    <row r="8591" spans="1:3">
      <c r="A8591">
        <v>44.0159912109375</v>
      </c>
      <c r="B8591">
        <v>23.152755737304702</v>
      </c>
      <c r="C8591">
        <v>36.713859558105497</v>
      </c>
    </row>
    <row r="8592" spans="1:3">
      <c r="A8592">
        <v>21.316865921020501</v>
      </c>
      <c r="B8592">
        <v>13.078305244445801</v>
      </c>
      <c r="C8592">
        <v>18.43337059021</v>
      </c>
    </row>
    <row r="8593" spans="1:3">
      <c r="A8593">
        <v>13.062533378601101</v>
      </c>
      <c r="B8593">
        <v>9.9583196640014595</v>
      </c>
      <c r="C8593">
        <v>11.9760589599609</v>
      </c>
    </row>
    <row r="8594" spans="1:3">
      <c r="A8594">
        <v>33.645877838134801</v>
      </c>
      <c r="B8594">
        <v>27.353775024414102</v>
      </c>
      <c r="C8594">
        <v>31.443641662597699</v>
      </c>
    </row>
    <row r="8595" spans="1:3">
      <c r="A8595">
        <v>29.2356147766113</v>
      </c>
      <c r="B8595">
        <v>6.91308546066284</v>
      </c>
      <c r="C8595">
        <v>21.4227294921875</v>
      </c>
    </row>
    <row r="8596" spans="1:3">
      <c r="A8596">
        <v>36.102817535400398</v>
      </c>
      <c r="B8596">
        <v>13.8576755523682</v>
      </c>
      <c r="C8596">
        <v>28.317018508911101</v>
      </c>
    </row>
    <row r="8597" spans="1:3">
      <c r="A8597">
        <v>20.509557723998999</v>
      </c>
      <c r="B8597">
        <v>46.631954193115199</v>
      </c>
      <c r="C8597">
        <v>29.652397155761701</v>
      </c>
    </row>
    <row r="8598" spans="1:3">
      <c r="A8598">
        <v>17.9484767913818</v>
      </c>
      <c r="B8598">
        <v>16.701469421386701</v>
      </c>
      <c r="C8598">
        <v>17.5120239257813</v>
      </c>
    </row>
    <row r="8599" spans="1:3">
      <c r="A8599">
        <v>26.065467834472699</v>
      </c>
      <c r="B8599">
        <v>10.906574249267599</v>
      </c>
      <c r="C8599">
        <v>20.7598552703857</v>
      </c>
    </row>
    <row r="8600" spans="1:3">
      <c r="A8600">
        <v>34.022026062011697</v>
      </c>
      <c r="B8600">
        <v>58.664180755615199</v>
      </c>
      <c r="C8600">
        <v>42.646781921386697</v>
      </c>
    </row>
    <row r="8601" spans="1:3">
      <c r="A8601">
        <v>27.821071624755898</v>
      </c>
      <c r="B8601">
        <v>6.97025442123413</v>
      </c>
      <c r="C8601">
        <v>20.5232849121094</v>
      </c>
    </row>
    <row r="8602" spans="1:3">
      <c r="A8602">
        <v>23.1480503082275</v>
      </c>
      <c r="B8602">
        <v>14.960045814514199</v>
      </c>
      <c r="C8602">
        <v>20.282249450683601</v>
      </c>
    </row>
    <row r="8603" spans="1:3">
      <c r="A8603">
        <v>14.7151432037354</v>
      </c>
      <c r="B8603">
        <v>16.299686431884801</v>
      </c>
      <c r="C8603">
        <v>15.269733428955099</v>
      </c>
    </row>
    <row r="8604" spans="1:3">
      <c r="A8604">
        <v>14.475399017334</v>
      </c>
      <c r="B8604">
        <v>3.9943327903747599</v>
      </c>
      <c r="C8604">
        <v>10.8070259094238</v>
      </c>
    </row>
    <row r="8605" spans="1:3">
      <c r="A8605">
        <v>13.2843675613403</v>
      </c>
      <c r="B8605">
        <v>36.574272155761697</v>
      </c>
      <c r="C8605">
        <v>21.435834884643601</v>
      </c>
    </row>
    <row r="8606" spans="1:3">
      <c r="A8606">
        <v>33.451019287109403</v>
      </c>
      <c r="B8606">
        <v>-5.7985105514526403</v>
      </c>
      <c r="C8606">
        <v>19.7136840820313</v>
      </c>
    </row>
    <row r="8607" spans="1:3">
      <c r="A8607">
        <v>28.3934421539307</v>
      </c>
      <c r="B8607">
        <v>1.0949960947036701</v>
      </c>
      <c r="C8607">
        <v>18.838985443115199</v>
      </c>
    </row>
    <row r="8608" spans="1:3">
      <c r="A8608">
        <v>17.948432922363299</v>
      </c>
      <c r="B8608">
        <v>25.871473312377901</v>
      </c>
      <c r="C8608">
        <v>20.7214965820313</v>
      </c>
    </row>
    <row r="8609" spans="1:3">
      <c r="A8609">
        <v>34.375148773193402</v>
      </c>
      <c r="B8609">
        <v>10.166446685791</v>
      </c>
      <c r="C8609">
        <v>25.902103424072301</v>
      </c>
    </row>
    <row r="8610" spans="1:3">
      <c r="A8610">
        <v>22.634080886840799</v>
      </c>
      <c r="B8610">
        <v>13.694410324096699</v>
      </c>
      <c r="C8610">
        <v>19.505195617675799</v>
      </c>
    </row>
    <row r="8611" spans="1:3">
      <c r="A8611">
        <v>11.833405494689901</v>
      </c>
      <c r="B8611">
        <v>30.913801193237301</v>
      </c>
      <c r="C8611">
        <v>18.511543273925799</v>
      </c>
    </row>
    <row r="8612" spans="1:3">
      <c r="A8612">
        <v>22.147798538208001</v>
      </c>
      <c r="B8612">
        <v>8.8314781188964808</v>
      </c>
      <c r="C8612">
        <v>17.487087249755898</v>
      </c>
    </row>
    <row r="8613" spans="1:3">
      <c r="A8613">
        <v>20.1835117340088</v>
      </c>
      <c r="B8613">
        <v>40.916385650634801</v>
      </c>
      <c r="C8613">
        <v>27.440017700195298</v>
      </c>
    </row>
    <row r="8614" spans="1:3">
      <c r="A8614">
        <v>12.4138383865356</v>
      </c>
      <c r="B8614">
        <v>25.834577560424801</v>
      </c>
      <c r="C8614">
        <v>17.111097335815401</v>
      </c>
    </row>
    <row r="8615" spans="1:3">
      <c r="A8615">
        <v>18.4722499847412</v>
      </c>
      <c r="B8615">
        <v>60.320060729980497</v>
      </c>
      <c r="C8615">
        <v>33.118984222412102</v>
      </c>
    </row>
    <row r="8616" spans="1:3">
      <c r="A8616">
        <v>32.255905151367202</v>
      </c>
      <c r="B8616">
        <v>72.292396545410199</v>
      </c>
      <c r="C8616">
        <v>46.2686767578125</v>
      </c>
    </row>
    <row r="8617" spans="1:3">
      <c r="A8617">
        <v>24.595888137817401</v>
      </c>
      <c r="B8617">
        <v>13.9015083312988</v>
      </c>
      <c r="C8617">
        <v>20.852855682373001</v>
      </c>
    </row>
    <row r="8618" spans="1:3">
      <c r="A8618">
        <v>35.327938079833999</v>
      </c>
      <c r="B8618">
        <v>58.477787017822301</v>
      </c>
      <c r="C8618">
        <v>43.430385589599602</v>
      </c>
    </row>
    <row r="8619" spans="1:3">
      <c r="A8619">
        <v>13.896721839904799</v>
      </c>
      <c r="B8619">
        <v>52.3875122070313</v>
      </c>
      <c r="C8619">
        <v>27.3684978485107</v>
      </c>
    </row>
    <row r="8620" spans="1:3">
      <c r="A8620">
        <v>36.641944885253899</v>
      </c>
      <c r="B8620">
        <v>4.26340675354004</v>
      </c>
      <c r="C8620">
        <v>25.309455871581999</v>
      </c>
    </row>
    <row r="8621" spans="1:3">
      <c r="A8621">
        <v>31.919239044189499</v>
      </c>
      <c r="B8621">
        <v>-11.3356161117554</v>
      </c>
      <c r="C8621">
        <v>16.7800388336182</v>
      </c>
    </row>
    <row r="8622" spans="1:3">
      <c r="A8622">
        <v>29.2996921539307</v>
      </c>
      <c r="B8622">
        <v>19.0266628265381</v>
      </c>
      <c r="C8622">
        <v>25.7041320800781</v>
      </c>
    </row>
    <row r="8623" spans="1:3">
      <c r="A8623">
        <v>39.238292694091797</v>
      </c>
      <c r="B8623">
        <v>50.207473754882798</v>
      </c>
      <c r="C8623">
        <v>43.077507019042997</v>
      </c>
    </row>
    <row r="8624" spans="1:3">
      <c r="A8624">
        <v>28.910514831543001</v>
      </c>
      <c r="B8624">
        <v>13.2077827453613</v>
      </c>
      <c r="C8624">
        <v>23.414558410644499</v>
      </c>
    </row>
    <row r="8625" spans="1:3">
      <c r="A8625">
        <v>28.614984512329102</v>
      </c>
      <c r="B8625">
        <v>3.22709012031555</v>
      </c>
      <c r="C8625">
        <v>19.729221343994102</v>
      </c>
    </row>
    <row r="8626" spans="1:3">
      <c r="A8626">
        <v>11.163129806518601</v>
      </c>
      <c r="B8626">
        <v>21.723810195922901</v>
      </c>
      <c r="C8626">
        <v>14.859368324279799</v>
      </c>
    </row>
    <row r="8627" spans="1:3">
      <c r="A8627">
        <v>21.5790004730225</v>
      </c>
      <c r="B8627">
        <v>19.85325050354</v>
      </c>
      <c r="C8627">
        <v>20.9749870300293</v>
      </c>
    </row>
    <row r="8628" spans="1:3">
      <c r="A8628">
        <v>17.440547943115199</v>
      </c>
      <c r="B8628">
        <v>91.852706909179702</v>
      </c>
      <c r="C8628">
        <v>43.4848022460938</v>
      </c>
    </row>
    <row r="8629" spans="1:3">
      <c r="A8629">
        <v>21.9265537261963</v>
      </c>
      <c r="B8629">
        <v>13.925163269043001</v>
      </c>
      <c r="C8629">
        <v>19.1260662078857</v>
      </c>
    </row>
    <row r="8630" spans="1:3">
      <c r="A8630">
        <v>34.815666198730497</v>
      </c>
      <c r="B8630">
        <v>42.1469116210938</v>
      </c>
      <c r="C8630">
        <v>37.381603240966797</v>
      </c>
    </row>
    <row r="8631" spans="1:3">
      <c r="A8631">
        <v>28.1684970855713</v>
      </c>
      <c r="B8631">
        <v>30.5066738128662</v>
      </c>
      <c r="C8631">
        <v>28.986858367919901</v>
      </c>
    </row>
    <row r="8632" spans="1:3">
      <c r="A8632">
        <v>22.548641204833999</v>
      </c>
      <c r="B8632">
        <v>24.859075546264599</v>
      </c>
      <c r="C8632">
        <v>23.357294082641602</v>
      </c>
    </row>
    <row r="8633" spans="1:3">
      <c r="A8633">
        <v>13.7422065734863</v>
      </c>
      <c r="B8633">
        <v>23.788221359252901</v>
      </c>
      <c r="C8633">
        <v>17.2583122253418</v>
      </c>
    </row>
    <row r="8634" spans="1:3">
      <c r="A8634">
        <v>33.136501312255902</v>
      </c>
      <c r="B8634">
        <v>25.546867370605501</v>
      </c>
      <c r="C8634">
        <v>30.480129241943398</v>
      </c>
    </row>
    <row r="8635" spans="1:3">
      <c r="A8635">
        <v>23.3846244812012</v>
      </c>
      <c r="B8635">
        <v>-3.6723783016204798</v>
      </c>
      <c r="C8635">
        <v>13.9146738052368</v>
      </c>
    </row>
    <row r="8636" spans="1:3">
      <c r="A8636">
        <v>22.4715785980225</v>
      </c>
      <c r="B8636">
        <v>54.026176452636697</v>
      </c>
      <c r="C8636">
        <v>33.5156860351563</v>
      </c>
    </row>
    <row r="8637" spans="1:3">
      <c r="A8637">
        <v>17.4308986663818</v>
      </c>
      <c r="B8637">
        <v>62.6485786437988</v>
      </c>
      <c r="C8637">
        <v>33.257087707519503</v>
      </c>
    </row>
    <row r="8638" spans="1:3">
      <c r="A8638">
        <v>36.965534210205099</v>
      </c>
      <c r="B8638">
        <v>13.511228561401399</v>
      </c>
      <c r="C8638">
        <v>28.756526947021499</v>
      </c>
    </row>
    <row r="8639" spans="1:3">
      <c r="A8639">
        <v>30.786785125732401</v>
      </c>
      <c r="B8639">
        <v>59.441043853759801</v>
      </c>
      <c r="C8639">
        <v>40.8157768249512</v>
      </c>
    </row>
    <row r="8640" spans="1:3">
      <c r="A8640">
        <v>45.435653686523402</v>
      </c>
      <c r="B8640">
        <v>11.7672481536865</v>
      </c>
      <c r="C8640">
        <v>33.651710510253899</v>
      </c>
    </row>
    <row r="8641" spans="1:3">
      <c r="A8641">
        <v>33.493782043457003</v>
      </c>
      <c r="B8641">
        <v>13.0787515640259</v>
      </c>
      <c r="C8641">
        <v>26.3485221862793</v>
      </c>
    </row>
    <row r="8642" spans="1:3">
      <c r="A8642">
        <v>37.2564888000488</v>
      </c>
      <c r="B8642">
        <v>9.0427122116088903</v>
      </c>
      <c r="C8642">
        <v>27.381666183471701</v>
      </c>
    </row>
    <row r="8643" spans="1:3">
      <c r="A8643">
        <v>22.83620262146</v>
      </c>
      <c r="B8643">
        <v>51.097221374511697</v>
      </c>
      <c r="C8643">
        <v>32.7275581359863</v>
      </c>
    </row>
    <row r="8644" spans="1:3">
      <c r="A8644">
        <v>41.731407165527301</v>
      </c>
      <c r="B8644">
        <v>26.7460231781006</v>
      </c>
      <c r="C8644">
        <v>36.486522674560497</v>
      </c>
    </row>
    <row r="8645" spans="1:3">
      <c r="A8645">
        <v>16.937498092651399</v>
      </c>
      <c r="B8645">
        <v>13.854450225830099</v>
      </c>
      <c r="C8645">
        <v>15.8584308624268</v>
      </c>
    </row>
    <row r="8646" spans="1:3">
      <c r="A8646">
        <v>13.413963317871101</v>
      </c>
      <c r="B8646">
        <v>45.0972290039063</v>
      </c>
      <c r="C8646">
        <v>24.503107070922901</v>
      </c>
    </row>
    <row r="8647" spans="1:3">
      <c r="A8647">
        <v>24.4898567199707</v>
      </c>
      <c r="B8647">
        <v>41.814754486083999</v>
      </c>
      <c r="C8647">
        <v>30.553571701049801</v>
      </c>
    </row>
    <row r="8648" spans="1:3">
      <c r="A8648">
        <v>28.327846527099599</v>
      </c>
      <c r="B8648">
        <v>100.96881103515599</v>
      </c>
      <c r="C8648">
        <v>53.752185821533203</v>
      </c>
    </row>
    <row r="8649" spans="1:3">
      <c r="A8649">
        <v>22.681756973266602</v>
      </c>
      <c r="B8649">
        <v>31.890111923217798</v>
      </c>
      <c r="C8649">
        <v>25.9046821594238</v>
      </c>
    </row>
    <row r="8650" spans="1:3">
      <c r="A8650">
        <v>37.383598327636697</v>
      </c>
      <c r="B8650">
        <v>-26.902660369873001</v>
      </c>
      <c r="C8650">
        <v>14.8834075927734</v>
      </c>
    </row>
    <row r="8651" spans="1:3">
      <c r="A8651">
        <v>32.076553344726598</v>
      </c>
      <c r="B8651">
        <v>33.857379913330099</v>
      </c>
      <c r="C8651">
        <v>32.699844360351598</v>
      </c>
    </row>
    <row r="8652" spans="1:3">
      <c r="A8652">
        <v>34.593818664550803</v>
      </c>
      <c r="B8652">
        <v>40.7958984375</v>
      </c>
      <c r="C8652">
        <v>36.7645454406738</v>
      </c>
    </row>
    <row r="8653" spans="1:3">
      <c r="A8653">
        <v>37.988925933837898</v>
      </c>
      <c r="B8653">
        <v>-21.721372604370099</v>
      </c>
      <c r="C8653">
        <v>17.0903205871582</v>
      </c>
    </row>
    <row r="8654" spans="1:3">
      <c r="A8654">
        <v>43.7353515625</v>
      </c>
      <c r="B8654">
        <v>99.304664611816406</v>
      </c>
      <c r="C8654">
        <v>63.184612274169901</v>
      </c>
    </row>
    <row r="8655" spans="1:3">
      <c r="A8655">
        <v>25.880651473998999</v>
      </c>
      <c r="B8655">
        <v>19.438045501708999</v>
      </c>
      <c r="C8655">
        <v>23.625740051269499</v>
      </c>
    </row>
    <row r="8656" spans="1:3">
      <c r="A8656">
        <v>13.5537710189819</v>
      </c>
      <c r="B8656">
        <v>79.245712280273395</v>
      </c>
      <c r="C8656">
        <v>36.545951843261697</v>
      </c>
    </row>
    <row r="8657" spans="1:3">
      <c r="A8657">
        <v>25.293916702270501</v>
      </c>
      <c r="B8657">
        <v>-15.2207908630371</v>
      </c>
      <c r="C8657">
        <v>11.11376953125</v>
      </c>
    </row>
    <row r="8658" spans="1:3">
      <c r="A8658">
        <v>30.5722980499268</v>
      </c>
      <c r="B8658">
        <v>5.6448211669921902</v>
      </c>
      <c r="C8658">
        <v>21.847681045532202</v>
      </c>
    </row>
    <row r="8659" spans="1:3">
      <c r="A8659">
        <v>36.995018005371101</v>
      </c>
      <c r="B8659">
        <v>50.385768890380902</v>
      </c>
      <c r="C8659">
        <v>41.6817817687988</v>
      </c>
    </row>
    <row r="8660" spans="1:3">
      <c r="A8660">
        <v>19.690620422363299</v>
      </c>
      <c r="B8660">
        <v>-20.482784271240199</v>
      </c>
      <c r="C8660">
        <v>5.6299285888671902</v>
      </c>
    </row>
    <row r="8661" spans="1:3">
      <c r="A8661">
        <v>12.761335372924799</v>
      </c>
      <c r="B8661">
        <v>12.6688175201416</v>
      </c>
      <c r="C8661">
        <v>12.728954315185501</v>
      </c>
    </row>
    <row r="8662" spans="1:3">
      <c r="A8662">
        <v>21.498538970947301</v>
      </c>
      <c r="B8662">
        <v>27.4308986663818</v>
      </c>
      <c r="C8662">
        <v>23.574865341186499</v>
      </c>
    </row>
    <row r="8663" spans="1:3">
      <c r="A8663">
        <v>28.120010375976602</v>
      </c>
      <c r="B8663">
        <v>31.583011627197301</v>
      </c>
      <c r="C8663">
        <v>29.3320617675781</v>
      </c>
    </row>
    <row r="8664" spans="1:3">
      <c r="A8664">
        <v>21.742073059081999</v>
      </c>
      <c r="B8664">
        <v>6.4924225807189897</v>
      </c>
      <c r="C8664">
        <v>16.4046955108643</v>
      </c>
    </row>
    <row r="8665" spans="1:3">
      <c r="A8665">
        <v>13.255739212036101</v>
      </c>
      <c r="B8665">
        <v>30.0804748535156</v>
      </c>
      <c r="C8665">
        <v>19.144395828247099</v>
      </c>
    </row>
    <row r="8666" spans="1:3">
      <c r="A8666">
        <v>23.568046569824201</v>
      </c>
      <c r="B8666">
        <v>33.515754699707003</v>
      </c>
      <c r="C8666">
        <v>27.0497436523438</v>
      </c>
    </row>
    <row r="8667" spans="1:3">
      <c r="A8667">
        <v>23.695676803588899</v>
      </c>
      <c r="B8667">
        <v>-11.0206871032715</v>
      </c>
      <c r="C8667">
        <v>11.544949531555201</v>
      </c>
    </row>
    <row r="8668" spans="1:3">
      <c r="A8668">
        <v>32.827407836914098</v>
      </c>
      <c r="B8668">
        <v>13.2547693252563</v>
      </c>
      <c r="C8668">
        <v>25.976984024047901</v>
      </c>
    </row>
    <row r="8669" spans="1:3">
      <c r="A8669">
        <v>21.308303833007798</v>
      </c>
      <c r="B8669">
        <v>47.8528861999512</v>
      </c>
      <c r="C8669">
        <v>30.5989074707031</v>
      </c>
    </row>
    <row r="8670" spans="1:3">
      <c r="A8670">
        <v>15.9649248123169</v>
      </c>
      <c r="B8670">
        <v>40.364372253417997</v>
      </c>
      <c r="C8670">
        <v>24.504732131958001</v>
      </c>
    </row>
    <row r="8671" spans="1:3">
      <c r="A8671">
        <v>27.714082717895501</v>
      </c>
      <c r="B8671">
        <v>46.327461242675803</v>
      </c>
      <c r="C8671">
        <v>34.228763580322301</v>
      </c>
    </row>
    <row r="8672" spans="1:3">
      <c r="A8672">
        <v>18.145824432373001</v>
      </c>
      <c r="B8672">
        <v>4.9265637397766104</v>
      </c>
      <c r="C8672">
        <v>13.5190830230713</v>
      </c>
    </row>
    <row r="8673" spans="1:3">
      <c r="A8673">
        <v>28.622207641601602</v>
      </c>
      <c r="B8673">
        <v>7.6666674613952601</v>
      </c>
      <c r="C8673">
        <v>21.287769317626999</v>
      </c>
    </row>
    <row r="8674" spans="1:3">
      <c r="A8674">
        <v>16.601690292358398</v>
      </c>
      <c r="B8674">
        <v>26.997623443603501</v>
      </c>
      <c r="C8674">
        <v>20.2402667999268</v>
      </c>
    </row>
    <row r="8675" spans="1:3">
      <c r="A8675">
        <v>20.301994323730501</v>
      </c>
      <c r="B8675">
        <v>63.9606323242188</v>
      </c>
      <c r="C8675">
        <v>35.58251953125</v>
      </c>
    </row>
    <row r="8676" spans="1:3">
      <c r="A8676">
        <v>20.2079772949219</v>
      </c>
      <c r="B8676">
        <v>39.587928771972699</v>
      </c>
      <c r="C8676">
        <v>26.990961074829102</v>
      </c>
    </row>
    <row r="8677" spans="1:3">
      <c r="A8677">
        <v>24.396081924438501</v>
      </c>
      <c r="B8677">
        <v>13.677690505981399</v>
      </c>
      <c r="C8677">
        <v>20.644645690918001</v>
      </c>
    </row>
    <row r="8678" spans="1:3">
      <c r="A8678">
        <v>25.985258102416999</v>
      </c>
      <c r="B8678">
        <v>13.879330635070801</v>
      </c>
      <c r="C8678">
        <v>21.748184204101602</v>
      </c>
    </row>
    <row r="8679" spans="1:3">
      <c r="A8679">
        <v>16.541545867919901</v>
      </c>
      <c r="B8679">
        <v>48.684700012207003</v>
      </c>
      <c r="C8679">
        <v>27.791648864746101</v>
      </c>
    </row>
    <row r="8680" spans="1:3">
      <c r="A8680">
        <v>21.575761795043899</v>
      </c>
      <c r="B8680">
        <v>13.5295000076294</v>
      </c>
      <c r="C8680">
        <v>18.759571075439499</v>
      </c>
    </row>
    <row r="8681" spans="1:3">
      <c r="A8681">
        <v>20.1170139312744</v>
      </c>
      <c r="B8681">
        <v>15.9728345870972</v>
      </c>
      <c r="C8681">
        <v>18.666551589965799</v>
      </c>
    </row>
    <row r="8682" spans="1:3">
      <c r="A8682">
        <v>28.045793533325199</v>
      </c>
      <c r="B8682">
        <v>35.729621887207003</v>
      </c>
      <c r="C8682">
        <v>30.735134124755898</v>
      </c>
    </row>
    <row r="8683" spans="1:3">
      <c r="A8683">
        <v>18.8363437652588</v>
      </c>
      <c r="B8683">
        <v>16.007209777831999</v>
      </c>
      <c r="C8683">
        <v>17.846147537231399</v>
      </c>
    </row>
    <row r="8684" spans="1:3">
      <c r="A8684">
        <v>27.018602371215799</v>
      </c>
      <c r="B8684">
        <v>45.066905975341797</v>
      </c>
      <c r="C8684">
        <v>33.3355102539063</v>
      </c>
    </row>
    <row r="8685" spans="1:3">
      <c r="A8685">
        <v>30.050590515136701</v>
      </c>
      <c r="B8685">
        <v>31.352214813232401</v>
      </c>
      <c r="C8685">
        <v>30.506158828735401</v>
      </c>
    </row>
    <row r="8686" spans="1:3">
      <c r="A8686">
        <v>8.8854484558105504</v>
      </c>
      <c r="B8686">
        <v>15.6252584457397</v>
      </c>
      <c r="C8686">
        <v>11.244381904602101</v>
      </c>
    </row>
    <row r="8687" spans="1:3">
      <c r="A8687">
        <v>17.081989288330099</v>
      </c>
      <c r="B8687">
        <v>18.8975315093994</v>
      </c>
      <c r="C8687">
        <v>17.7174282073975</v>
      </c>
    </row>
    <row r="8688" spans="1:3">
      <c r="A8688">
        <v>18.266222000122099</v>
      </c>
      <c r="B8688">
        <v>21.65576171875</v>
      </c>
      <c r="C8688">
        <v>19.452560424804702</v>
      </c>
    </row>
    <row r="8689" spans="1:3">
      <c r="A8689">
        <v>28.489944458007798</v>
      </c>
      <c r="B8689">
        <v>1.52656126022339</v>
      </c>
      <c r="C8689">
        <v>19.052761077880898</v>
      </c>
    </row>
    <row r="8690" spans="1:3">
      <c r="A8690">
        <v>23.905420303344702</v>
      </c>
      <c r="B8690">
        <v>-1.0750774145126301</v>
      </c>
      <c r="C8690">
        <v>15.1622457504272</v>
      </c>
    </row>
    <row r="8691" spans="1:3">
      <c r="A8691">
        <v>25.821743011474599</v>
      </c>
      <c r="B8691">
        <v>12.3130550384521</v>
      </c>
      <c r="C8691">
        <v>21.093702316284201</v>
      </c>
    </row>
    <row r="8692" spans="1:3">
      <c r="A8692">
        <v>19.342159271240199</v>
      </c>
      <c r="B8692">
        <v>5.0995736122131303</v>
      </c>
      <c r="C8692">
        <v>14.3572540283203</v>
      </c>
    </row>
    <row r="8693" spans="1:3">
      <c r="A8693">
        <v>22.2823696136475</v>
      </c>
      <c r="B8693">
        <v>19.122026443481399</v>
      </c>
      <c r="C8693">
        <v>21.1762504577637</v>
      </c>
    </row>
    <row r="8694" spans="1:3">
      <c r="A8694">
        <v>15.4487352371216</v>
      </c>
      <c r="B8694">
        <v>30.924476623535199</v>
      </c>
      <c r="C8694">
        <v>20.8652439117432</v>
      </c>
    </row>
    <row r="8695" spans="1:3">
      <c r="A8695">
        <v>35.265773773193402</v>
      </c>
      <c r="B8695">
        <v>38.913036346435497</v>
      </c>
      <c r="C8695">
        <v>36.542316436767599</v>
      </c>
    </row>
    <row r="8696" spans="1:3">
      <c r="A8696">
        <v>24.289308547973601</v>
      </c>
      <c r="B8696">
        <v>22.9351711273193</v>
      </c>
      <c r="C8696">
        <v>23.815361022949201</v>
      </c>
    </row>
    <row r="8697" spans="1:3">
      <c r="A8697">
        <v>24.4937133789063</v>
      </c>
      <c r="B8697">
        <v>49.1889038085938</v>
      </c>
      <c r="C8697">
        <v>33.137031555175803</v>
      </c>
    </row>
    <row r="8698" spans="1:3">
      <c r="A8698">
        <v>19.569055557251001</v>
      </c>
      <c r="B8698">
        <v>43.0996284484863</v>
      </c>
      <c r="C8698">
        <v>27.804756164550799</v>
      </c>
    </row>
    <row r="8699" spans="1:3">
      <c r="A8699">
        <v>23.171026229858398</v>
      </c>
      <c r="B8699">
        <v>23.203056335449201</v>
      </c>
      <c r="C8699">
        <v>23.182237625122099</v>
      </c>
    </row>
    <row r="8700" spans="1:3">
      <c r="A8700">
        <v>28.390434265136701</v>
      </c>
      <c r="B8700">
        <v>23.335208892822301</v>
      </c>
      <c r="C8700">
        <v>26.6211051940918</v>
      </c>
    </row>
    <row r="8701" spans="1:3">
      <c r="A8701">
        <v>23.0001010894775</v>
      </c>
      <c r="B8701">
        <v>5.2190594673156703</v>
      </c>
      <c r="C8701">
        <v>16.776737213134801</v>
      </c>
    </row>
    <row r="8702" spans="1:3">
      <c r="A8702">
        <v>22.5548000335693</v>
      </c>
      <c r="B8702">
        <v>48.785800933837898</v>
      </c>
      <c r="C8702">
        <v>31.735651016235401</v>
      </c>
    </row>
    <row r="8703" spans="1:3">
      <c r="A8703">
        <v>29.024490356445298</v>
      </c>
      <c r="B8703">
        <v>-2.1104977130889901</v>
      </c>
      <c r="C8703">
        <v>18.127244949340799</v>
      </c>
    </row>
    <row r="8704" spans="1:3">
      <c r="A8704">
        <v>40.931484222412102</v>
      </c>
      <c r="B8704">
        <v>10.093000411987299</v>
      </c>
      <c r="C8704">
        <v>30.138015747070298</v>
      </c>
    </row>
    <row r="8705" spans="1:3">
      <c r="A8705">
        <v>24.5382175445557</v>
      </c>
      <c r="B8705">
        <v>17.227125167846701</v>
      </c>
      <c r="C8705">
        <v>21.979335784912099</v>
      </c>
    </row>
    <row r="8706" spans="1:3">
      <c r="A8706">
        <v>36.9373588562012</v>
      </c>
      <c r="B8706">
        <v>72.881805419921903</v>
      </c>
      <c r="C8706">
        <v>49.517913818359403</v>
      </c>
    </row>
    <row r="8707" spans="1:3">
      <c r="A8707">
        <v>27.511369705200199</v>
      </c>
      <c r="B8707">
        <v>73.581893920898395</v>
      </c>
      <c r="C8707">
        <v>43.636054992675803</v>
      </c>
    </row>
    <row r="8708" spans="1:3">
      <c r="A8708">
        <v>37.313858032226598</v>
      </c>
      <c r="B8708">
        <v>76.0069580078125</v>
      </c>
      <c r="C8708">
        <v>50.856441497802699</v>
      </c>
    </row>
    <row r="8709" spans="1:3">
      <c r="A8709">
        <v>33.583450317382798</v>
      </c>
      <c r="B8709">
        <v>13.263232231140099</v>
      </c>
      <c r="C8709">
        <v>26.4713745117188</v>
      </c>
    </row>
    <row r="8710" spans="1:3">
      <c r="A8710">
        <v>21.288373947143601</v>
      </c>
      <c r="B8710">
        <v>36.118232727050803</v>
      </c>
      <c r="C8710">
        <v>26.478824615478501</v>
      </c>
    </row>
    <row r="8711" spans="1:3">
      <c r="A8711">
        <v>38.748134613037102</v>
      </c>
      <c r="B8711">
        <v>40.976406097412102</v>
      </c>
      <c r="C8711">
        <v>39.528030395507798</v>
      </c>
    </row>
    <row r="8712" spans="1:3">
      <c r="A8712">
        <v>29.6685180664063</v>
      </c>
      <c r="B8712">
        <v>37.015041351318402</v>
      </c>
      <c r="C8712">
        <v>32.239799499511697</v>
      </c>
    </row>
    <row r="8713" spans="1:3">
      <c r="A8713">
        <v>23.300579071044901</v>
      </c>
      <c r="B8713">
        <v>5.3093905448913601</v>
      </c>
      <c r="C8713">
        <v>17.003664016723601</v>
      </c>
    </row>
    <row r="8714" spans="1:3">
      <c r="A8714">
        <v>24.100191116333001</v>
      </c>
      <c r="B8714">
        <v>53.266426086425803</v>
      </c>
      <c r="C8714">
        <v>34.308372497558601</v>
      </c>
    </row>
    <row r="8715" spans="1:3">
      <c r="A8715">
        <v>29.251195907592798</v>
      </c>
      <c r="B8715">
        <v>33.336479187011697</v>
      </c>
      <c r="C8715">
        <v>30.681045532226602</v>
      </c>
    </row>
    <row r="8716" spans="1:3">
      <c r="A8716">
        <v>20.976352691650401</v>
      </c>
      <c r="B8716">
        <v>54.608074188232401</v>
      </c>
      <c r="C8716">
        <v>32.7474555969238</v>
      </c>
    </row>
    <row r="8717" spans="1:3">
      <c r="A8717">
        <v>35.445240020752003</v>
      </c>
      <c r="B8717">
        <v>23.145044326782202</v>
      </c>
      <c r="C8717">
        <v>31.140171051025401</v>
      </c>
    </row>
    <row r="8718" spans="1:3">
      <c r="A8718">
        <v>25.6104927062988</v>
      </c>
      <c r="B8718">
        <v>8.5738048553466797</v>
      </c>
      <c r="C8718">
        <v>19.647651672363299</v>
      </c>
    </row>
    <row r="8719" spans="1:3">
      <c r="A8719">
        <v>23.288654327392599</v>
      </c>
      <c r="B8719">
        <v>17.014228820800799</v>
      </c>
      <c r="C8719">
        <v>21.092605590820298</v>
      </c>
    </row>
    <row r="8720" spans="1:3">
      <c r="A8720">
        <v>23.833106994628899</v>
      </c>
      <c r="B8720">
        <v>13.933377265930201</v>
      </c>
      <c r="C8720">
        <v>20.368202209472699</v>
      </c>
    </row>
    <row r="8721" spans="1:3">
      <c r="A8721">
        <v>34.466629028320298</v>
      </c>
      <c r="B8721">
        <v>12.937827110290501</v>
      </c>
      <c r="C8721">
        <v>26.9315490722656</v>
      </c>
    </row>
    <row r="8722" spans="1:3">
      <c r="A8722">
        <v>1.9321606159210201</v>
      </c>
      <c r="B8722">
        <v>-11.425830841064499</v>
      </c>
      <c r="C8722">
        <v>-2.7431364059448202</v>
      </c>
    </row>
    <row r="8723" spans="1:3">
      <c r="A8723">
        <v>30.310728073120099</v>
      </c>
      <c r="B8723">
        <v>5.4596757888793901</v>
      </c>
      <c r="C8723">
        <v>21.612859725952099</v>
      </c>
    </row>
    <row r="8724" spans="1:3">
      <c r="A8724">
        <v>14.3995199203491</v>
      </c>
      <c r="B8724">
        <v>15.346106529235801</v>
      </c>
      <c r="C8724">
        <v>14.7308254241943</v>
      </c>
    </row>
    <row r="8725" spans="1:3">
      <c r="A8725">
        <v>33.318798065185497</v>
      </c>
      <c r="B8725">
        <v>-11.591229438781699</v>
      </c>
      <c r="C8725">
        <v>17.600288391113299</v>
      </c>
    </row>
    <row r="8726" spans="1:3">
      <c r="A8726">
        <v>31.776037216186499</v>
      </c>
      <c r="B8726">
        <v>11.168047904968301</v>
      </c>
      <c r="C8726">
        <v>24.563240051269499</v>
      </c>
    </row>
    <row r="8727" spans="1:3">
      <c r="A8727">
        <v>25.686342239379901</v>
      </c>
      <c r="B8727">
        <v>0.62169063091278098</v>
      </c>
      <c r="C8727">
        <v>16.913713455200199</v>
      </c>
    </row>
    <row r="8728" spans="1:3">
      <c r="A8728">
        <v>25.676450729370099</v>
      </c>
      <c r="B8728">
        <v>2.8804335594177202</v>
      </c>
      <c r="C8728">
        <v>17.6978454589844</v>
      </c>
    </row>
    <row r="8729" spans="1:3">
      <c r="A8729">
        <v>33.587005615234403</v>
      </c>
      <c r="B8729">
        <v>8.8510198593139595</v>
      </c>
      <c r="C8729">
        <v>24.9294109344482</v>
      </c>
    </row>
    <row r="8730" spans="1:3">
      <c r="A8730">
        <v>20.232542037963899</v>
      </c>
      <c r="B8730">
        <v>30.1683959960938</v>
      </c>
      <c r="C8730">
        <v>23.710090637206999</v>
      </c>
    </row>
    <row r="8731" spans="1:3">
      <c r="A8731">
        <v>12.5188150405884</v>
      </c>
      <c r="B8731">
        <v>6.0110354423522896</v>
      </c>
      <c r="C8731">
        <v>10.241091728210399</v>
      </c>
    </row>
    <row r="8732" spans="1:3">
      <c r="A8732">
        <v>2.4589636325836199</v>
      </c>
      <c r="B8732">
        <v>12.527198791503899</v>
      </c>
      <c r="C8732">
        <v>5.9828457832336399</v>
      </c>
    </row>
    <row r="8733" spans="1:3">
      <c r="A8733">
        <v>23.366937637329102</v>
      </c>
      <c r="B8733">
        <v>5.9361734390258798</v>
      </c>
      <c r="C8733">
        <v>17.266170501708999</v>
      </c>
    </row>
    <row r="8734" spans="1:3">
      <c r="A8734">
        <v>35.1178588867188</v>
      </c>
      <c r="B8734">
        <v>1.9482829570770299</v>
      </c>
      <c r="C8734">
        <v>23.508506774902301</v>
      </c>
    </row>
    <row r="8735" spans="1:3">
      <c r="A8735">
        <v>37.978542327880902</v>
      </c>
      <c r="B8735">
        <v>18.777563095092798</v>
      </c>
      <c r="C8735">
        <v>31.2581996917725</v>
      </c>
    </row>
    <row r="8736" spans="1:3">
      <c r="A8736">
        <v>9.3791809082031303</v>
      </c>
      <c r="B8736">
        <v>33.405586242675803</v>
      </c>
      <c r="C8736">
        <v>17.788423538208001</v>
      </c>
    </row>
    <row r="8737" spans="1:3">
      <c r="A8737">
        <v>23.304615020751999</v>
      </c>
      <c r="B8737">
        <v>40.763576507568402</v>
      </c>
      <c r="C8737">
        <v>29.4152507781982</v>
      </c>
    </row>
    <row r="8738" spans="1:3">
      <c r="A8738">
        <v>29.9163627624512</v>
      </c>
      <c r="B8738">
        <v>13.967210769653301</v>
      </c>
      <c r="C8738">
        <v>24.334159851074201</v>
      </c>
    </row>
    <row r="8739" spans="1:3">
      <c r="A8739">
        <v>17.122133255004901</v>
      </c>
      <c r="B8739">
        <v>4.6793522834777797</v>
      </c>
      <c r="C8739">
        <v>12.767159461975099</v>
      </c>
    </row>
    <row r="8740" spans="1:3">
      <c r="A8740">
        <v>30.060348510742202</v>
      </c>
      <c r="B8740">
        <v>49.164642333984403</v>
      </c>
      <c r="C8740">
        <v>36.746852874755902</v>
      </c>
    </row>
    <row r="8741" spans="1:3">
      <c r="A8741">
        <v>12.035037040710399</v>
      </c>
      <c r="B8741">
        <v>54.898246765136697</v>
      </c>
      <c r="C8741">
        <v>27.0371608734131</v>
      </c>
    </row>
    <row r="8742" spans="1:3">
      <c r="A8742">
        <v>38.638511657714801</v>
      </c>
      <c r="B8742">
        <v>0.44434782862663302</v>
      </c>
      <c r="C8742">
        <v>25.270553588867202</v>
      </c>
    </row>
    <row r="8743" spans="1:3">
      <c r="A8743">
        <v>17.8634548187256</v>
      </c>
      <c r="B8743">
        <v>4.65830278396606</v>
      </c>
      <c r="C8743">
        <v>13.241651535034199</v>
      </c>
    </row>
    <row r="8744" spans="1:3">
      <c r="A8744">
        <v>15.523292541503899</v>
      </c>
      <c r="B8744">
        <v>0.51686936616897605</v>
      </c>
      <c r="C8744">
        <v>10.271044731140099</v>
      </c>
    </row>
    <row r="8745" spans="1:3">
      <c r="A8745">
        <v>19.223352432251001</v>
      </c>
      <c r="B8745">
        <v>6.5708384513854998</v>
      </c>
      <c r="C8745">
        <v>14.7949724197388</v>
      </c>
    </row>
    <row r="8746" spans="1:3">
      <c r="A8746">
        <v>22.4019870758057</v>
      </c>
      <c r="B8746">
        <v>-6.9422140717506395E-2</v>
      </c>
      <c r="C8746">
        <v>14.536993980407701</v>
      </c>
    </row>
    <row r="8747" spans="1:3">
      <c r="A8747">
        <v>21.434873580932599</v>
      </c>
      <c r="B8747">
        <v>-1.12465155124664</v>
      </c>
      <c r="C8747">
        <v>13.539039611816399</v>
      </c>
    </row>
    <row r="8748" spans="1:3">
      <c r="A8748">
        <v>48.698154449462898</v>
      </c>
      <c r="B8748">
        <v>-4.5632162094116202</v>
      </c>
      <c r="C8748">
        <v>30.056674957275401</v>
      </c>
    </row>
    <row r="8749" spans="1:3">
      <c r="A8749">
        <v>27.804859161376999</v>
      </c>
      <c r="B8749">
        <v>25.528688430786101</v>
      </c>
      <c r="C8749">
        <v>27.0081996917725</v>
      </c>
    </row>
    <row r="8750" spans="1:3">
      <c r="A8750">
        <v>16.932664871215799</v>
      </c>
      <c r="B8750">
        <v>8.4508514404296893</v>
      </c>
      <c r="C8750">
        <v>13.9640302658081</v>
      </c>
    </row>
    <row r="8751" spans="1:3">
      <c r="A8751">
        <v>23.243921279907202</v>
      </c>
      <c r="B8751">
        <v>45.396297454833999</v>
      </c>
      <c r="C8751">
        <v>30.9972534179688</v>
      </c>
    </row>
    <row r="8752" spans="1:3">
      <c r="A8752">
        <v>23.521116256713899</v>
      </c>
      <c r="B8752">
        <v>12.686052322387701</v>
      </c>
      <c r="C8752">
        <v>19.728843688964801</v>
      </c>
    </row>
    <row r="8753" spans="1:3">
      <c r="A8753">
        <v>18.828588485717798</v>
      </c>
      <c r="B8753">
        <v>72.555366516113295</v>
      </c>
      <c r="C8753">
        <v>37.632961273193402</v>
      </c>
    </row>
    <row r="8754" spans="1:3">
      <c r="A8754">
        <v>6.2915015220642099</v>
      </c>
      <c r="B8754">
        <v>24.148668289184599</v>
      </c>
      <c r="C8754">
        <v>12.5415096282959</v>
      </c>
    </row>
    <row r="8755" spans="1:3">
      <c r="A8755">
        <v>21.333450317382798</v>
      </c>
      <c r="B8755">
        <v>39.070652008056598</v>
      </c>
      <c r="C8755">
        <v>27.5414714813232</v>
      </c>
    </row>
    <row r="8756" spans="1:3">
      <c r="A8756">
        <v>11.5026350021362</v>
      </c>
      <c r="B8756">
        <v>3.3120491504669198</v>
      </c>
      <c r="C8756">
        <v>8.6359300613403303</v>
      </c>
    </row>
    <row r="8757" spans="1:3">
      <c r="A8757">
        <v>25.145826339721701</v>
      </c>
      <c r="B8757">
        <v>37.198307037353501</v>
      </c>
      <c r="C8757">
        <v>29.364194869995099</v>
      </c>
    </row>
    <row r="8758" spans="1:3">
      <c r="A8758">
        <v>22.317766189575199</v>
      </c>
      <c r="B8758">
        <v>49.169078826904297</v>
      </c>
      <c r="C8758">
        <v>31.715724945068398</v>
      </c>
    </row>
    <row r="8759" spans="1:3">
      <c r="A8759">
        <v>42.548873901367202</v>
      </c>
      <c r="B8759">
        <v>15.1115322113037</v>
      </c>
      <c r="C8759">
        <v>32.945804595947301</v>
      </c>
    </row>
    <row r="8760" spans="1:3">
      <c r="A8760">
        <v>20.163293838501001</v>
      </c>
      <c r="B8760">
        <v>27.485061645507798</v>
      </c>
      <c r="C8760">
        <v>22.7259120941162</v>
      </c>
    </row>
    <row r="8761" spans="1:3">
      <c r="A8761">
        <v>21.551792144775401</v>
      </c>
      <c r="B8761">
        <v>31.143796920776399</v>
      </c>
      <c r="C8761">
        <v>24.908994674682599</v>
      </c>
    </row>
    <row r="8762" spans="1:3">
      <c r="A8762">
        <v>26.959943771362301</v>
      </c>
      <c r="B8762">
        <v>38.669178009033203</v>
      </c>
      <c r="C8762">
        <v>31.0581760406494</v>
      </c>
    </row>
    <row r="8763" spans="1:3">
      <c r="A8763">
        <v>25.2810764312744</v>
      </c>
      <c r="B8763">
        <v>16.489437103271499</v>
      </c>
      <c r="C8763">
        <v>22.204002380371101</v>
      </c>
    </row>
    <row r="8764" spans="1:3">
      <c r="A8764">
        <v>39.3665771484375</v>
      </c>
      <c r="B8764">
        <v>42.801609039306598</v>
      </c>
      <c r="C8764">
        <v>40.568840026855497</v>
      </c>
    </row>
    <row r="8765" spans="1:3">
      <c r="A8765">
        <v>27.427425384521499</v>
      </c>
      <c r="B8765">
        <v>9.9832210540771502</v>
      </c>
      <c r="C8765">
        <v>21.321954727172901</v>
      </c>
    </row>
    <row r="8766" spans="1:3">
      <c r="A8766">
        <v>31.934118270873999</v>
      </c>
      <c r="B8766">
        <v>-7.1320981979370099</v>
      </c>
      <c r="C8766">
        <v>18.260942459106399</v>
      </c>
    </row>
    <row r="8767" spans="1:3">
      <c r="A8767">
        <v>34.239582061767599</v>
      </c>
      <c r="B8767">
        <v>6.2127833366393999</v>
      </c>
      <c r="C8767">
        <v>24.430202484130898</v>
      </c>
    </row>
    <row r="8768" spans="1:3">
      <c r="A8768">
        <v>19.915225982666001</v>
      </c>
      <c r="B8768">
        <v>17.492877960205099</v>
      </c>
      <c r="C8768">
        <v>19.067403793335</v>
      </c>
    </row>
    <row r="8769" spans="1:3">
      <c r="A8769">
        <v>19.562793731689499</v>
      </c>
      <c r="B8769">
        <v>35.1038818359375</v>
      </c>
      <c r="C8769">
        <v>25.002174377441399</v>
      </c>
    </row>
    <row r="8770" spans="1:3">
      <c r="A8770">
        <v>23.3211460113525</v>
      </c>
      <c r="B8770">
        <v>82.816734313964801</v>
      </c>
      <c r="C8770">
        <v>44.144603729247997</v>
      </c>
    </row>
    <row r="8771" spans="1:3">
      <c r="A8771">
        <v>54.901695251464801</v>
      </c>
      <c r="B8771">
        <v>9.4627733230590803</v>
      </c>
      <c r="C8771">
        <v>38.998073577880902</v>
      </c>
    </row>
    <row r="8772" spans="1:3">
      <c r="A8772">
        <v>25.0876770019531</v>
      </c>
      <c r="B8772">
        <v>14.898197174072299</v>
      </c>
      <c r="C8772">
        <v>21.521358489990199</v>
      </c>
    </row>
    <row r="8773" spans="1:3">
      <c r="A8773">
        <v>10.376568794250501</v>
      </c>
      <c r="B8773">
        <v>-23.211126327514599</v>
      </c>
      <c r="C8773">
        <v>-1.3791245222091699</v>
      </c>
    </row>
    <row r="8774" spans="1:3">
      <c r="A8774">
        <v>45.038280487060497</v>
      </c>
      <c r="B8774">
        <v>25.5629768371582</v>
      </c>
      <c r="C8774">
        <v>38.221923828125</v>
      </c>
    </row>
    <row r="8775" spans="1:3">
      <c r="A8775">
        <v>35.1693115234375</v>
      </c>
      <c r="B8775">
        <v>31.855894088745099</v>
      </c>
      <c r="C8775">
        <v>34.009616851806598</v>
      </c>
    </row>
    <row r="8776" spans="1:3">
      <c r="A8776">
        <v>22.392011642456101</v>
      </c>
      <c r="B8776">
        <v>17.8799934387207</v>
      </c>
      <c r="C8776">
        <v>20.8128051757813</v>
      </c>
    </row>
    <row r="8777" spans="1:3">
      <c r="A8777">
        <v>18.971204757690401</v>
      </c>
      <c r="B8777">
        <v>17.0386848449707</v>
      </c>
      <c r="C8777">
        <v>18.294822692871101</v>
      </c>
    </row>
    <row r="8778" spans="1:3">
      <c r="A8778">
        <v>42.518341064453097</v>
      </c>
      <c r="B8778">
        <v>-15.5550994873047</v>
      </c>
      <c r="C8778">
        <v>22.1926364898682</v>
      </c>
    </row>
    <row r="8779" spans="1:3">
      <c r="A8779">
        <v>28.490552902221701</v>
      </c>
      <c r="B8779">
        <v>7.8802514076232901</v>
      </c>
      <c r="C8779">
        <v>21.2769470214844</v>
      </c>
    </row>
    <row r="8780" spans="1:3">
      <c r="A8780">
        <v>23.758613586425799</v>
      </c>
      <c r="B8780">
        <v>-9.9401988983154297</v>
      </c>
      <c r="C8780">
        <v>11.9640293121338</v>
      </c>
    </row>
    <row r="8781" spans="1:3">
      <c r="A8781">
        <v>5.0744686126709002</v>
      </c>
      <c r="B8781">
        <v>7.8746290206909197</v>
      </c>
      <c r="C8781">
        <v>6.0545248985290501</v>
      </c>
    </row>
    <row r="8782" spans="1:3">
      <c r="A8782">
        <v>31.292724609375</v>
      </c>
      <c r="B8782">
        <v>29.626857757568398</v>
      </c>
      <c r="C8782">
        <v>30.709671020507798</v>
      </c>
    </row>
    <row r="8783" spans="1:3">
      <c r="A8783">
        <v>14.2968635559082</v>
      </c>
      <c r="B8783">
        <v>10.550988197326699</v>
      </c>
      <c r="C8783">
        <v>12.9858074188232</v>
      </c>
    </row>
    <row r="8784" spans="1:3">
      <c r="A8784">
        <v>41.711044311523402</v>
      </c>
      <c r="B8784">
        <v>1.0092086791992201</v>
      </c>
      <c r="C8784">
        <v>27.4654026031494</v>
      </c>
    </row>
    <row r="8785" spans="1:3">
      <c r="A8785">
        <v>22.00146484375</v>
      </c>
      <c r="B8785">
        <v>31.982873916626001</v>
      </c>
      <c r="C8785">
        <v>25.494958877563501</v>
      </c>
    </row>
    <row r="8786" spans="1:3">
      <c r="A8786">
        <v>30.7733364105225</v>
      </c>
      <c r="B8786">
        <v>34.397903442382798</v>
      </c>
      <c r="C8786">
        <v>32.041934967041001</v>
      </c>
    </row>
    <row r="8787" spans="1:3">
      <c r="A8787">
        <v>29.515975952148398</v>
      </c>
      <c r="B8787">
        <v>10.607852935791</v>
      </c>
      <c r="C8787">
        <v>22.8981323242188</v>
      </c>
    </row>
    <row r="8788" spans="1:3">
      <c r="A8788">
        <v>19.121950149536101</v>
      </c>
      <c r="B8788">
        <v>27.4829711914063</v>
      </c>
      <c r="C8788">
        <v>22.0483074188232</v>
      </c>
    </row>
    <row r="8789" spans="1:3">
      <c r="A8789">
        <v>32.023616790771499</v>
      </c>
      <c r="B8789">
        <v>7.2495827674865696</v>
      </c>
      <c r="C8789">
        <v>23.352705001831101</v>
      </c>
    </row>
    <row r="8790" spans="1:3">
      <c r="A8790">
        <v>38.468509674072301</v>
      </c>
      <c r="B8790">
        <v>33.539199829101598</v>
      </c>
      <c r="C8790">
        <v>36.743251800537102</v>
      </c>
    </row>
    <row r="8791" spans="1:3">
      <c r="A8791">
        <v>15.6301975250244</v>
      </c>
      <c r="B8791">
        <v>24.283819198608398</v>
      </c>
      <c r="C8791">
        <v>18.6589660644531</v>
      </c>
    </row>
    <row r="8792" spans="1:3">
      <c r="A8792">
        <v>25.092018127441399</v>
      </c>
      <c r="B8792">
        <v>22.435951232910199</v>
      </c>
      <c r="C8792">
        <v>24.162395477294901</v>
      </c>
    </row>
    <row r="8793" spans="1:3">
      <c r="A8793">
        <v>31.942335128784201</v>
      </c>
      <c r="B8793">
        <v>-9.4037361145019496</v>
      </c>
      <c r="C8793">
        <v>17.4712104797363</v>
      </c>
    </row>
    <row r="8794" spans="1:3">
      <c r="A8794">
        <v>37.024238586425803</v>
      </c>
      <c r="B8794">
        <v>-18.133081436157202</v>
      </c>
      <c r="C8794">
        <v>17.7191772460938</v>
      </c>
    </row>
    <row r="8795" spans="1:3">
      <c r="A8795">
        <v>17.709449768066399</v>
      </c>
      <c r="B8795">
        <v>50.195220947265597</v>
      </c>
      <c r="C8795">
        <v>29.079469680786101</v>
      </c>
    </row>
    <row r="8796" spans="1:3">
      <c r="A8796">
        <v>23.666145324706999</v>
      </c>
      <c r="B8796">
        <v>68.1312255859375</v>
      </c>
      <c r="C8796">
        <v>39.228923797607401</v>
      </c>
    </row>
    <row r="8797" spans="1:3">
      <c r="A8797">
        <v>30.2017002105713</v>
      </c>
      <c r="B8797">
        <v>80.0367431640625</v>
      </c>
      <c r="C8797">
        <v>47.643966674804702</v>
      </c>
    </row>
    <row r="8798" spans="1:3">
      <c r="A8798">
        <v>27.725490570068398</v>
      </c>
      <c r="B8798">
        <v>30.612260818481399</v>
      </c>
      <c r="C8798">
        <v>28.735860824585</v>
      </c>
    </row>
    <row r="8799" spans="1:3">
      <c r="A8799">
        <v>22.256319046020501</v>
      </c>
      <c r="B8799">
        <v>24.505578994751001</v>
      </c>
      <c r="C8799">
        <v>23.0435600280762</v>
      </c>
    </row>
    <row r="8800" spans="1:3">
      <c r="A8800">
        <v>38.076194763183601</v>
      </c>
      <c r="B8800">
        <v>49.235393524169901</v>
      </c>
      <c r="C8800">
        <v>41.9819145202637</v>
      </c>
    </row>
    <row r="8801" spans="1:3">
      <c r="A8801">
        <v>26.711490631103501</v>
      </c>
      <c r="B8801">
        <v>17.4264736175537</v>
      </c>
      <c r="C8801">
        <v>23.461734771728501</v>
      </c>
    </row>
    <row r="8802" spans="1:3">
      <c r="A8802">
        <v>24.046403884887699</v>
      </c>
      <c r="B8802">
        <v>41.4958686828613</v>
      </c>
      <c r="C8802">
        <v>30.1537170410156</v>
      </c>
    </row>
    <row r="8803" spans="1:3">
      <c r="A8803">
        <v>39.270408630371101</v>
      </c>
      <c r="B8803">
        <v>27.649299621581999</v>
      </c>
      <c r="C8803">
        <v>35.2030220031738</v>
      </c>
    </row>
    <row r="8804" spans="1:3">
      <c r="A8804">
        <v>21.027725219726602</v>
      </c>
      <c r="B8804">
        <v>27.161849975585898</v>
      </c>
      <c r="C8804">
        <v>23.174669265747099</v>
      </c>
    </row>
    <row r="8805" spans="1:3">
      <c r="A8805">
        <v>12.968931198120099</v>
      </c>
      <c r="B8805">
        <v>13.800657272338899</v>
      </c>
      <c r="C8805">
        <v>13.2600355148315</v>
      </c>
    </row>
    <row r="8806" spans="1:3">
      <c r="A8806">
        <v>30.314447402954102</v>
      </c>
      <c r="B8806">
        <v>1.3536229133605999</v>
      </c>
      <c r="C8806">
        <v>20.178159713745099</v>
      </c>
    </row>
    <row r="8807" spans="1:3">
      <c r="A8807">
        <v>9.0483970642089808</v>
      </c>
      <c r="B8807">
        <v>38.103996276855497</v>
      </c>
      <c r="C8807">
        <v>19.217857360839801</v>
      </c>
    </row>
    <row r="8808" spans="1:3">
      <c r="A8808">
        <v>51.119548797607401</v>
      </c>
      <c r="B8808">
        <v>22.186780929565401</v>
      </c>
      <c r="C8808">
        <v>40.993080139160199</v>
      </c>
    </row>
    <row r="8809" spans="1:3">
      <c r="A8809">
        <v>32.703777313232401</v>
      </c>
      <c r="B8809">
        <v>33.257354736328097</v>
      </c>
      <c r="C8809">
        <v>32.897529602050803</v>
      </c>
    </row>
    <row r="8810" spans="1:3">
      <c r="A8810">
        <v>32.870269775390597</v>
      </c>
      <c r="B8810">
        <v>33.002193450927699</v>
      </c>
      <c r="C8810">
        <v>32.9164428710938</v>
      </c>
    </row>
    <row r="8811" spans="1:3">
      <c r="A8811">
        <v>15.407737731933601</v>
      </c>
      <c r="B8811">
        <v>1.8011040687561</v>
      </c>
      <c r="C8811">
        <v>10.6454162597656</v>
      </c>
    </row>
    <row r="8812" spans="1:3">
      <c r="A8812">
        <v>20.4309978485107</v>
      </c>
      <c r="B8812">
        <v>26.362449645996101</v>
      </c>
      <c r="C8812">
        <v>22.507005691528299</v>
      </c>
    </row>
    <row r="8813" spans="1:3">
      <c r="A8813">
        <v>12.9827280044556</v>
      </c>
      <c r="B8813">
        <v>-0.88438498973846402</v>
      </c>
      <c r="C8813">
        <v>8.1292381286621094</v>
      </c>
    </row>
    <row r="8814" spans="1:3">
      <c r="A8814">
        <v>31.369808197021499</v>
      </c>
      <c r="B8814">
        <v>0.88571071624755904</v>
      </c>
      <c r="C8814">
        <v>20.700374603271499</v>
      </c>
    </row>
    <row r="8815" spans="1:3">
      <c r="A8815">
        <v>27.186841964721701</v>
      </c>
      <c r="B8815">
        <v>46.407047271728501</v>
      </c>
      <c r="C8815">
        <v>33.913913726806598</v>
      </c>
    </row>
    <row r="8816" spans="1:3">
      <c r="A8816">
        <v>15.568864822387701</v>
      </c>
      <c r="B8816">
        <v>37.114337921142599</v>
      </c>
      <c r="C8816">
        <v>23.1097812652588</v>
      </c>
    </row>
    <row r="8817" spans="1:3">
      <c r="A8817">
        <v>32.896694183349602</v>
      </c>
      <c r="B8817">
        <v>13.5947151184082</v>
      </c>
      <c r="C8817">
        <v>26.1410007476807</v>
      </c>
    </row>
    <row r="8818" spans="1:3">
      <c r="A8818">
        <v>27.078353881835898</v>
      </c>
      <c r="B8818">
        <v>7.0362920761108398</v>
      </c>
      <c r="C8818">
        <v>20.063632965087901</v>
      </c>
    </row>
    <row r="8819" spans="1:3">
      <c r="A8819">
        <v>24.578218460083001</v>
      </c>
      <c r="B8819">
        <v>6.7669339179992702</v>
      </c>
      <c r="C8819">
        <v>18.3442687988281</v>
      </c>
    </row>
    <row r="8820" spans="1:3">
      <c r="A8820">
        <v>32.692783355712898</v>
      </c>
      <c r="B8820">
        <v>42.0526733398438</v>
      </c>
      <c r="C8820">
        <v>35.968746185302699</v>
      </c>
    </row>
    <row r="8821" spans="1:3">
      <c r="A8821">
        <v>24.672872543335</v>
      </c>
      <c r="B8821">
        <v>70.598785400390597</v>
      </c>
      <c r="C8821">
        <v>40.746940612792997</v>
      </c>
    </row>
    <row r="8822" spans="1:3">
      <c r="A8822">
        <v>21.869083404541001</v>
      </c>
      <c r="B8822">
        <v>46.486362457275398</v>
      </c>
      <c r="C8822">
        <v>30.485130310058601</v>
      </c>
    </row>
    <row r="8823" spans="1:3">
      <c r="A8823">
        <v>25.231918334960898</v>
      </c>
      <c r="B8823">
        <v>20.678201675415</v>
      </c>
      <c r="C8823">
        <v>23.638116836547901</v>
      </c>
    </row>
    <row r="8824" spans="1:3">
      <c r="A8824">
        <v>21.3797092437744</v>
      </c>
      <c r="B8824">
        <v>-11.434200286865201</v>
      </c>
      <c r="C8824">
        <v>9.8948411941528303</v>
      </c>
    </row>
    <row r="8825" spans="1:3">
      <c r="A8825">
        <v>8.9769535064697301</v>
      </c>
      <c r="B8825">
        <v>27.72385597229</v>
      </c>
      <c r="C8825">
        <v>15.538369178771999</v>
      </c>
    </row>
    <row r="8826" spans="1:3">
      <c r="A8826">
        <v>32.667991638183601</v>
      </c>
      <c r="B8826">
        <v>27.297725677490199</v>
      </c>
      <c r="C8826">
        <v>30.788398742675799</v>
      </c>
    </row>
    <row r="8827" spans="1:3">
      <c r="A8827">
        <v>34.092376708984403</v>
      </c>
      <c r="B8827">
        <v>44.137134552002003</v>
      </c>
      <c r="C8827">
        <v>37.608043670654297</v>
      </c>
    </row>
    <row r="8828" spans="1:3">
      <c r="A8828">
        <v>37.874267578125</v>
      </c>
      <c r="B8828">
        <v>47.231307983398402</v>
      </c>
      <c r="C8828">
        <v>41.1492309570313</v>
      </c>
    </row>
    <row r="8829" spans="1:3">
      <c r="A8829">
        <v>23.4775695800781</v>
      </c>
      <c r="B8829">
        <v>34.763099670410199</v>
      </c>
      <c r="C8829">
        <v>27.427505493164102</v>
      </c>
    </row>
    <row r="8830" spans="1:3">
      <c r="A8830">
        <v>30.308540344238299</v>
      </c>
      <c r="B8830">
        <v>24.081823348998999</v>
      </c>
      <c r="C8830">
        <v>28.129188537597699</v>
      </c>
    </row>
    <row r="8831" spans="1:3">
      <c r="A8831">
        <v>32.541427612304702</v>
      </c>
      <c r="B8831">
        <v>9.1334457397460902</v>
      </c>
      <c r="C8831">
        <v>24.348634719848601</v>
      </c>
    </row>
    <row r="8832" spans="1:3">
      <c r="A8832">
        <v>15.254712104797401</v>
      </c>
      <c r="B8832">
        <v>-1.03859174251556</v>
      </c>
      <c r="C8832">
        <v>9.5520553588867205</v>
      </c>
    </row>
    <row r="8833" spans="1:3">
      <c r="A8833">
        <v>32.001312255859403</v>
      </c>
      <c r="B8833">
        <v>11.2035884857178</v>
      </c>
      <c r="C8833">
        <v>24.722108840942401</v>
      </c>
    </row>
    <row r="8834" spans="1:3">
      <c r="A8834">
        <v>24.931438446044901</v>
      </c>
      <c r="B8834">
        <v>19.571210861206101</v>
      </c>
      <c r="C8834">
        <v>23.0553588867188</v>
      </c>
    </row>
    <row r="8835" spans="1:3">
      <c r="A8835">
        <v>17.833745956420898</v>
      </c>
      <c r="B8835">
        <v>9.0830965042114293</v>
      </c>
      <c r="C8835">
        <v>14.771018981933601</v>
      </c>
    </row>
    <row r="8836" spans="1:3">
      <c r="A8836">
        <v>19.056287765502901</v>
      </c>
      <c r="B8836">
        <v>20.5054836273193</v>
      </c>
      <c r="C8836">
        <v>19.5635070800781</v>
      </c>
    </row>
    <row r="8837" spans="1:3">
      <c r="A8837">
        <v>29.214017868041999</v>
      </c>
      <c r="B8837">
        <v>28.703355789184599</v>
      </c>
      <c r="C8837">
        <v>29.035285949706999</v>
      </c>
    </row>
    <row r="8838" spans="1:3">
      <c r="A8838">
        <v>19.04567527771</v>
      </c>
      <c r="B8838">
        <v>14.9556684494019</v>
      </c>
      <c r="C8838">
        <v>17.614171981811499</v>
      </c>
    </row>
    <row r="8839" spans="1:3">
      <c r="A8839">
        <v>30.499259948730501</v>
      </c>
      <c r="B8839">
        <v>17.092269897460898</v>
      </c>
      <c r="C8839">
        <v>25.8068141937256</v>
      </c>
    </row>
    <row r="8840" spans="1:3">
      <c r="A8840">
        <v>22.516908645629901</v>
      </c>
      <c r="B8840">
        <v>46.127532958984403</v>
      </c>
      <c r="C8840">
        <v>30.780626296997099</v>
      </c>
    </row>
    <row r="8841" spans="1:3">
      <c r="A8841">
        <v>19.066766738891602</v>
      </c>
      <c r="B8841">
        <v>-1.96340072154999</v>
      </c>
      <c r="C8841">
        <v>11.706208229064901</v>
      </c>
    </row>
    <row r="8842" spans="1:3">
      <c r="A8842">
        <v>24.2329425811768</v>
      </c>
      <c r="B8842">
        <v>42.513790130615199</v>
      </c>
      <c r="C8842">
        <v>30.631238937377901</v>
      </c>
    </row>
    <row r="8843" spans="1:3">
      <c r="A8843">
        <v>17.269021987915</v>
      </c>
      <c r="B8843">
        <v>6.6361136436462402</v>
      </c>
      <c r="C8843">
        <v>13.5475044250488</v>
      </c>
    </row>
    <row r="8844" spans="1:3">
      <c r="A8844">
        <v>19.739606857299801</v>
      </c>
      <c r="B8844">
        <v>24.140159606933601</v>
      </c>
      <c r="C8844">
        <v>21.279800415039102</v>
      </c>
    </row>
    <row r="8845" spans="1:3">
      <c r="A8845">
        <v>25.031976699829102</v>
      </c>
      <c r="B8845">
        <v>29.841972351074201</v>
      </c>
      <c r="C8845">
        <v>26.7154750823975</v>
      </c>
    </row>
    <row r="8846" spans="1:3">
      <c r="A8846">
        <v>19.404354095458999</v>
      </c>
      <c r="B8846">
        <v>86.547584533691406</v>
      </c>
      <c r="C8846">
        <v>42.904483795166001</v>
      </c>
    </row>
    <row r="8847" spans="1:3">
      <c r="A8847">
        <v>15.1672163009644</v>
      </c>
      <c r="B8847">
        <v>40.171016693115199</v>
      </c>
      <c r="C8847">
        <v>23.9185466766357</v>
      </c>
    </row>
    <row r="8848" spans="1:3">
      <c r="A8848">
        <v>26.162071228027301</v>
      </c>
      <c r="B8848">
        <v>62.329833984375</v>
      </c>
      <c r="C8848">
        <v>38.820789337158203</v>
      </c>
    </row>
    <row r="8849" spans="1:3">
      <c r="A8849">
        <v>20.509260177612301</v>
      </c>
      <c r="B8849">
        <v>-5.33528757095337</v>
      </c>
      <c r="C8849">
        <v>11.4636688232422</v>
      </c>
    </row>
    <row r="8850" spans="1:3">
      <c r="A8850">
        <v>13.1885070800781</v>
      </c>
      <c r="B8850">
        <v>61.975044250488303</v>
      </c>
      <c r="C8850">
        <v>30.263795852661101</v>
      </c>
    </row>
    <row r="8851" spans="1:3">
      <c r="A8851">
        <v>19.260194778442401</v>
      </c>
      <c r="B8851">
        <v>-16.726182937622099</v>
      </c>
      <c r="C8851">
        <v>6.6649627685546902</v>
      </c>
    </row>
    <row r="8852" spans="1:3">
      <c r="A8852">
        <v>33.617500305175803</v>
      </c>
      <c r="B8852">
        <v>46.709716796875</v>
      </c>
      <c r="C8852">
        <v>38.199775695800803</v>
      </c>
    </row>
    <row r="8853" spans="1:3">
      <c r="A8853">
        <v>18.437574386596701</v>
      </c>
      <c r="B8853">
        <v>47.873252868652301</v>
      </c>
      <c r="C8853">
        <v>28.740062713623001</v>
      </c>
    </row>
    <row r="8854" spans="1:3">
      <c r="A8854">
        <v>33.583396911621101</v>
      </c>
      <c r="B8854">
        <v>51.113201141357401</v>
      </c>
      <c r="C8854">
        <v>39.718830108642599</v>
      </c>
    </row>
    <row r="8855" spans="1:3">
      <c r="A8855">
        <v>21.4072666168213</v>
      </c>
      <c r="B8855">
        <v>-6.1772198677062997</v>
      </c>
      <c r="C8855">
        <v>11.7526960372925</v>
      </c>
    </row>
    <row r="8856" spans="1:3">
      <c r="A8856">
        <v>20.274349212646499</v>
      </c>
      <c r="B8856">
        <v>3.06762719154358</v>
      </c>
      <c r="C8856">
        <v>14.251996040344199</v>
      </c>
    </row>
    <row r="8857" spans="1:3">
      <c r="A8857">
        <v>24.603248596191399</v>
      </c>
      <c r="B8857">
        <v>49.073604583740199</v>
      </c>
      <c r="C8857">
        <v>33.167873382568402</v>
      </c>
    </row>
    <row r="8858" spans="1:3">
      <c r="A8858">
        <v>30.1935844421387</v>
      </c>
      <c r="B8858">
        <v>1.2349754571914699</v>
      </c>
      <c r="C8858">
        <v>20.058071136474599</v>
      </c>
    </row>
    <row r="8859" spans="1:3">
      <c r="A8859">
        <v>37.2489204406738</v>
      </c>
      <c r="B8859">
        <v>52.847427368164098</v>
      </c>
      <c r="C8859">
        <v>42.708396911621101</v>
      </c>
    </row>
    <row r="8860" spans="1:3">
      <c r="A8860">
        <v>13.1654558181763</v>
      </c>
      <c r="B8860">
        <v>-0.39015305042266801</v>
      </c>
      <c r="C8860">
        <v>8.4209928512573207</v>
      </c>
    </row>
    <row r="8861" spans="1:3">
      <c r="A8861">
        <v>28.908432006835898</v>
      </c>
      <c r="B8861">
        <v>48.362655639648402</v>
      </c>
      <c r="C8861">
        <v>35.717411041259801</v>
      </c>
    </row>
    <row r="8862" spans="1:3">
      <c r="A8862">
        <v>17.472223281860401</v>
      </c>
      <c r="B8862">
        <v>11.685711860656699</v>
      </c>
      <c r="C8862">
        <v>15.4469442367554</v>
      </c>
    </row>
    <row r="8863" spans="1:3">
      <c r="A8863">
        <v>15.79421043396</v>
      </c>
      <c r="B8863">
        <v>59.133255004882798</v>
      </c>
      <c r="C8863">
        <v>30.962875366210898</v>
      </c>
    </row>
    <row r="8864" spans="1:3">
      <c r="A8864">
        <v>17.335563659668001</v>
      </c>
      <c r="B8864">
        <v>7.2169594764709499</v>
      </c>
      <c r="C8864">
        <v>13.7940521240234</v>
      </c>
    </row>
    <row r="8865" spans="1:3">
      <c r="A8865">
        <v>32.325508117675803</v>
      </c>
      <c r="B8865">
        <v>39.897361755371101</v>
      </c>
      <c r="C8865">
        <v>34.975658416747997</v>
      </c>
    </row>
    <row r="8866" spans="1:3">
      <c r="A8866">
        <v>11.7295322418213</v>
      </c>
      <c r="B8866">
        <v>18.992683410644499</v>
      </c>
      <c r="C8866">
        <v>14.271635055541999</v>
      </c>
    </row>
    <row r="8867" spans="1:3">
      <c r="A8867">
        <v>38.144046783447301</v>
      </c>
      <c r="B8867">
        <v>12.4309349060059</v>
      </c>
      <c r="C8867">
        <v>29.144456863403299</v>
      </c>
    </row>
    <row r="8868" spans="1:3">
      <c r="A8868">
        <v>16.113246917724599</v>
      </c>
      <c r="B8868">
        <v>40.085647583007798</v>
      </c>
      <c r="C8868">
        <v>24.503587722778299</v>
      </c>
    </row>
    <row r="8869" spans="1:3">
      <c r="A8869">
        <v>29.813661575317401</v>
      </c>
      <c r="B8869">
        <v>43.546070098877003</v>
      </c>
      <c r="C8869">
        <v>34.620002746582003</v>
      </c>
    </row>
    <row r="8870" spans="1:3">
      <c r="A8870">
        <v>14.827364921569799</v>
      </c>
      <c r="B8870">
        <v>55.924205780029297</v>
      </c>
      <c r="C8870">
        <v>29.211259841918899</v>
      </c>
    </row>
    <row r="8871" spans="1:3">
      <c r="A8871">
        <v>25.680931091308601</v>
      </c>
      <c r="B8871">
        <v>27.4874572753906</v>
      </c>
      <c r="C8871">
        <v>26.313215255737301</v>
      </c>
    </row>
    <row r="8872" spans="1:3">
      <c r="A8872">
        <v>37.491920471191399</v>
      </c>
      <c r="B8872">
        <v>34.374588012695298</v>
      </c>
      <c r="C8872">
        <v>36.400856018066399</v>
      </c>
    </row>
    <row r="8873" spans="1:3">
      <c r="A8873">
        <v>22.651454925537099</v>
      </c>
      <c r="B8873">
        <v>1.93916392326355</v>
      </c>
      <c r="C8873">
        <v>15.402153015136699</v>
      </c>
    </row>
    <row r="8874" spans="1:3">
      <c r="A8874">
        <v>19.006097793579102</v>
      </c>
      <c r="B8874">
        <v>61.995151519775398</v>
      </c>
      <c r="C8874">
        <v>34.0522651672363</v>
      </c>
    </row>
    <row r="8875" spans="1:3">
      <c r="A8875">
        <v>52.017402648925803</v>
      </c>
      <c r="B8875">
        <v>37.601737976074197</v>
      </c>
      <c r="C8875">
        <v>46.971920013427699</v>
      </c>
    </row>
    <row r="8876" spans="1:3">
      <c r="A8876">
        <v>28.466600418090799</v>
      </c>
      <c r="B8876">
        <v>81.536598205566406</v>
      </c>
      <c r="C8876">
        <v>47.041099548339801</v>
      </c>
    </row>
    <row r="8877" spans="1:3">
      <c r="A8877">
        <v>9.84753513336182</v>
      </c>
      <c r="B8877">
        <v>21.4258918762207</v>
      </c>
      <c r="C8877">
        <v>13.899959564209</v>
      </c>
    </row>
    <row r="8878" spans="1:3">
      <c r="A8878">
        <v>24.061140060424801</v>
      </c>
      <c r="B8878">
        <v>24.610960006713899</v>
      </c>
      <c r="C8878">
        <v>24.253576278686499</v>
      </c>
    </row>
    <row r="8879" spans="1:3">
      <c r="A8879">
        <v>23.729068756103501</v>
      </c>
      <c r="B8879">
        <v>-8.9777441024780291</v>
      </c>
      <c r="C8879">
        <v>12.281683921814</v>
      </c>
    </row>
    <row r="8880" spans="1:3">
      <c r="A8880">
        <v>28.944278717041001</v>
      </c>
      <c r="B8880">
        <v>35.009788513183601</v>
      </c>
      <c r="C8880">
        <v>31.067207336425799</v>
      </c>
    </row>
    <row r="8881" spans="1:3">
      <c r="A8881">
        <v>24.550901412963899</v>
      </c>
      <c r="B8881">
        <v>23.450843811035199</v>
      </c>
      <c r="C8881">
        <v>24.1658821105957</v>
      </c>
    </row>
    <row r="8882" spans="1:3">
      <c r="A8882">
        <v>22.166337966918899</v>
      </c>
      <c r="B8882">
        <v>-2.3025860786438002</v>
      </c>
      <c r="C8882">
        <v>13.602214813232401</v>
      </c>
    </row>
    <row r="8883" spans="1:3">
      <c r="A8883">
        <v>21.976030349731399</v>
      </c>
      <c r="B8883">
        <v>6.2370071411132804</v>
      </c>
      <c r="C8883">
        <v>16.467372894287099</v>
      </c>
    </row>
    <row r="8884" spans="1:3">
      <c r="A8884">
        <v>22.845172882080099</v>
      </c>
      <c r="B8884">
        <v>16.331590652465799</v>
      </c>
      <c r="C8884">
        <v>20.5654182434082</v>
      </c>
    </row>
    <row r="8885" spans="1:3">
      <c r="A8885">
        <v>21.1780700683594</v>
      </c>
      <c r="B8885">
        <v>28.568811416626001</v>
      </c>
      <c r="C8885">
        <v>23.764829635620099</v>
      </c>
    </row>
    <row r="8886" spans="1:3">
      <c r="A8886">
        <v>30.1981811523438</v>
      </c>
      <c r="B8886">
        <v>-4.4445887207984897E-2</v>
      </c>
      <c r="C8886">
        <v>19.6132621765137</v>
      </c>
    </row>
    <row r="8887" spans="1:3">
      <c r="A8887">
        <v>17.4377117156982</v>
      </c>
      <c r="B8887">
        <v>3.1744694709777801</v>
      </c>
      <c r="C8887">
        <v>12.4455766677856</v>
      </c>
    </row>
    <row r="8888" spans="1:3">
      <c r="A8888">
        <v>30.216072082519499</v>
      </c>
      <c r="B8888">
        <v>-21.013900756835898</v>
      </c>
      <c r="C8888">
        <v>12.285581588745099</v>
      </c>
    </row>
    <row r="8889" spans="1:3">
      <c r="A8889">
        <v>41.976512908935497</v>
      </c>
      <c r="B8889">
        <v>2.5843555927276598</v>
      </c>
      <c r="C8889">
        <v>28.189258575439499</v>
      </c>
    </row>
    <row r="8890" spans="1:3">
      <c r="A8890">
        <v>17.3145561218262</v>
      </c>
      <c r="B8890">
        <v>1.7484114170074501</v>
      </c>
      <c r="C8890">
        <v>11.866405487060501</v>
      </c>
    </row>
    <row r="8891" spans="1:3">
      <c r="A8891">
        <v>12.260129928588899</v>
      </c>
      <c r="B8891">
        <v>45.517127990722699</v>
      </c>
      <c r="C8891">
        <v>23.900079727172901</v>
      </c>
    </row>
    <row r="8892" spans="1:3">
      <c r="A8892">
        <v>18.462070465087901</v>
      </c>
      <c r="B8892">
        <v>22.240278244018601</v>
      </c>
      <c r="C8892">
        <v>19.7844429016113</v>
      </c>
    </row>
    <row r="8893" spans="1:3">
      <c r="A8893">
        <v>22.210840225219702</v>
      </c>
      <c r="B8893">
        <v>32.343490600585902</v>
      </c>
      <c r="C8893">
        <v>25.757266998291001</v>
      </c>
    </row>
    <row r="8894" spans="1:3">
      <c r="A8894">
        <v>27.144117355346701</v>
      </c>
      <c r="B8894">
        <v>-1.0961436033248899</v>
      </c>
      <c r="C8894">
        <v>17.260026931762699</v>
      </c>
    </row>
    <row r="8895" spans="1:3">
      <c r="A8895">
        <v>18.2434692382813</v>
      </c>
      <c r="B8895">
        <v>6.16235399246216</v>
      </c>
      <c r="C8895">
        <v>14.015078544616699</v>
      </c>
    </row>
    <row r="8896" spans="1:3">
      <c r="A8896">
        <v>20.118535995483398</v>
      </c>
      <c r="B8896">
        <v>10.7096138000488</v>
      </c>
      <c r="C8896">
        <v>16.825412750244102</v>
      </c>
    </row>
    <row r="8897" spans="1:3">
      <c r="A8897">
        <v>16.730506896972699</v>
      </c>
      <c r="B8897">
        <v>44.093105316162102</v>
      </c>
      <c r="C8897">
        <v>26.307416915893601</v>
      </c>
    </row>
    <row r="8898" spans="1:3">
      <c r="A8898">
        <v>27.125108718872099</v>
      </c>
      <c r="B8898">
        <v>33.017177581787102</v>
      </c>
      <c r="C8898">
        <v>29.187332153320298</v>
      </c>
    </row>
    <row r="8899" spans="1:3">
      <c r="A8899">
        <v>15.7838897705078</v>
      </c>
      <c r="B8899">
        <v>25.855932235717798</v>
      </c>
      <c r="C8899">
        <v>19.309104919433601</v>
      </c>
    </row>
    <row r="8900" spans="1:3">
      <c r="A8900">
        <v>46.884864807128899</v>
      </c>
      <c r="B8900">
        <v>23.852399826049801</v>
      </c>
      <c r="C8900">
        <v>38.823501586914098</v>
      </c>
    </row>
    <row r="8901" spans="1:3">
      <c r="A8901">
        <v>26.344324111938501</v>
      </c>
      <c r="B8901">
        <v>37.289318084716797</v>
      </c>
      <c r="C8901">
        <v>30.175071716308601</v>
      </c>
    </row>
    <row r="8902" spans="1:3">
      <c r="A8902">
        <v>21.931615829467798</v>
      </c>
      <c r="B8902">
        <v>9.4627990722656303</v>
      </c>
      <c r="C8902">
        <v>17.567529678344702</v>
      </c>
    </row>
    <row r="8903" spans="1:3">
      <c r="A8903">
        <v>56.899623870849602</v>
      </c>
      <c r="B8903">
        <v>24.143112182617202</v>
      </c>
      <c r="C8903">
        <v>45.434844970703097</v>
      </c>
    </row>
    <row r="8904" spans="1:3">
      <c r="A8904">
        <v>20.9060573577881</v>
      </c>
      <c r="B8904">
        <v>13.4973297119141</v>
      </c>
      <c r="C8904">
        <v>18.313003540039102</v>
      </c>
    </row>
    <row r="8905" spans="1:3">
      <c r="A8905">
        <v>20.5732326507568</v>
      </c>
      <c r="B8905">
        <v>-2.5283977985382098</v>
      </c>
      <c r="C8905">
        <v>12.4876623153687</v>
      </c>
    </row>
    <row r="8906" spans="1:3">
      <c r="A8906">
        <v>34.332992553710902</v>
      </c>
      <c r="B8906">
        <v>18.529821395873999</v>
      </c>
      <c r="C8906">
        <v>28.801881790161101</v>
      </c>
    </row>
    <row r="8907" spans="1:3">
      <c r="A8907">
        <v>50.122055053710902</v>
      </c>
      <c r="B8907">
        <v>30.498304367065401</v>
      </c>
      <c r="C8907">
        <v>43.253742218017599</v>
      </c>
    </row>
    <row r="8908" spans="1:3">
      <c r="A8908">
        <v>21.634376525878899</v>
      </c>
      <c r="B8908">
        <v>76.169700622558594</v>
      </c>
      <c r="C8908">
        <v>40.7217407226563</v>
      </c>
    </row>
    <row r="8909" spans="1:3">
      <c r="A8909">
        <v>14.7946376800537</v>
      </c>
      <c r="B8909">
        <v>30.396997451782202</v>
      </c>
      <c r="C8909">
        <v>20.2554626464844</v>
      </c>
    </row>
    <row r="8910" spans="1:3">
      <c r="A8910">
        <v>25.0018196105957</v>
      </c>
      <c r="B8910">
        <v>44.531970977783203</v>
      </c>
      <c r="C8910">
        <v>31.8373718261719</v>
      </c>
    </row>
    <row r="8911" spans="1:3">
      <c r="A8911">
        <v>48.776821136474602</v>
      </c>
      <c r="B8911">
        <v>31.361045837402301</v>
      </c>
      <c r="C8911">
        <v>42.681301116943402</v>
      </c>
    </row>
    <row r="8912" spans="1:3">
      <c r="A8912">
        <v>21.069929122924801</v>
      </c>
      <c r="B8912">
        <v>0.12816709280013999</v>
      </c>
      <c r="C8912">
        <v>13.740312576293899</v>
      </c>
    </row>
    <row r="8913" spans="1:3">
      <c r="A8913">
        <v>19.813432693481399</v>
      </c>
      <c r="B8913">
        <v>8.7274808883666992</v>
      </c>
      <c r="C8913">
        <v>15.933349609375</v>
      </c>
    </row>
    <row r="8914" spans="1:3">
      <c r="A8914">
        <v>24.601943969726602</v>
      </c>
      <c r="B8914">
        <v>28.411005020141602</v>
      </c>
      <c r="C8914">
        <v>25.935115814208999</v>
      </c>
    </row>
    <row r="8915" spans="1:3">
      <c r="A8915">
        <v>34.3715209960938</v>
      </c>
      <c r="B8915">
        <v>16.5311470031738</v>
      </c>
      <c r="C8915">
        <v>28.1273899078369</v>
      </c>
    </row>
    <row r="8916" spans="1:3">
      <c r="A8916">
        <v>18.537439346313501</v>
      </c>
      <c r="B8916">
        <v>1.7163778543472299</v>
      </c>
      <c r="C8916">
        <v>12.650068283081101</v>
      </c>
    </row>
    <row r="8917" spans="1:3">
      <c r="A8917">
        <v>24.008451461791999</v>
      </c>
      <c r="B8917">
        <v>15.2437906265259</v>
      </c>
      <c r="C8917">
        <v>20.940820693969702</v>
      </c>
    </row>
    <row r="8918" spans="1:3">
      <c r="A8918">
        <v>20.262006759643601</v>
      </c>
      <c r="B8918">
        <v>58.974739074707003</v>
      </c>
      <c r="C8918">
        <v>33.8114624023438</v>
      </c>
    </row>
    <row r="8919" spans="1:3">
      <c r="A8919">
        <v>20.791547775268601</v>
      </c>
      <c r="B8919">
        <v>26.426221847534201</v>
      </c>
      <c r="C8919">
        <v>22.7636833190918</v>
      </c>
    </row>
    <row r="8920" spans="1:3">
      <c r="A8920">
        <v>13.7695636749268</v>
      </c>
      <c r="B8920">
        <v>41.944297790527301</v>
      </c>
      <c r="C8920">
        <v>23.630720138549801</v>
      </c>
    </row>
    <row r="8921" spans="1:3">
      <c r="A8921">
        <v>18.029588699340799</v>
      </c>
      <c r="B8921">
        <v>7.4529857635498002</v>
      </c>
      <c r="C8921">
        <v>14.3277778625488</v>
      </c>
    </row>
    <row r="8922" spans="1:3">
      <c r="A8922">
        <v>17.6021327972412</v>
      </c>
      <c r="B8922">
        <v>51.793270111083999</v>
      </c>
      <c r="C8922">
        <v>29.5690307617188</v>
      </c>
    </row>
    <row r="8923" spans="1:3">
      <c r="A8923">
        <v>27.415498733520501</v>
      </c>
      <c r="B8923">
        <v>19.938032150268601</v>
      </c>
      <c r="C8923">
        <v>24.798385620117202</v>
      </c>
    </row>
    <row r="8924" spans="1:3">
      <c r="A8924">
        <v>41.716346740722699</v>
      </c>
      <c r="B8924">
        <v>53.298160552978501</v>
      </c>
      <c r="C8924">
        <v>45.769981384277301</v>
      </c>
    </row>
    <row r="8925" spans="1:3">
      <c r="A8925">
        <v>23.446128845214801</v>
      </c>
      <c r="B8925">
        <v>20.304859161376999</v>
      </c>
      <c r="C8925">
        <v>22.346683502197301</v>
      </c>
    </row>
    <row r="8926" spans="1:3">
      <c r="A8926">
        <v>35.119930267333999</v>
      </c>
      <c r="B8926">
        <v>11.981544494628899</v>
      </c>
      <c r="C8926">
        <v>27.0214958190918</v>
      </c>
    </row>
    <row r="8927" spans="1:3">
      <c r="A8927">
        <v>52.934677124023402</v>
      </c>
      <c r="B8927">
        <v>26.891344070434599</v>
      </c>
      <c r="C8927">
        <v>43.819511413574197</v>
      </c>
    </row>
    <row r="8928" spans="1:3">
      <c r="A8928">
        <v>26.785354614257798</v>
      </c>
      <c r="B8928">
        <v>32.250972747802699</v>
      </c>
      <c r="C8928">
        <v>28.698320388793899</v>
      </c>
    </row>
    <row r="8929" spans="1:3">
      <c r="A8929">
        <v>30.519294738769499</v>
      </c>
      <c r="B8929">
        <v>20.267478942871101</v>
      </c>
      <c r="C8929">
        <v>26.931159973144499</v>
      </c>
    </row>
    <row r="8930" spans="1:3">
      <c r="A8930">
        <v>30.861484527587901</v>
      </c>
      <c r="B8930">
        <v>17.324424743652301</v>
      </c>
      <c r="C8930">
        <v>26.123514175415</v>
      </c>
    </row>
    <row r="8931" spans="1:3">
      <c r="A8931">
        <v>58.924648284912102</v>
      </c>
      <c r="B8931">
        <v>32.0478706359863</v>
      </c>
      <c r="C8931">
        <v>49.517776489257798</v>
      </c>
    </row>
    <row r="8932" spans="1:3">
      <c r="A8932">
        <v>16.296659469604499</v>
      </c>
      <c r="B8932">
        <v>-1.00970411300659</v>
      </c>
      <c r="C8932">
        <v>10.239432334899901</v>
      </c>
    </row>
    <row r="8933" spans="1:3">
      <c r="A8933">
        <v>22.948381423950199</v>
      </c>
      <c r="B8933">
        <v>24.4299221038818</v>
      </c>
      <c r="C8933">
        <v>23.466920852661101</v>
      </c>
    </row>
    <row r="8934" spans="1:3">
      <c r="A8934">
        <v>25.893772125244102</v>
      </c>
      <c r="B8934">
        <v>28.100709915161101</v>
      </c>
      <c r="C8934">
        <v>26.666200637817401</v>
      </c>
    </row>
    <row r="8935" spans="1:3">
      <c r="A8935">
        <v>30.182888031005898</v>
      </c>
      <c r="B8935">
        <v>42.077346801757798</v>
      </c>
      <c r="C8935">
        <v>34.345947265625</v>
      </c>
    </row>
    <row r="8936" spans="1:3">
      <c r="A8936">
        <v>37.506984710693402</v>
      </c>
      <c r="B8936">
        <v>-2.2206602096557599</v>
      </c>
      <c r="C8936">
        <v>23.602308273315401</v>
      </c>
    </row>
    <row r="8937" spans="1:3">
      <c r="A8937">
        <v>29.554735183715799</v>
      </c>
      <c r="B8937">
        <v>24.046247482299801</v>
      </c>
      <c r="C8937">
        <v>27.626764297485401</v>
      </c>
    </row>
    <row r="8938" spans="1:3">
      <c r="A8938">
        <v>24.740156173706101</v>
      </c>
      <c r="B8938">
        <v>-2.1282832622528098</v>
      </c>
      <c r="C8938">
        <v>15.33620262146</v>
      </c>
    </row>
    <row r="8939" spans="1:3">
      <c r="A8939">
        <v>20.6164035797119</v>
      </c>
      <c r="B8939">
        <v>2.9226393699646001</v>
      </c>
      <c r="C8939">
        <v>14.423585891723601</v>
      </c>
    </row>
    <row r="8940" spans="1:3">
      <c r="A8940">
        <v>26.5864143371582</v>
      </c>
      <c r="B8940">
        <v>87.291206359863295</v>
      </c>
      <c r="C8940">
        <v>47.833091735839801</v>
      </c>
    </row>
    <row r="8941" spans="1:3">
      <c r="A8941">
        <v>22.953332901001001</v>
      </c>
      <c r="B8941">
        <v>3.30490970611572</v>
      </c>
      <c r="C8941">
        <v>16.0763854980469</v>
      </c>
    </row>
    <row r="8942" spans="1:3">
      <c r="A8942">
        <v>36.7794189453125</v>
      </c>
      <c r="B8942">
        <v>49.650886535644503</v>
      </c>
      <c r="C8942">
        <v>41.284431457519503</v>
      </c>
    </row>
    <row r="8943" spans="1:3">
      <c r="A8943">
        <v>14.3056592941284</v>
      </c>
      <c r="B8943">
        <v>33.220718383789098</v>
      </c>
      <c r="C8943">
        <v>20.925930023193398</v>
      </c>
    </row>
    <row r="8944" spans="1:3">
      <c r="A8944">
        <v>4.0420422554016104</v>
      </c>
      <c r="B8944">
        <v>12.803545951843301</v>
      </c>
      <c r="C8944">
        <v>7.1085686683654803</v>
      </c>
    </row>
    <row r="8945" spans="1:3">
      <c r="A8945">
        <v>19.899782180786101</v>
      </c>
      <c r="B8945">
        <v>1.6765376329421999</v>
      </c>
      <c r="C8945">
        <v>13.5216464996338</v>
      </c>
    </row>
    <row r="8946" spans="1:3">
      <c r="A8946">
        <v>36.822521209716797</v>
      </c>
      <c r="B8946">
        <v>-0.71805751323699996</v>
      </c>
      <c r="C8946">
        <v>23.6833190917969</v>
      </c>
    </row>
    <row r="8947" spans="1:3">
      <c r="A8947">
        <v>21.7315273284912</v>
      </c>
      <c r="B8947">
        <v>-1.3488861322403001</v>
      </c>
      <c r="C8947">
        <v>13.6533823013306</v>
      </c>
    </row>
    <row r="8948" spans="1:3">
      <c r="A8948">
        <v>22.216018676757798</v>
      </c>
      <c r="B8948">
        <v>6.2918167114257804</v>
      </c>
      <c r="C8948">
        <v>16.6425476074219</v>
      </c>
    </row>
    <row r="8949" spans="1:3">
      <c r="A8949">
        <v>28.613925933837901</v>
      </c>
      <c r="B8949">
        <v>-1.90356910228729</v>
      </c>
      <c r="C8949">
        <v>17.932802200317401</v>
      </c>
    </row>
    <row r="8950" spans="1:3">
      <c r="A8950">
        <v>26.3292636871338</v>
      </c>
      <c r="B8950">
        <v>34.453208923339801</v>
      </c>
      <c r="C8950">
        <v>29.172643661498999</v>
      </c>
    </row>
    <row r="8951" spans="1:3">
      <c r="A8951">
        <v>55.512500762939503</v>
      </c>
      <c r="B8951">
        <v>19.084026336669901</v>
      </c>
      <c r="C8951">
        <v>42.762535095214801</v>
      </c>
    </row>
    <row r="8952" spans="1:3">
      <c r="A8952">
        <v>37.0241088867188</v>
      </c>
      <c r="B8952">
        <v>24.653026580810501</v>
      </c>
      <c r="C8952">
        <v>32.694229125976598</v>
      </c>
    </row>
    <row r="8953" spans="1:3">
      <c r="A8953">
        <v>24.012538909912099</v>
      </c>
      <c r="B8953">
        <v>2.5333263874053999</v>
      </c>
      <c r="C8953">
        <v>16.494813919067401</v>
      </c>
    </row>
    <row r="8954" spans="1:3">
      <c r="A8954">
        <v>23.7225017547607</v>
      </c>
      <c r="B8954">
        <v>52.9637260437012</v>
      </c>
      <c r="C8954">
        <v>33.956932067871101</v>
      </c>
    </row>
    <row r="8955" spans="1:3">
      <c r="A8955">
        <v>14.0592241287231</v>
      </c>
      <c r="B8955">
        <v>18.734998703002901</v>
      </c>
      <c r="C8955">
        <v>15.6957454681396</v>
      </c>
    </row>
    <row r="8956" spans="1:3">
      <c r="A8956">
        <v>13.4824838638306</v>
      </c>
      <c r="B8956">
        <v>12.310575485229499</v>
      </c>
      <c r="C8956">
        <v>13.0723161697388</v>
      </c>
    </row>
    <row r="8957" spans="1:3">
      <c r="A8957">
        <v>47.635078430175803</v>
      </c>
      <c r="B8957">
        <v>51.161586761474602</v>
      </c>
      <c r="C8957">
        <v>48.869358062744098</v>
      </c>
    </row>
    <row r="8958" spans="1:3">
      <c r="A8958">
        <v>34.783138275146499</v>
      </c>
      <c r="B8958">
        <v>49.718616485595703</v>
      </c>
      <c r="C8958">
        <v>40.010555267333999</v>
      </c>
    </row>
    <row r="8959" spans="1:3">
      <c r="A8959">
        <v>22.6897487640381</v>
      </c>
      <c r="B8959">
        <v>64.768295288085895</v>
      </c>
      <c r="C8959">
        <v>37.417240142822301</v>
      </c>
    </row>
    <row r="8960" spans="1:3">
      <c r="A8960">
        <v>29.164524078369102</v>
      </c>
      <c r="B8960">
        <v>48.019290924072301</v>
      </c>
      <c r="C8960">
        <v>35.7636909484863</v>
      </c>
    </row>
    <row r="8961" spans="1:3">
      <c r="A8961">
        <v>37.864864349365199</v>
      </c>
      <c r="B8961">
        <v>63.777027130127003</v>
      </c>
      <c r="C8961">
        <v>46.934120178222699</v>
      </c>
    </row>
    <row r="8962" spans="1:3">
      <c r="A8962">
        <v>30.0642280578613</v>
      </c>
      <c r="B8962">
        <v>28.442899703979499</v>
      </c>
      <c r="C8962">
        <v>29.496763229370099</v>
      </c>
    </row>
    <row r="8963" spans="1:3">
      <c r="A8963">
        <v>4.7317414283752397</v>
      </c>
      <c r="B8963">
        <v>16.143388748168899</v>
      </c>
      <c r="C8963">
        <v>8.7258176803588903</v>
      </c>
    </row>
    <row r="8964" spans="1:3">
      <c r="A8964">
        <v>33.380084991455099</v>
      </c>
      <c r="B8964">
        <v>-12.240903854370099</v>
      </c>
      <c r="C8964">
        <v>17.4127388000488</v>
      </c>
    </row>
    <row r="8965" spans="1:3">
      <c r="A8965">
        <v>22.015724182128899</v>
      </c>
      <c r="B8965">
        <v>14.912030220031699</v>
      </c>
      <c r="C8965">
        <v>19.5294303894043</v>
      </c>
    </row>
    <row r="8966" spans="1:3">
      <c r="A8966">
        <v>34.888816833496101</v>
      </c>
      <c r="B8966">
        <v>7.55470514297485</v>
      </c>
      <c r="C8966">
        <v>25.3218784332275</v>
      </c>
    </row>
    <row r="8967" spans="1:3">
      <c r="A8967">
        <v>18.567180633544901</v>
      </c>
      <c r="B8967">
        <v>18.742700576782202</v>
      </c>
      <c r="C8967">
        <v>18.628612518310501</v>
      </c>
    </row>
    <row r="8968" spans="1:3">
      <c r="A8968">
        <v>17.095289230346701</v>
      </c>
      <c r="B8968">
        <v>13.572608947753899</v>
      </c>
      <c r="C8968">
        <v>15.8623514175415</v>
      </c>
    </row>
    <row r="8969" spans="1:3">
      <c r="A8969">
        <v>39.501514434814503</v>
      </c>
      <c r="B8969">
        <v>35.396930694580099</v>
      </c>
      <c r="C8969">
        <v>38.064910888671903</v>
      </c>
    </row>
    <row r="8970" spans="1:3">
      <c r="A8970">
        <v>38.054645538330099</v>
      </c>
      <c r="B8970">
        <v>-3.6461529731750502</v>
      </c>
      <c r="C8970">
        <v>23.459365844726602</v>
      </c>
    </row>
    <row r="8971" spans="1:3">
      <c r="A8971">
        <v>26.324203491210898</v>
      </c>
      <c r="B8971">
        <v>-3.0421218872070299</v>
      </c>
      <c r="C8971">
        <v>16.0459899902344</v>
      </c>
    </row>
    <row r="8972" spans="1:3">
      <c r="A8972">
        <v>18.621086120605501</v>
      </c>
      <c r="B8972">
        <v>27.8558235168457</v>
      </c>
      <c r="C8972">
        <v>21.853244781494102</v>
      </c>
    </row>
    <row r="8973" spans="1:3">
      <c r="A8973">
        <v>26.235816955566399</v>
      </c>
      <c r="B8973">
        <v>85.151100158691406</v>
      </c>
      <c r="C8973">
        <v>46.856166839599602</v>
      </c>
    </row>
    <row r="8974" spans="1:3">
      <c r="A8974">
        <v>18.163486480712901</v>
      </c>
      <c r="B8974">
        <v>116.546913146973</v>
      </c>
      <c r="C8974">
        <v>52.597686767578097</v>
      </c>
    </row>
    <row r="8975" spans="1:3">
      <c r="A8975">
        <v>12.350648880004901</v>
      </c>
      <c r="B8975">
        <v>54.254737854003899</v>
      </c>
      <c r="C8975">
        <v>27.0170803070068</v>
      </c>
    </row>
    <row r="8976" spans="1:3">
      <c r="A8976">
        <v>22.5498046875</v>
      </c>
      <c r="B8976">
        <v>70.619392395019503</v>
      </c>
      <c r="C8976">
        <v>39.374160766601598</v>
      </c>
    </row>
    <row r="8977" spans="1:3">
      <c r="A8977">
        <v>38.2326469421387</v>
      </c>
      <c r="B8977">
        <v>18.4691562652588</v>
      </c>
      <c r="C8977">
        <v>31.315425872802699</v>
      </c>
    </row>
    <row r="8978" spans="1:3">
      <c r="A8978">
        <v>26.103229522705099</v>
      </c>
      <c r="B8978">
        <v>7.1206388473510698</v>
      </c>
      <c r="C8978">
        <v>19.459321975708001</v>
      </c>
    </row>
    <row r="8979" spans="1:3">
      <c r="A8979">
        <v>20.440248489379901</v>
      </c>
      <c r="B8979">
        <v>0.11275361478328701</v>
      </c>
      <c r="C8979">
        <v>13.325625419616699</v>
      </c>
    </row>
    <row r="8980" spans="1:3">
      <c r="A8980">
        <v>17.231218338012699</v>
      </c>
      <c r="B8980">
        <v>12.781146049499499</v>
      </c>
      <c r="C8980">
        <v>15.673692703247101</v>
      </c>
    </row>
    <row r="8981" spans="1:3">
      <c r="A8981">
        <v>23.800054550170898</v>
      </c>
      <c r="B8981">
        <v>9.3547630310058594</v>
      </c>
      <c r="C8981">
        <v>18.7442016601563</v>
      </c>
    </row>
    <row r="8982" spans="1:3">
      <c r="A8982">
        <v>22.0045356750488</v>
      </c>
      <c r="B8982">
        <v>13.9100704193115</v>
      </c>
      <c r="C8982">
        <v>19.171472549438501</v>
      </c>
    </row>
    <row r="8983" spans="1:3">
      <c r="A8983">
        <v>18.578708648681602</v>
      </c>
      <c r="B8983">
        <v>26.996114730835</v>
      </c>
      <c r="C8983">
        <v>21.5248012542725</v>
      </c>
    </row>
    <row r="8984" spans="1:3">
      <c r="A8984">
        <v>27.782117843627901</v>
      </c>
      <c r="B8984">
        <v>44.272117614746101</v>
      </c>
      <c r="C8984">
        <v>33.553619384765597</v>
      </c>
    </row>
    <row r="8985" spans="1:3">
      <c r="A8985">
        <v>26.1462516784668</v>
      </c>
      <c r="B8985">
        <v>66.598297119140597</v>
      </c>
      <c r="C8985">
        <v>40.304466247558601</v>
      </c>
    </row>
    <row r="8986" spans="1:3">
      <c r="A8986">
        <v>40.227664947509801</v>
      </c>
      <c r="B8986">
        <v>5.7585878372192401</v>
      </c>
      <c r="C8986">
        <v>28.163488388061499</v>
      </c>
    </row>
    <row r="8987" spans="1:3">
      <c r="A8987">
        <v>28.2757263183594</v>
      </c>
      <c r="B8987">
        <v>37.911033630371101</v>
      </c>
      <c r="C8987">
        <v>31.648084640502901</v>
      </c>
    </row>
    <row r="8988" spans="1:3">
      <c r="A8988">
        <v>29.7777919769287</v>
      </c>
      <c r="B8988">
        <v>25.9222927093506</v>
      </c>
      <c r="C8988">
        <v>28.428367614746101</v>
      </c>
    </row>
    <row r="8989" spans="1:3">
      <c r="A8989">
        <v>13.650096893310501</v>
      </c>
      <c r="B8989">
        <v>34.600284576416001</v>
      </c>
      <c r="C8989">
        <v>20.982662200927699</v>
      </c>
    </row>
    <row r="8990" spans="1:3">
      <c r="A8990">
        <v>23.2368068695068</v>
      </c>
      <c r="B8990">
        <v>18.915237426757798</v>
      </c>
      <c r="C8990">
        <v>21.724258422851602</v>
      </c>
    </row>
    <row r="8991" spans="1:3">
      <c r="A8991">
        <v>26.229434967041001</v>
      </c>
      <c r="B8991">
        <v>-1.66372323036194</v>
      </c>
      <c r="C8991">
        <v>16.4668292999268</v>
      </c>
    </row>
    <row r="8992" spans="1:3">
      <c r="A8992">
        <v>29.9665641784668</v>
      </c>
      <c r="B8992">
        <v>11.7265872955322</v>
      </c>
      <c r="C8992">
        <v>23.582572937011701</v>
      </c>
    </row>
    <row r="8993" spans="1:3">
      <c r="A8993">
        <v>26.217828750610401</v>
      </c>
      <c r="B8993">
        <v>-6.7821717262268102</v>
      </c>
      <c r="C8993">
        <v>14.667828559875501</v>
      </c>
    </row>
    <row r="8994" spans="1:3">
      <c r="A8994">
        <v>46.962783813476598</v>
      </c>
      <c r="B8994">
        <v>51.119041442871101</v>
      </c>
      <c r="C8994">
        <v>48.417472839355497</v>
      </c>
    </row>
    <row r="8995" spans="1:3">
      <c r="A8995">
        <v>22.9060955047607</v>
      </c>
      <c r="B8995">
        <v>22.859296798706101</v>
      </c>
      <c r="C8995">
        <v>22.889715194702099</v>
      </c>
    </row>
    <row r="8996" spans="1:3">
      <c r="A8996">
        <v>21.096544265747099</v>
      </c>
      <c r="B8996">
        <v>-21.7019157409668</v>
      </c>
      <c r="C8996">
        <v>6.11708307266235</v>
      </c>
    </row>
    <row r="8997" spans="1:3">
      <c r="A8997">
        <v>38.262874603271499</v>
      </c>
      <c r="B8997">
        <v>-2.49870657920837</v>
      </c>
      <c r="C8997">
        <v>23.996320724487301</v>
      </c>
    </row>
    <row r="8998" spans="1:3">
      <c r="A8998">
        <v>33.286972045898402</v>
      </c>
      <c r="B8998">
        <v>3.1757535934448202</v>
      </c>
      <c r="C8998">
        <v>22.748044967651399</v>
      </c>
    </row>
    <row r="8999" spans="1:3">
      <c r="A8999">
        <v>25.987268447876001</v>
      </c>
      <c r="B8999">
        <v>2.4683203697204599</v>
      </c>
      <c r="C8999">
        <v>17.75563621521</v>
      </c>
    </row>
    <row r="9000" spans="1:3">
      <c r="A9000">
        <v>43.650596618652301</v>
      </c>
      <c r="B9000">
        <v>32.535057067871101</v>
      </c>
      <c r="C9000">
        <v>39.760158538818402</v>
      </c>
    </row>
    <row r="9001" spans="1:3">
      <c r="A9001">
        <v>31.375827789306602</v>
      </c>
      <c r="B9001">
        <v>14.1848058700562</v>
      </c>
      <c r="C9001">
        <v>25.358970642089801</v>
      </c>
    </row>
    <row r="9002" spans="1:3">
      <c r="A9002">
        <v>19.1155700683594</v>
      </c>
      <c r="B9002">
        <v>21.415922164916999</v>
      </c>
      <c r="C9002">
        <v>19.920692443847699</v>
      </c>
    </row>
    <row r="9003" spans="1:3">
      <c r="A9003">
        <v>30.1563320159912</v>
      </c>
      <c r="B9003">
        <v>7.8772020339965803</v>
      </c>
      <c r="C9003">
        <v>22.358636856079102</v>
      </c>
    </row>
    <row r="9004" spans="1:3">
      <c r="A9004">
        <v>29.7768440246582</v>
      </c>
      <c r="B9004">
        <v>23.822923660278299</v>
      </c>
      <c r="C9004">
        <v>27.6929721832275</v>
      </c>
    </row>
    <row r="9005" spans="1:3">
      <c r="A9005">
        <v>32.600990295410199</v>
      </c>
      <c r="B9005">
        <v>7.3556537628173801</v>
      </c>
      <c r="C9005">
        <v>23.765123367309599</v>
      </c>
    </row>
    <row r="9006" spans="1:3">
      <c r="A9006">
        <v>17.932235717773398</v>
      </c>
      <c r="B9006">
        <v>89.597785949707003</v>
      </c>
      <c r="C9006">
        <v>43.015178680419901</v>
      </c>
    </row>
    <row r="9007" spans="1:3">
      <c r="A9007">
        <v>14.062553405761699</v>
      </c>
      <c r="B9007">
        <v>16.6828937530518</v>
      </c>
      <c r="C9007">
        <v>14.979672431945801</v>
      </c>
    </row>
    <row r="9008" spans="1:3">
      <c r="A9008">
        <v>31.6241569519043</v>
      </c>
      <c r="B9008">
        <v>12.899621009826699</v>
      </c>
      <c r="C9008">
        <v>25.070569992065401</v>
      </c>
    </row>
    <row r="9009" spans="1:3">
      <c r="A9009">
        <v>26.192266464233398</v>
      </c>
      <c r="B9009">
        <v>70.495643615722699</v>
      </c>
      <c r="C9009">
        <v>41.698448181152301</v>
      </c>
    </row>
    <row r="9010" spans="1:3">
      <c r="A9010">
        <v>29.352144241333001</v>
      </c>
      <c r="B9010">
        <v>18.9487915039063</v>
      </c>
      <c r="C9010">
        <v>25.7109699249268</v>
      </c>
    </row>
    <row r="9011" spans="1:3">
      <c r="A9011">
        <v>32.617733001708999</v>
      </c>
      <c r="B9011">
        <v>92.084457397460895</v>
      </c>
      <c r="C9011">
        <v>53.431087493896499</v>
      </c>
    </row>
    <row r="9012" spans="1:3">
      <c r="A9012">
        <v>21.8218994140625</v>
      </c>
      <c r="B9012">
        <v>13.659609794616699</v>
      </c>
      <c r="C9012">
        <v>18.9650974273682</v>
      </c>
    </row>
    <row r="9013" spans="1:3">
      <c r="A9013">
        <v>31.611610412597699</v>
      </c>
      <c r="B9013">
        <v>18.985815048217798</v>
      </c>
      <c r="C9013">
        <v>27.192581176757798</v>
      </c>
    </row>
    <row r="9014" spans="1:3">
      <c r="A9014">
        <v>35.454811096191399</v>
      </c>
      <c r="B9014">
        <v>56.044864654541001</v>
      </c>
      <c r="C9014">
        <v>42.661331176757798</v>
      </c>
    </row>
    <row r="9015" spans="1:3">
      <c r="A9015">
        <v>28.110925674438501</v>
      </c>
      <c r="B9015">
        <v>38.544906616210902</v>
      </c>
      <c r="C9015">
        <v>31.762819290161101</v>
      </c>
    </row>
    <row r="9016" spans="1:3">
      <c r="A9016">
        <v>28.078342437744102</v>
      </c>
      <c r="B9016">
        <v>0.29004678130149802</v>
      </c>
      <c r="C9016">
        <v>18.352439880371101</v>
      </c>
    </row>
    <row r="9017" spans="1:3">
      <c r="A9017">
        <v>46.037078857421903</v>
      </c>
      <c r="B9017">
        <v>68.090904235839801</v>
      </c>
      <c r="C9017">
        <v>53.755916595458999</v>
      </c>
    </row>
    <row r="9018" spans="1:3">
      <c r="A9018">
        <v>30.3029079437256</v>
      </c>
      <c r="B9018">
        <v>20.930200576782202</v>
      </c>
      <c r="C9018">
        <v>27.0224609375</v>
      </c>
    </row>
    <row r="9019" spans="1:3">
      <c r="A9019">
        <v>35.673061370849602</v>
      </c>
      <c r="B9019">
        <v>22.865007400512699</v>
      </c>
      <c r="C9019">
        <v>31.190242767333999</v>
      </c>
    </row>
    <row r="9020" spans="1:3">
      <c r="A9020">
        <v>36.419242858886697</v>
      </c>
      <c r="B9020">
        <v>65.398460388183594</v>
      </c>
      <c r="C9020">
        <v>46.561969757080099</v>
      </c>
    </row>
    <row r="9021" spans="1:3">
      <c r="A9021">
        <v>29.707201004028299</v>
      </c>
      <c r="B9021">
        <v>19.837541580200199</v>
      </c>
      <c r="C9021">
        <v>26.252820968627901</v>
      </c>
    </row>
    <row r="9022" spans="1:3">
      <c r="A9022">
        <v>12.8863744735718</v>
      </c>
      <c r="B9022">
        <v>-11.110619544982899</v>
      </c>
      <c r="C9022">
        <v>4.4874267578125</v>
      </c>
    </row>
    <row r="9023" spans="1:3">
      <c r="A9023">
        <v>13.9854927062988</v>
      </c>
      <c r="B9023">
        <v>52.2883110046387</v>
      </c>
      <c r="C9023">
        <v>27.3914794921875</v>
      </c>
    </row>
    <row r="9024" spans="1:3">
      <c r="A9024">
        <v>21.3201808929443</v>
      </c>
      <c r="B9024">
        <v>27.947517395019499</v>
      </c>
      <c r="C9024">
        <v>23.6397495269775</v>
      </c>
    </row>
    <row r="9025" spans="1:3">
      <c r="A9025">
        <v>35.105113983154297</v>
      </c>
      <c r="B9025">
        <v>25.058507919311499</v>
      </c>
      <c r="C9025">
        <v>31.588802337646499</v>
      </c>
    </row>
    <row r="9026" spans="1:3">
      <c r="A9026">
        <v>26.932561874389599</v>
      </c>
      <c r="B9026">
        <v>11.810646057128899</v>
      </c>
      <c r="C9026">
        <v>21.639890670776399</v>
      </c>
    </row>
    <row r="9027" spans="1:3">
      <c r="A9027">
        <v>21.595365524291999</v>
      </c>
      <c r="B9027">
        <v>13.502477645874</v>
      </c>
      <c r="C9027">
        <v>18.762855529785199</v>
      </c>
    </row>
    <row r="9028" spans="1:3">
      <c r="A9028">
        <v>17.478197097778299</v>
      </c>
      <c r="B9028">
        <v>67.847038269042997</v>
      </c>
      <c r="C9028">
        <v>35.107292175292997</v>
      </c>
    </row>
    <row r="9029" spans="1:3">
      <c r="A9029">
        <v>33.896289825439503</v>
      </c>
      <c r="B9029">
        <v>31.221870422363299</v>
      </c>
      <c r="C9029">
        <v>32.960243225097699</v>
      </c>
    </row>
    <row r="9030" spans="1:3">
      <c r="A9030">
        <v>26.2126865386963</v>
      </c>
      <c r="B9030">
        <v>1.0681968927383401</v>
      </c>
      <c r="C9030">
        <v>17.412115097045898</v>
      </c>
    </row>
    <row r="9031" spans="1:3">
      <c r="A9031">
        <v>16.314390182495099</v>
      </c>
      <c r="B9031">
        <v>29.8419589996338</v>
      </c>
      <c r="C9031">
        <v>21.0490398406982</v>
      </c>
    </row>
    <row r="9032" spans="1:3">
      <c r="A9032">
        <v>24.494308471679702</v>
      </c>
      <c r="B9032">
        <v>49.217090606689503</v>
      </c>
      <c r="C9032">
        <v>33.147281646728501</v>
      </c>
    </row>
    <row r="9033" spans="1:3">
      <c r="A9033">
        <v>33.140830993652301</v>
      </c>
      <c r="B9033">
        <v>15.959261894226101</v>
      </c>
      <c r="C9033">
        <v>27.127281188964801</v>
      </c>
    </row>
    <row r="9034" spans="1:3">
      <c r="A9034">
        <v>12.773617744445801</v>
      </c>
      <c r="B9034">
        <v>5.2869291305542001</v>
      </c>
      <c r="C9034">
        <v>10.153276443481399</v>
      </c>
    </row>
    <row r="9035" spans="1:3">
      <c r="A9035">
        <v>28.6074523925781</v>
      </c>
      <c r="B9035">
        <v>16.039537429809599</v>
      </c>
      <c r="C9035">
        <v>24.208683013916001</v>
      </c>
    </row>
    <row r="9036" spans="1:3">
      <c r="A9036">
        <v>19.570995330810501</v>
      </c>
      <c r="B9036">
        <v>47.314651489257798</v>
      </c>
      <c r="C9036">
        <v>29.281274795532202</v>
      </c>
    </row>
    <row r="9037" spans="1:3">
      <c r="A9037">
        <v>17.524480819702099</v>
      </c>
      <c r="B9037">
        <v>8.2388029098510707</v>
      </c>
      <c r="C9037">
        <v>14.274493217468301</v>
      </c>
    </row>
    <row r="9038" spans="1:3">
      <c r="A9038">
        <v>32.4308471679688</v>
      </c>
      <c r="B9038">
        <v>63.1743774414063</v>
      </c>
      <c r="C9038">
        <v>43.191082000732401</v>
      </c>
    </row>
    <row r="9039" spans="1:3">
      <c r="A9039">
        <v>34.861495971679702</v>
      </c>
      <c r="B9039">
        <v>40.566078186035199</v>
      </c>
      <c r="C9039">
        <v>36.858100891113303</v>
      </c>
    </row>
    <row r="9040" spans="1:3">
      <c r="A9040">
        <v>23.585428237915</v>
      </c>
      <c r="B9040">
        <v>10.992311477661101</v>
      </c>
      <c r="C9040">
        <v>19.1778373718262</v>
      </c>
    </row>
    <row r="9041" spans="1:3">
      <c r="A9041">
        <v>21.0237846374512</v>
      </c>
      <c r="B9041">
        <v>23.394035339355501</v>
      </c>
      <c r="C9041">
        <v>21.8533725738525</v>
      </c>
    </row>
    <row r="9042" spans="1:3">
      <c r="A9042">
        <v>20.0434169769287</v>
      </c>
      <c r="B9042">
        <v>40.550746917724602</v>
      </c>
      <c r="C9042">
        <v>27.220981597900401</v>
      </c>
    </row>
    <row r="9043" spans="1:3">
      <c r="A9043">
        <v>29.715988159179702</v>
      </c>
      <c r="B9043">
        <v>12.857541084289601</v>
      </c>
      <c r="C9043">
        <v>23.8155307769775</v>
      </c>
    </row>
    <row r="9044" spans="1:3">
      <c r="A9044">
        <v>22.598136901855501</v>
      </c>
      <c r="B9044">
        <v>48.343101501464801</v>
      </c>
      <c r="C9044">
        <v>31.6088752746582</v>
      </c>
    </row>
    <row r="9045" spans="1:3">
      <c r="A9045">
        <v>25.772991180419901</v>
      </c>
      <c r="B9045">
        <v>2.4798598289489702</v>
      </c>
      <c r="C9045">
        <v>17.620395660400401</v>
      </c>
    </row>
    <row r="9046" spans="1:3">
      <c r="A9046">
        <v>14.641146659851101</v>
      </c>
      <c r="B9046">
        <v>20.990200042724599</v>
      </c>
      <c r="C9046">
        <v>16.863315582275401</v>
      </c>
    </row>
    <row r="9047" spans="1:3">
      <c r="A9047">
        <v>36.468399047851598</v>
      </c>
      <c r="B9047">
        <v>25.354417800903299</v>
      </c>
      <c r="C9047">
        <v>32.578506469726598</v>
      </c>
    </row>
    <row r="9048" spans="1:3">
      <c r="A9048">
        <v>23.286931991577099</v>
      </c>
      <c r="B9048">
        <v>43.021739959716797</v>
      </c>
      <c r="C9048">
        <v>30.194114685058601</v>
      </c>
    </row>
    <row r="9049" spans="1:3">
      <c r="A9049">
        <v>38.436187744140597</v>
      </c>
      <c r="B9049">
        <v>8.3079433441162092</v>
      </c>
      <c r="C9049">
        <v>27.891302108764599</v>
      </c>
    </row>
    <row r="9050" spans="1:3">
      <c r="A9050">
        <v>21.046199798583999</v>
      </c>
      <c r="B9050">
        <v>49.163253784179702</v>
      </c>
      <c r="C9050">
        <v>30.887168884277301</v>
      </c>
    </row>
    <row r="9051" spans="1:3">
      <c r="A9051">
        <v>29.808519363403299</v>
      </c>
      <c r="B9051">
        <v>61.8870849609375</v>
      </c>
      <c r="C9051">
        <v>41.036018371582003</v>
      </c>
    </row>
    <row r="9052" spans="1:3">
      <c r="A9052">
        <v>21.524654388427699</v>
      </c>
      <c r="B9052">
        <v>50.532291412353501</v>
      </c>
      <c r="C9052">
        <v>31.6773281097412</v>
      </c>
    </row>
    <row r="9053" spans="1:3">
      <c r="A9053">
        <v>32.513439178466797</v>
      </c>
      <c r="B9053">
        <v>9.6143465042114293</v>
      </c>
      <c r="C9053">
        <v>24.498756408691399</v>
      </c>
    </row>
    <row r="9054" spans="1:3">
      <c r="A9054">
        <v>18.811536788940401</v>
      </c>
      <c r="B9054">
        <v>8.7190847396850604</v>
      </c>
      <c r="C9054">
        <v>15.279178619384799</v>
      </c>
    </row>
    <row r="9055" spans="1:3">
      <c r="A9055">
        <v>31.976932525634801</v>
      </c>
      <c r="B9055">
        <v>51.557022094726598</v>
      </c>
      <c r="C9055">
        <v>38.829963684082003</v>
      </c>
    </row>
    <row r="9056" spans="1:3">
      <c r="A9056">
        <v>26.7823085784912</v>
      </c>
      <c r="B9056">
        <v>29.889377593994102</v>
      </c>
      <c r="C9056">
        <v>27.8697834014893</v>
      </c>
    </row>
    <row r="9057" spans="1:3">
      <c r="A9057">
        <v>20.089628219604499</v>
      </c>
      <c r="B9057">
        <v>8.9493656158447301</v>
      </c>
      <c r="C9057">
        <v>16.190536499023398</v>
      </c>
    </row>
    <row r="9058" spans="1:3">
      <c r="A9058">
        <v>23.820714950561499</v>
      </c>
      <c r="B9058">
        <v>17.0548191070557</v>
      </c>
      <c r="C9058">
        <v>21.452651977539102</v>
      </c>
    </row>
    <row r="9059" spans="1:3">
      <c r="A9059">
        <v>37.552078247070298</v>
      </c>
      <c r="B9059">
        <v>-0.109258227050304</v>
      </c>
      <c r="C9059">
        <v>24.370611190795898</v>
      </c>
    </row>
    <row r="9060" spans="1:3">
      <c r="A9060">
        <v>28.869756698608398</v>
      </c>
      <c r="B9060">
        <v>-2.1461250782012899</v>
      </c>
      <c r="C9060">
        <v>18.014198303222699</v>
      </c>
    </row>
    <row r="9061" spans="1:3">
      <c r="A9061">
        <v>14.8405876159668</v>
      </c>
      <c r="B9061">
        <v>29.744733810424801</v>
      </c>
      <c r="C9061">
        <v>20.0570392608643</v>
      </c>
    </row>
    <row r="9062" spans="1:3">
      <c r="A9062">
        <v>27.907941818237301</v>
      </c>
      <c r="B9062">
        <v>10.188556671142599</v>
      </c>
      <c r="C9062">
        <v>21.7061576843262</v>
      </c>
    </row>
    <row r="9063" spans="1:3">
      <c r="A9063">
        <v>29.663610458373999</v>
      </c>
      <c r="B9063">
        <v>38.603263854980497</v>
      </c>
      <c r="C9063">
        <v>32.792488098144503</v>
      </c>
    </row>
    <row r="9064" spans="1:3">
      <c r="A9064">
        <v>29.780920028686499</v>
      </c>
      <c r="B9064">
        <v>0.66527539491653398</v>
      </c>
      <c r="C9064">
        <v>19.5904445648193</v>
      </c>
    </row>
    <row r="9065" spans="1:3">
      <c r="A9065">
        <v>25.206727981567401</v>
      </c>
      <c r="B9065">
        <v>15.226942062377899</v>
      </c>
      <c r="C9065">
        <v>21.713802337646499</v>
      </c>
    </row>
    <row r="9066" spans="1:3">
      <c r="A9066">
        <v>8.4193239212036097</v>
      </c>
      <c r="B9066">
        <v>59.822963714599602</v>
      </c>
      <c r="C9066">
        <v>26.410598754882798</v>
      </c>
    </row>
    <row r="9067" spans="1:3">
      <c r="A9067">
        <v>30.3447570800781</v>
      </c>
      <c r="B9067">
        <v>59.868465423583999</v>
      </c>
      <c r="C9067">
        <v>40.678054809570298</v>
      </c>
    </row>
    <row r="9068" spans="1:3">
      <c r="A9068">
        <v>25.0267429351807</v>
      </c>
      <c r="B9068">
        <v>7.0237965583801296</v>
      </c>
      <c r="C9068">
        <v>18.725711822509801</v>
      </c>
    </row>
    <row r="9069" spans="1:3">
      <c r="A9069">
        <v>33.9035835266113</v>
      </c>
      <c r="B9069">
        <v>6.9302134513854998</v>
      </c>
      <c r="C9069">
        <v>24.462903976440401</v>
      </c>
    </row>
    <row r="9070" spans="1:3">
      <c r="A9070">
        <v>18.1174926757813</v>
      </c>
      <c r="B9070">
        <v>16.185274124145501</v>
      </c>
      <c r="C9070">
        <v>17.441215515136701</v>
      </c>
    </row>
    <row r="9071" spans="1:3">
      <c r="A9071">
        <v>19.9649963378906</v>
      </c>
      <c r="B9071">
        <v>16.521720886230501</v>
      </c>
      <c r="C9071">
        <v>18.759849548339801</v>
      </c>
    </row>
    <row r="9072" spans="1:3">
      <c r="A9072">
        <v>16.050674438476602</v>
      </c>
      <c r="B9072">
        <v>9.2441024780273402</v>
      </c>
      <c r="C9072">
        <v>13.668374061584499</v>
      </c>
    </row>
    <row r="9073" spans="1:3">
      <c r="A9073">
        <v>42.888168334960902</v>
      </c>
      <c r="B9073">
        <v>2.5645484924316402</v>
      </c>
      <c r="C9073">
        <v>28.77490234375</v>
      </c>
    </row>
    <row r="9074" spans="1:3">
      <c r="A9074">
        <v>26.361406326293899</v>
      </c>
      <c r="B9074">
        <v>72.929145812988295</v>
      </c>
      <c r="C9074">
        <v>42.660114288330099</v>
      </c>
    </row>
    <row r="9075" spans="1:3">
      <c r="A9075">
        <v>21.156051635742202</v>
      </c>
      <c r="B9075">
        <v>54.132583618164098</v>
      </c>
      <c r="C9075">
        <v>32.697837829589801</v>
      </c>
    </row>
    <row r="9076" spans="1:3">
      <c r="A9076">
        <v>36.371875762939503</v>
      </c>
      <c r="B9076">
        <v>1.7360521554946899</v>
      </c>
      <c r="C9076">
        <v>24.2493381500244</v>
      </c>
    </row>
    <row r="9077" spans="1:3">
      <c r="A9077">
        <v>37.410953521728501</v>
      </c>
      <c r="B9077">
        <v>71.491485595703097</v>
      </c>
      <c r="C9077">
        <v>49.339138031005902</v>
      </c>
    </row>
    <row r="9078" spans="1:3">
      <c r="A9078">
        <v>32.3028373718262</v>
      </c>
      <c r="B9078">
        <v>2.0260212421417201</v>
      </c>
      <c r="C9078">
        <v>21.7059516906738</v>
      </c>
    </row>
    <row r="9079" spans="1:3">
      <c r="A9079">
        <v>40.114475250244098</v>
      </c>
      <c r="B9079">
        <v>2.9477999210357702</v>
      </c>
      <c r="C9079">
        <v>27.106138229370099</v>
      </c>
    </row>
    <row r="9080" spans="1:3">
      <c r="A9080">
        <v>22.596645355224599</v>
      </c>
      <c r="B9080">
        <v>39.570335388183601</v>
      </c>
      <c r="C9080">
        <v>28.537437438964801</v>
      </c>
    </row>
    <row r="9081" spans="1:3">
      <c r="A9081">
        <v>21.8701362609863</v>
      </c>
      <c r="B9081">
        <v>3.8295366764068599</v>
      </c>
      <c r="C9081">
        <v>15.555926322936999</v>
      </c>
    </row>
    <row r="9082" spans="1:3">
      <c r="A9082">
        <v>7.6783299446106001</v>
      </c>
      <c r="B9082">
        <v>-0.98400974273681596</v>
      </c>
      <c r="C9082">
        <v>4.6465110778808603</v>
      </c>
    </row>
    <row r="9083" spans="1:3">
      <c r="A9083">
        <v>12.141526222229</v>
      </c>
      <c r="B9083">
        <v>7.20273685455322</v>
      </c>
      <c r="C9083">
        <v>10.4129495620728</v>
      </c>
    </row>
    <row r="9084" spans="1:3">
      <c r="A9084">
        <v>38.002586364746101</v>
      </c>
      <c r="B9084">
        <v>65.911781311035199</v>
      </c>
      <c r="C9084">
        <v>47.770805358886697</v>
      </c>
    </row>
    <row r="9085" spans="1:3">
      <c r="A9085">
        <v>23.628545761108398</v>
      </c>
      <c r="B9085">
        <v>63.803653717041001</v>
      </c>
      <c r="C9085">
        <v>37.689834594726598</v>
      </c>
    </row>
    <row r="9086" spans="1:3">
      <c r="A9086">
        <v>22.109354019165</v>
      </c>
      <c r="B9086">
        <v>16.980562210083001</v>
      </c>
      <c r="C9086">
        <v>20.314277648925799</v>
      </c>
    </row>
    <row r="9087" spans="1:3">
      <c r="A9087">
        <v>19.407718658447301</v>
      </c>
      <c r="B9087">
        <v>28.116985321044901</v>
      </c>
      <c r="C9087">
        <v>22.455961227416999</v>
      </c>
    </row>
    <row r="9088" spans="1:3">
      <c r="A9088">
        <v>15.7568616867065</v>
      </c>
      <c r="B9088">
        <v>26.36598777771</v>
      </c>
      <c r="C9088">
        <v>19.470056533813501</v>
      </c>
    </row>
    <row r="9089" spans="1:3">
      <c r="A9089">
        <v>48.545547485351598</v>
      </c>
      <c r="B9089">
        <v>23.402814865112301</v>
      </c>
      <c r="C9089">
        <v>39.745590209960902</v>
      </c>
    </row>
    <row r="9090" spans="1:3">
      <c r="A9090">
        <v>19.1231594085693</v>
      </c>
      <c r="B9090">
        <v>22.675613403320298</v>
      </c>
      <c r="C9090">
        <v>20.366518020629901</v>
      </c>
    </row>
    <row r="9091" spans="1:3">
      <c r="A9091">
        <v>25.710861206054702</v>
      </c>
      <c r="B9091">
        <v>-22.810102462768601</v>
      </c>
      <c r="C9091">
        <v>8.7285242080688494</v>
      </c>
    </row>
    <row r="9092" spans="1:3">
      <c r="A9092">
        <v>27.9575004577637</v>
      </c>
      <c r="B9092">
        <v>33.005710601806598</v>
      </c>
      <c r="C9092">
        <v>29.7243747711182</v>
      </c>
    </row>
    <row r="9093" spans="1:3">
      <c r="A9093">
        <v>23.0302410125732</v>
      </c>
      <c r="B9093">
        <v>34.080619812011697</v>
      </c>
      <c r="C9093">
        <v>26.897872924804702</v>
      </c>
    </row>
    <row r="9094" spans="1:3">
      <c r="A9094">
        <v>22.4074382781982</v>
      </c>
      <c r="B9094">
        <v>31.3515319824219</v>
      </c>
      <c r="C9094">
        <v>25.537870407104499</v>
      </c>
    </row>
    <row r="9095" spans="1:3">
      <c r="A9095">
        <v>11.430212020874</v>
      </c>
      <c r="B9095">
        <v>-5.1230621337890598</v>
      </c>
      <c r="C9095">
        <v>5.6365661621093803</v>
      </c>
    </row>
    <row r="9096" spans="1:3">
      <c r="A9096">
        <v>62.420585632324197</v>
      </c>
      <c r="B9096">
        <v>63.735591888427699</v>
      </c>
      <c r="C9096">
        <v>62.880836486816399</v>
      </c>
    </row>
    <row r="9097" spans="1:3">
      <c r="A9097">
        <v>16.588676452636701</v>
      </c>
      <c r="B9097">
        <v>4.7589135169982901</v>
      </c>
      <c r="C9097">
        <v>12.448259353637701</v>
      </c>
    </row>
    <row r="9098" spans="1:3">
      <c r="A9098">
        <v>33.370048522949197</v>
      </c>
      <c r="B9098">
        <v>39.824607849121101</v>
      </c>
      <c r="C9098">
        <v>35.629142761230497</v>
      </c>
    </row>
    <row r="9099" spans="1:3">
      <c r="A9099">
        <v>27.518165588378899</v>
      </c>
      <c r="B9099">
        <v>12.8488206863403</v>
      </c>
      <c r="C9099">
        <v>22.383893966674801</v>
      </c>
    </row>
    <row r="9100" spans="1:3">
      <c r="A9100">
        <v>19.516384124755898</v>
      </c>
      <c r="B9100">
        <v>-4.3244938850402797</v>
      </c>
      <c r="C9100">
        <v>11.172077178955099</v>
      </c>
    </row>
    <row r="9101" spans="1:3">
      <c r="A9101">
        <v>26.311372756958001</v>
      </c>
      <c r="B9101">
        <v>18.734266281127901</v>
      </c>
      <c r="C9101">
        <v>23.659385681152301</v>
      </c>
    </row>
    <row r="9102" spans="1:3">
      <c r="A9102">
        <v>51.2593994140625</v>
      </c>
      <c r="B9102">
        <v>3.9900345802307098</v>
      </c>
      <c r="C9102">
        <v>34.715122222900398</v>
      </c>
    </row>
    <row r="9103" spans="1:3">
      <c r="A9103">
        <v>19.208299636840799</v>
      </c>
      <c r="B9103">
        <v>9.1997909545898402</v>
      </c>
      <c r="C9103">
        <v>15.7053213119507</v>
      </c>
    </row>
    <row r="9104" spans="1:3">
      <c r="A9104">
        <v>25.907159805297901</v>
      </c>
      <c r="B9104">
        <v>49.721260070800803</v>
      </c>
      <c r="C9104">
        <v>34.242095947265597</v>
      </c>
    </row>
    <row r="9105" spans="1:3">
      <c r="A9105">
        <v>38.6061820983887</v>
      </c>
      <c r="B9105">
        <v>6.7352890968322798</v>
      </c>
      <c r="C9105">
        <v>27.451370239257798</v>
      </c>
    </row>
    <row r="9106" spans="1:3">
      <c r="A9106">
        <v>19.526165008544901</v>
      </c>
      <c r="B9106">
        <v>37.487865447997997</v>
      </c>
      <c r="C9106">
        <v>25.812759399414102</v>
      </c>
    </row>
    <row r="9107" spans="1:3">
      <c r="A9107">
        <v>31.6112670898438</v>
      </c>
      <c r="B9107">
        <v>18.1139221191406</v>
      </c>
      <c r="C9107">
        <v>26.8871955871582</v>
      </c>
    </row>
    <row r="9108" spans="1:3">
      <c r="A9108">
        <v>17.395378112793001</v>
      </c>
      <c r="B9108">
        <v>27.671749114990199</v>
      </c>
      <c r="C9108">
        <v>20.992107391357401</v>
      </c>
    </row>
    <row r="9109" spans="1:3">
      <c r="A9109">
        <v>11.5177145004272</v>
      </c>
      <c r="B9109">
        <v>14.4357643127441</v>
      </c>
      <c r="C9109">
        <v>12.5390319824219</v>
      </c>
    </row>
    <row r="9110" spans="1:3">
      <c r="A9110">
        <v>32.372695922851598</v>
      </c>
      <c r="B9110">
        <v>42.210487365722699</v>
      </c>
      <c r="C9110">
        <v>35.815921783447301</v>
      </c>
    </row>
    <row r="9111" spans="1:3">
      <c r="A9111">
        <v>27.926094055175799</v>
      </c>
      <c r="B9111">
        <v>33.039009094238303</v>
      </c>
      <c r="C9111">
        <v>29.715614318847699</v>
      </c>
    </row>
    <row r="9112" spans="1:3">
      <c r="A9112">
        <v>33.192699432372997</v>
      </c>
      <c r="B9112">
        <v>30.528934478759801</v>
      </c>
      <c r="C9112">
        <v>32.260383605957003</v>
      </c>
    </row>
    <row r="9113" spans="1:3">
      <c r="A9113">
        <v>20.309389114379901</v>
      </c>
      <c r="B9113">
        <v>14.443046569824199</v>
      </c>
      <c r="C9113">
        <v>18.256168365478501</v>
      </c>
    </row>
    <row r="9114" spans="1:3">
      <c r="A9114">
        <v>35.022457122802699</v>
      </c>
      <c r="B9114">
        <v>1.8448691368103001</v>
      </c>
      <c r="C9114">
        <v>23.410301208496101</v>
      </c>
    </row>
    <row r="9115" spans="1:3">
      <c r="A9115">
        <v>30.4527378082275</v>
      </c>
      <c r="B9115">
        <v>24.9624137878418</v>
      </c>
      <c r="C9115">
        <v>28.531124114990199</v>
      </c>
    </row>
    <row r="9116" spans="1:3">
      <c r="A9116">
        <v>29.6173610687256</v>
      </c>
      <c r="B9116">
        <v>-12.826133728027299</v>
      </c>
      <c r="C9116">
        <v>14.762138366699199</v>
      </c>
    </row>
    <row r="9117" spans="1:3">
      <c r="A9117">
        <v>18.068708419799801</v>
      </c>
      <c r="B9117">
        <v>4.4479689598083496</v>
      </c>
      <c r="C9117">
        <v>13.301449775695801</v>
      </c>
    </row>
    <row r="9118" spans="1:3">
      <c r="A9118">
        <v>31.491125106811499</v>
      </c>
      <c r="B9118">
        <v>49.148757934570298</v>
      </c>
      <c r="C9118">
        <v>37.671295166015597</v>
      </c>
    </row>
    <row r="9119" spans="1:3">
      <c r="A9119">
        <v>39.074192047119098</v>
      </c>
      <c r="B9119">
        <v>21.640663146972699</v>
      </c>
      <c r="C9119">
        <v>32.972457885742202</v>
      </c>
    </row>
    <row r="9120" spans="1:3">
      <c r="A9120">
        <v>43.897377014160199</v>
      </c>
      <c r="B9120">
        <v>20.9688625335693</v>
      </c>
      <c r="C9120">
        <v>35.872398376464801</v>
      </c>
    </row>
    <row r="9121" spans="1:3">
      <c r="A9121">
        <v>16.897474288940401</v>
      </c>
      <c r="B9121">
        <v>23.447809219360401</v>
      </c>
      <c r="C9121">
        <v>19.190092086791999</v>
      </c>
    </row>
    <row r="9122" spans="1:3">
      <c r="A9122">
        <v>14.9675703048706</v>
      </c>
      <c r="B9122">
        <v>15.261192321777299</v>
      </c>
      <c r="C9122">
        <v>15.0703382492065</v>
      </c>
    </row>
    <row r="9123" spans="1:3">
      <c r="A9123">
        <v>17.697587966918899</v>
      </c>
      <c r="B9123">
        <v>32.536014556884801</v>
      </c>
      <c r="C9123">
        <v>22.891036987304702</v>
      </c>
    </row>
    <row r="9124" spans="1:3">
      <c r="A9124">
        <v>14.5197353363037</v>
      </c>
      <c r="B9124">
        <v>16.0150260925293</v>
      </c>
      <c r="C9124">
        <v>15.043087005615201</v>
      </c>
    </row>
    <row r="9125" spans="1:3">
      <c r="A9125">
        <v>43.872478485107401</v>
      </c>
      <c r="B9125">
        <v>32.626480102539098</v>
      </c>
      <c r="C9125">
        <v>39.936378479003899</v>
      </c>
    </row>
    <row r="9126" spans="1:3">
      <c r="A9126">
        <v>46.6952934265137</v>
      </c>
      <c r="B9126">
        <v>30.0298175811768</v>
      </c>
      <c r="C9126">
        <v>40.862377166747997</v>
      </c>
    </row>
    <row r="9127" spans="1:3">
      <c r="A9127">
        <v>37.844654083252003</v>
      </c>
      <c r="B9127">
        <v>40.070213317871101</v>
      </c>
      <c r="C9127">
        <v>38.623600006103501</v>
      </c>
    </row>
    <row r="9128" spans="1:3">
      <c r="A9128">
        <v>54.148746490478501</v>
      </c>
      <c r="B9128">
        <v>14.388840675354</v>
      </c>
      <c r="C9128">
        <v>40.232780456542997</v>
      </c>
    </row>
    <row r="9129" spans="1:3">
      <c r="A9129">
        <v>48.310863494872997</v>
      </c>
      <c r="B9129">
        <v>-13.658809661865201</v>
      </c>
      <c r="C9129">
        <v>26.621477127075199</v>
      </c>
    </row>
    <row r="9130" spans="1:3">
      <c r="A9130">
        <v>11.084933280944799</v>
      </c>
      <c r="B9130">
        <v>40.7721977233887</v>
      </c>
      <c r="C9130">
        <v>21.4754753112793</v>
      </c>
    </row>
    <row r="9131" spans="1:3">
      <c r="A9131">
        <v>37.943756103515597</v>
      </c>
      <c r="B9131">
        <v>2.4380462169647199</v>
      </c>
      <c r="C9131">
        <v>25.516757965087901</v>
      </c>
    </row>
    <row r="9132" spans="1:3">
      <c r="A9132">
        <v>27.3086643218994</v>
      </c>
      <c r="B9132">
        <v>34.410957336425803</v>
      </c>
      <c r="C9132">
        <v>29.7944660186768</v>
      </c>
    </row>
    <row r="9133" spans="1:3">
      <c r="A9133">
        <v>29.486286163330099</v>
      </c>
      <c r="B9133">
        <v>15.1127777099609</v>
      </c>
      <c r="C9133">
        <v>24.455558776855501</v>
      </c>
    </row>
    <row r="9134" spans="1:3">
      <c r="A9134">
        <v>17.2391357421875</v>
      </c>
      <c r="B9134">
        <v>18.2098999023438</v>
      </c>
      <c r="C9134">
        <v>17.578903198242202</v>
      </c>
    </row>
    <row r="9135" spans="1:3">
      <c r="A9135">
        <v>24.661211013793899</v>
      </c>
      <c r="B9135">
        <v>10.0080118179321</v>
      </c>
      <c r="C9135">
        <v>19.532590866088899</v>
      </c>
    </row>
    <row r="9136" spans="1:3">
      <c r="A9136">
        <v>22.129199981689499</v>
      </c>
      <c r="B9136">
        <v>55.310710906982401</v>
      </c>
      <c r="C9136">
        <v>33.742729187011697</v>
      </c>
    </row>
    <row r="9137" spans="1:3">
      <c r="A9137">
        <v>21.762077331543001</v>
      </c>
      <c r="B9137">
        <v>20.558412551879901</v>
      </c>
      <c r="C9137">
        <v>21.340795516967798</v>
      </c>
    </row>
    <row r="9138" spans="1:3">
      <c r="A9138">
        <v>30.5759677886963</v>
      </c>
      <c r="B9138">
        <v>3.10535836219788</v>
      </c>
      <c r="C9138">
        <v>20.961254119873001</v>
      </c>
    </row>
    <row r="9139" spans="1:3">
      <c r="A9139">
        <v>39.029197692871101</v>
      </c>
      <c r="B9139">
        <v>23.200626373291001</v>
      </c>
      <c r="C9139">
        <v>33.4891967773438</v>
      </c>
    </row>
    <row r="9140" spans="1:3">
      <c r="A9140">
        <v>29.2176914215088</v>
      </c>
      <c r="B9140">
        <v>22.862104415893601</v>
      </c>
      <c r="C9140">
        <v>26.993236541748001</v>
      </c>
    </row>
    <row r="9141" spans="1:3">
      <c r="A9141">
        <v>17.267713546752901</v>
      </c>
      <c r="B9141">
        <v>35.169586181640597</v>
      </c>
      <c r="C9141">
        <v>23.533369064331101</v>
      </c>
    </row>
    <row r="9142" spans="1:3">
      <c r="A9142">
        <v>26.3644409179688</v>
      </c>
      <c r="B9142">
        <v>16.423677444458001</v>
      </c>
      <c r="C9142">
        <v>22.885173797607401</v>
      </c>
    </row>
    <row r="9143" spans="1:3">
      <c r="A9143">
        <v>32.6468696594238</v>
      </c>
      <c r="B9143">
        <v>35.821929931640597</v>
      </c>
      <c r="C9143">
        <v>33.758140563964801</v>
      </c>
    </row>
    <row r="9144" spans="1:3">
      <c r="A9144">
        <v>26.855119705200199</v>
      </c>
      <c r="B9144">
        <v>16.095861434936499</v>
      </c>
      <c r="C9144">
        <v>23.089378356933601</v>
      </c>
    </row>
    <row r="9145" spans="1:3">
      <c r="A9145">
        <v>28.497848510742202</v>
      </c>
      <c r="B9145">
        <v>30.3324584960938</v>
      </c>
      <c r="C9145">
        <v>29.139961242675799</v>
      </c>
    </row>
    <row r="9146" spans="1:3">
      <c r="A9146">
        <v>22.6857089996338</v>
      </c>
      <c r="B9146">
        <v>23.1727809906006</v>
      </c>
      <c r="C9146">
        <v>22.856184005737301</v>
      </c>
    </row>
    <row r="9147" spans="1:3">
      <c r="A9147">
        <v>33.142406463622997</v>
      </c>
      <c r="B9147">
        <v>-33.209236145019503</v>
      </c>
      <c r="C9147">
        <v>9.9193315505981392</v>
      </c>
    </row>
    <row r="9148" spans="1:3">
      <c r="A9148">
        <v>31.407831192016602</v>
      </c>
      <c r="B9148">
        <v>1.0472667217254601</v>
      </c>
      <c r="C9148">
        <v>20.781633377075199</v>
      </c>
    </row>
    <row r="9149" spans="1:3">
      <c r="A9149">
        <v>22.935287475585898</v>
      </c>
      <c r="B9149">
        <v>5.8565154075622603</v>
      </c>
      <c r="C9149">
        <v>16.957717895507798</v>
      </c>
    </row>
    <row r="9150" spans="1:3">
      <c r="A9150">
        <v>43.154109954833999</v>
      </c>
      <c r="B9150">
        <v>-9.2793817520141602</v>
      </c>
      <c r="C9150">
        <v>24.8023872375488</v>
      </c>
    </row>
    <row r="9151" spans="1:3">
      <c r="A9151">
        <v>24.969999313354499</v>
      </c>
      <c r="B9151">
        <v>7.5676755905151403</v>
      </c>
      <c r="C9151">
        <v>18.879186630248999</v>
      </c>
    </row>
    <row r="9152" spans="1:3">
      <c r="A9152">
        <v>18.186918258666999</v>
      </c>
      <c r="B9152">
        <v>22.302635192871101</v>
      </c>
      <c r="C9152">
        <v>19.627418518066399</v>
      </c>
    </row>
    <row r="9153" spans="1:3">
      <c r="A9153">
        <v>19.5519504547119</v>
      </c>
      <c r="B9153">
        <v>6.7903060913085902</v>
      </c>
      <c r="C9153">
        <v>15.085374832153301</v>
      </c>
    </row>
    <row r="9154" spans="1:3">
      <c r="A9154">
        <v>15.348951339721699</v>
      </c>
      <c r="B9154">
        <v>-0.64814275503158603</v>
      </c>
      <c r="C9154">
        <v>9.7499685287475604</v>
      </c>
    </row>
    <row r="9155" spans="1:3">
      <c r="A9155">
        <v>45.606632232666001</v>
      </c>
      <c r="B9155">
        <v>56.266708374023402</v>
      </c>
      <c r="C9155">
        <v>49.337657928466797</v>
      </c>
    </row>
    <row r="9156" spans="1:3">
      <c r="A9156">
        <v>35.678501129150398</v>
      </c>
      <c r="B9156">
        <v>7.3487620353698704</v>
      </c>
      <c r="C9156">
        <v>25.7630920410156</v>
      </c>
    </row>
    <row r="9157" spans="1:3">
      <c r="A9157">
        <v>33.0196723937988</v>
      </c>
      <c r="B9157">
        <v>35.059490203857401</v>
      </c>
      <c r="C9157">
        <v>33.733608245849602</v>
      </c>
    </row>
    <row r="9158" spans="1:3">
      <c r="A9158">
        <v>21.1945476531982</v>
      </c>
      <c r="B9158">
        <v>-9.7844476699829102</v>
      </c>
      <c r="C9158">
        <v>10.3518991470337</v>
      </c>
    </row>
    <row r="9159" spans="1:3">
      <c r="A9159">
        <v>13.5531358718872</v>
      </c>
      <c r="B9159">
        <v>16.212451934814499</v>
      </c>
      <c r="C9159">
        <v>14.4838962554932</v>
      </c>
    </row>
    <row r="9160" spans="1:3">
      <c r="A9160">
        <v>27.479375839233398</v>
      </c>
      <c r="B9160">
        <v>6.3482798635959597E-2</v>
      </c>
      <c r="C9160">
        <v>17.883813858032202</v>
      </c>
    </row>
    <row r="9161" spans="1:3">
      <c r="A9161">
        <v>18.417970657348601</v>
      </c>
      <c r="B9161">
        <v>30.270776748657202</v>
      </c>
      <c r="C9161">
        <v>22.566452026367202</v>
      </c>
    </row>
    <row r="9162" spans="1:3">
      <c r="A9162">
        <v>15.362475395202599</v>
      </c>
      <c r="B9162">
        <v>15.962439537048301</v>
      </c>
      <c r="C9162">
        <v>15.5724630355835</v>
      </c>
    </row>
    <row r="9163" spans="1:3">
      <c r="A9163">
        <v>26.369300842285199</v>
      </c>
      <c r="B9163">
        <v>5.1720919609069798</v>
      </c>
      <c r="C9163">
        <v>18.9502773284912</v>
      </c>
    </row>
    <row r="9164" spans="1:3">
      <c r="A9164">
        <v>10.1835222244263</v>
      </c>
      <c r="B9164">
        <v>20.078275680541999</v>
      </c>
      <c r="C9164">
        <v>13.646685600280801</v>
      </c>
    </row>
    <row r="9165" spans="1:3">
      <c r="A9165">
        <v>27.8911743164063</v>
      </c>
      <c r="B9165">
        <v>53.141689300537102</v>
      </c>
      <c r="C9165">
        <v>36.728855133056598</v>
      </c>
    </row>
    <row r="9166" spans="1:3">
      <c r="A9166">
        <v>15.8077735900879</v>
      </c>
      <c r="B9166">
        <v>34.973720550537102</v>
      </c>
      <c r="C9166">
        <v>22.515855789184599</v>
      </c>
    </row>
    <row r="9167" spans="1:3">
      <c r="A9167">
        <v>28.8767795562744</v>
      </c>
      <c r="B9167">
        <v>33.148200988769503</v>
      </c>
      <c r="C9167">
        <v>30.371776580810501</v>
      </c>
    </row>
    <row r="9168" spans="1:3">
      <c r="A9168">
        <v>38.567554473877003</v>
      </c>
      <c r="B9168">
        <v>-3.16835260391235</v>
      </c>
      <c r="C9168">
        <v>23.959987640380898</v>
      </c>
    </row>
    <row r="9169" spans="1:3">
      <c r="A9169">
        <v>39.869544982910199</v>
      </c>
      <c r="B9169">
        <v>61.420982360839801</v>
      </c>
      <c r="C9169">
        <v>47.412548065185497</v>
      </c>
    </row>
    <row r="9170" spans="1:3">
      <c r="A9170">
        <v>32.862583160400398</v>
      </c>
      <c r="B9170">
        <v>17.204452514648398</v>
      </c>
      <c r="C9170">
        <v>27.382236480712901</v>
      </c>
    </row>
    <row r="9171" spans="1:3">
      <c r="A9171">
        <v>21.869701385498001</v>
      </c>
      <c r="B9171">
        <v>-30.034965515136701</v>
      </c>
      <c r="C9171">
        <v>3.7030680179595898</v>
      </c>
    </row>
    <row r="9172" spans="1:3">
      <c r="A9172">
        <v>21.099760055541999</v>
      </c>
      <c r="B9172">
        <v>2.2100458145141602</v>
      </c>
      <c r="C9172">
        <v>14.488360404968301</v>
      </c>
    </row>
    <row r="9173" spans="1:3">
      <c r="A9173">
        <v>18.616226196289102</v>
      </c>
      <c r="B9173">
        <v>7.9042553901672399</v>
      </c>
      <c r="C9173">
        <v>14.867036819458001</v>
      </c>
    </row>
    <row r="9174" spans="1:3">
      <c r="A9174">
        <v>32.478511810302699</v>
      </c>
      <c r="B9174">
        <v>30.845308303833001</v>
      </c>
      <c r="C9174">
        <v>31.9068908691406</v>
      </c>
    </row>
    <row r="9175" spans="1:3">
      <c r="A9175">
        <v>22.925006866455099</v>
      </c>
      <c r="B9175">
        <v>48.817939758300803</v>
      </c>
      <c r="C9175">
        <v>31.987533569335898</v>
      </c>
    </row>
    <row r="9176" spans="1:3">
      <c r="A9176">
        <v>46.201480865478501</v>
      </c>
      <c r="B9176">
        <v>3.1312019824981698</v>
      </c>
      <c r="C9176">
        <v>31.1268825531006</v>
      </c>
    </row>
    <row r="9177" spans="1:3">
      <c r="A9177">
        <v>23.109800338745099</v>
      </c>
      <c r="B9177">
        <v>13.585161209106399</v>
      </c>
      <c r="C9177">
        <v>19.776176452636701</v>
      </c>
    </row>
    <row r="9178" spans="1:3">
      <c r="A9178">
        <v>28.697959899902301</v>
      </c>
      <c r="B9178">
        <v>-3.8385009765625</v>
      </c>
      <c r="C9178">
        <v>17.310197830200199</v>
      </c>
    </row>
    <row r="9179" spans="1:3">
      <c r="A9179">
        <v>16.234718322753899</v>
      </c>
      <c r="B9179">
        <v>17.729270935058601</v>
      </c>
      <c r="C9179">
        <v>16.7578125</v>
      </c>
    </row>
    <row r="9180" spans="1:3">
      <c r="A9180">
        <v>38.528091430664098</v>
      </c>
      <c r="B9180">
        <v>7.0801067352294904</v>
      </c>
      <c r="C9180">
        <v>27.521297454833999</v>
      </c>
    </row>
    <row r="9181" spans="1:3">
      <c r="A9181">
        <v>48.021568298339801</v>
      </c>
      <c r="B9181">
        <v>8.9834527969360405</v>
      </c>
      <c r="C9181">
        <v>34.358226776122997</v>
      </c>
    </row>
    <row r="9182" spans="1:3">
      <c r="A9182">
        <v>41.617500305175803</v>
      </c>
      <c r="B9182">
        <v>7.8119773864746103</v>
      </c>
      <c r="C9182">
        <v>29.785568237304702</v>
      </c>
    </row>
    <row r="9183" spans="1:3">
      <c r="A9183">
        <v>21.0626010894775</v>
      </c>
      <c r="B9183">
        <v>29.287105560302699</v>
      </c>
      <c r="C9183">
        <v>23.941177368164102</v>
      </c>
    </row>
    <row r="9184" spans="1:3">
      <c r="A9184">
        <v>27.631858825683601</v>
      </c>
      <c r="B9184">
        <v>27.3780212402344</v>
      </c>
      <c r="C9184">
        <v>27.543016433715799</v>
      </c>
    </row>
    <row r="9185" spans="1:3">
      <c r="A9185">
        <v>19.811056137085</v>
      </c>
      <c r="B9185">
        <v>15.291629791259799</v>
      </c>
      <c r="C9185">
        <v>18.2292575836182</v>
      </c>
    </row>
    <row r="9186" spans="1:3">
      <c r="A9186">
        <v>20.4598999023438</v>
      </c>
      <c r="B9186">
        <v>7.49324655532837</v>
      </c>
      <c r="C9186">
        <v>15.9215707778931</v>
      </c>
    </row>
    <row r="9187" spans="1:3">
      <c r="A9187">
        <v>30.493778228759801</v>
      </c>
      <c r="B9187">
        <v>25.530946731567401</v>
      </c>
      <c r="C9187">
        <v>28.756786346435501</v>
      </c>
    </row>
    <row r="9188" spans="1:3">
      <c r="A9188">
        <v>30.394445419311499</v>
      </c>
      <c r="B9188">
        <v>34.767738342285199</v>
      </c>
      <c r="C9188">
        <v>31.925098419189499</v>
      </c>
    </row>
    <row r="9189" spans="1:3">
      <c r="A9189">
        <v>42.894615173339801</v>
      </c>
      <c r="B9189">
        <v>74.932479858398395</v>
      </c>
      <c r="C9189">
        <v>54.107868194580099</v>
      </c>
    </row>
    <row r="9190" spans="1:3">
      <c r="A9190">
        <v>15.740485191345201</v>
      </c>
      <c r="B9190">
        <v>4.4691305160522496</v>
      </c>
      <c r="C9190">
        <v>11.7955112457275</v>
      </c>
    </row>
    <row r="9191" spans="1:3">
      <c r="A9191">
        <v>30.029199600219702</v>
      </c>
      <c r="B9191">
        <v>-21.184238433837901</v>
      </c>
      <c r="C9191">
        <v>12.104496002197299</v>
      </c>
    </row>
    <row r="9192" spans="1:3">
      <c r="A9192">
        <v>29.7308464050293</v>
      </c>
      <c r="B9192">
        <v>74.146812438964801</v>
      </c>
      <c r="C9192">
        <v>45.276435852050803</v>
      </c>
    </row>
    <row r="9193" spans="1:3">
      <c r="A9193">
        <v>10.2278804779053</v>
      </c>
      <c r="B9193">
        <v>23.399358749389599</v>
      </c>
      <c r="C9193">
        <v>14.837898254394499</v>
      </c>
    </row>
    <row r="9194" spans="1:3">
      <c r="A9194">
        <v>43.0741157531738</v>
      </c>
      <c r="B9194">
        <v>37.529449462890597</v>
      </c>
      <c r="C9194">
        <v>41.1334838867188</v>
      </c>
    </row>
    <row r="9195" spans="1:3">
      <c r="A9195">
        <v>16.225914001464801</v>
      </c>
      <c r="B9195">
        <v>5.9221520423889196</v>
      </c>
      <c r="C9195">
        <v>12.619597434997599</v>
      </c>
    </row>
    <row r="9196" spans="1:3">
      <c r="A9196">
        <v>22.491678237915</v>
      </c>
      <c r="B9196">
        <v>19.191967010498001</v>
      </c>
      <c r="C9196">
        <v>21.336778640747099</v>
      </c>
    </row>
    <row r="9197" spans="1:3">
      <c r="A9197">
        <v>15.394792556762701</v>
      </c>
      <c r="B9197">
        <v>38.969318389892599</v>
      </c>
      <c r="C9197">
        <v>23.645875930786101</v>
      </c>
    </row>
    <row r="9198" spans="1:3">
      <c r="A9198">
        <v>17.988132476806602</v>
      </c>
      <c r="B9198">
        <v>68.247261047363295</v>
      </c>
      <c r="C9198">
        <v>35.578826904296903</v>
      </c>
    </row>
    <row r="9199" spans="1:3">
      <c r="A9199">
        <v>37.288791656494098</v>
      </c>
      <c r="B9199">
        <v>23.574403762817401</v>
      </c>
      <c r="C9199">
        <v>32.488754272460902</v>
      </c>
    </row>
    <row r="9200" spans="1:3">
      <c r="A9200">
        <v>24.294841766357401</v>
      </c>
      <c r="B9200">
        <v>12.342242240905801</v>
      </c>
      <c r="C9200">
        <v>20.1114311218262</v>
      </c>
    </row>
    <row r="9201" spans="1:3">
      <c r="A9201">
        <v>21.494531631469702</v>
      </c>
      <c r="B9201">
        <v>38.919178009033203</v>
      </c>
      <c r="C9201">
        <v>27.5931587219238</v>
      </c>
    </row>
    <row r="9202" spans="1:3">
      <c r="A9202">
        <v>23.702665328979499</v>
      </c>
      <c r="B9202">
        <v>33.228691101074197</v>
      </c>
      <c r="C9202">
        <v>27.0367736816406</v>
      </c>
    </row>
    <row r="9203" spans="1:3">
      <c r="A9203">
        <v>10.8842887878418</v>
      </c>
      <c r="B9203">
        <v>45.429439544677699</v>
      </c>
      <c r="C9203">
        <v>22.975091934204102</v>
      </c>
    </row>
    <row r="9204" spans="1:3">
      <c r="A9204">
        <v>8.3075704574584996</v>
      </c>
      <c r="B9204">
        <v>17.3833122253418</v>
      </c>
      <c r="C9204">
        <v>11.4840803146362</v>
      </c>
    </row>
    <row r="9205" spans="1:3">
      <c r="A9205">
        <v>29.094253540039102</v>
      </c>
      <c r="B9205">
        <v>19.827743530273398</v>
      </c>
      <c r="C9205">
        <v>25.850975036621101</v>
      </c>
    </row>
    <row r="9206" spans="1:3">
      <c r="A9206">
        <v>7.08225774765015</v>
      </c>
      <c r="B9206">
        <v>1.64647424221039</v>
      </c>
      <c r="C9206">
        <v>5.1797337532043501</v>
      </c>
    </row>
    <row r="9207" spans="1:3">
      <c r="A9207">
        <v>13.642724037170399</v>
      </c>
      <c r="B9207">
        <v>13.5154981613159</v>
      </c>
      <c r="C9207">
        <v>13.5981950759888</v>
      </c>
    </row>
    <row r="9208" spans="1:3">
      <c r="A9208">
        <v>21.349184036254901</v>
      </c>
      <c r="B9208">
        <v>3.3791449069976802</v>
      </c>
      <c r="C9208">
        <v>15.0596704483032</v>
      </c>
    </row>
    <row r="9209" spans="1:3">
      <c r="A9209">
        <v>14.0992774963379</v>
      </c>
      <c r="B9209">
        <v>122.23332977294901</v>
      </c>
      <c r="C9209">
        <v>51.946197509765597</v>
      </c>
    </row>
    <row r="9210" spans="1:3">
      <c r="A9210">
        <v>13.090008735656699</v>
      </c>
      <c r="B9210">
        <v>10.3727760314941</v>
      </c>
      <c r="C9210">
        <v>12.1389770507813</v>
      </c>
    </row>
    <row r="9211" spans="1:3">
      <c r="A9211">
        <v>18.796089172363299</v>
      </c>
      <c r="B9211">
        <v>86.837013244628906</v>
      </c>
      <c r="C9211">
        <v>42.6104125976563</v>
      </c>
    </row>
    <row r="9212" spans="1:3">
      <c r="A9212">
        <v>34.973751068115199</v>
      </c>
      <c r="B9212">
        <v>38.434272766113303</v>
      </c>
      <c r="C9212">
        <v>36.184932708740199</v>
      </c>
    </row>
    <row r="9213" spans="1:3">
      <c r="A9213">
        <v>32.1151123046875</v>
      </c>
      <c r="B9213">
        <v>26.909021377563501</v>
      </c>
      <c r="C9213">
        <v>30.2929801940918</v>
      </c>
    </row>
    <row r="9214" spans="1:3">
      <c r="A9214">
        <v>25.510168075561499</v>
      </c>
      <c r="B9214">
        <v>38.073486328125</v>
      </c>
      <c r="C9214">
        <v>29.9073295593262</v>
      </c>
    </row>
    <row r="9215" spans="1:3">
      <c r="A9215">
        <v>26.378107070922901</v>
      </c>
      <c r="B9215">
        <v>29.1613254547119</v>
      </c>
      <c r="C9215">
        <v>27.3522338867188</v>
      </c>
    </row>
    <row r="9216" spans="1:3">
      <c r="A9216">
        <v>25.529075622558601</v>
      </c>
      <c r="B9216">
        <v>47.420204162597699</v>
      </c>
      <c r="C9216">
        <v>33.190971374511697</v>
      </c>
    </row>
    <row r="9217" spans="1:3">
      <c r="A9217">
        <v>15.907117843627899</v>
      </c>
      <c r="B9217">
        <v>5.6912307739257804</v>
      </c>
      <c r="C9217">
        <v>12.3315572738647</v>
      </c>
    </row>
    <row r="9218" spans="1:3">
      <c r="A9218">
        <v>34.921474456787102</v>
      </c>
      <c r="B9218">
        <v>25.8857021331787</v>
      </c>
      <c r="C9218">
        <v>31.758955001831101</v>
      </c>
    </row>
    <row r="9219" spans="1:3">
      <c r="A9219">
        <v>18.515689849853501</v>
      </c>
      <c r="B9219">
        <v>6.6359891891479501</v>
      </c>
      <c r="C9219">
        <v>14.357794761657701</v>
      </c>
    </row>
    <row r="9220" spans="1:3">
      <c r="A9220">
        <v>41.735343933105497</v>
      </c>
      <c r="B9220">
        <v>26.976490020751999</v>
      </c>
      <c r="C9220">
        <v>36.569744110107401</v>
      </c>
    </row>
    <row r="9221" spans="1:3">
      <c r="A9221">
        <v>51.6620063781738</v>
      </c>
      <c r="B9221">
        <v>55.739891052246101</v>
      </c>
      <c r="C9221">
        <v>53.089267730712898</v>
      </c>
    </row>
    <row r="9222" spans="1:3">
      <c r="A9222">
        <v>25.148479461669901</v>
      </c>
      <c r="B9222">
        <v>9.3591766357421893</v>
      </c>
      <c r="C9222">
        <v>19.6222229003906</v>
      </c>
    </row>
    <row r="9223" spans="1:3">
      <c r="A9223">
        <v>35.643276214599602</v>
      </c>
      <c r="B9223">
        <v>14.9934997558594</v>
      </c>
      <c r="C9223">
        <v>28.415855407714801</v>
      </c>
    </row>
    <row r="9224" spans="1:3">
      <c r="A9224">
        <v>23.401556015014599</v>
      </c>
      <c r="B9224">
        <v>6.8674359321594203</v>
      </c>
      <c r="C9224">
        <v>17.6146144866943</v>
      </c>
    </row>
    <row r="9225" spans="1:3">
      <c r="A9225">
        <v>24.2911567687988</v>
      </c>
      <c r="B9225">
        <v>10.141437530517599</v>
      </c>
      <c r="C9225">
        <v>19.3387546539307</v>
      </c>
    </row>
    <row r="9226" spans="1:3">
      <c r="A9226">
        <v>35.767047882080099</v>
      </c>
      <c r="B9226">
        <v>58.599811553955099</v>
      </c>
      <c r="C9226">
        <v>43.758514404296903</v>
      </c>
    </row>
    <row r="9227" spans="1:3">
      <c r="A9227">
        <v>30.926185607910199</v>
      </c>
      <c r="B9227">
        <v>-10.601555824279799</v>
      </c>
      <c r="C9227">
        <v>16.391475677490199</v>
      </c>
    </row>
    <row r="9228" spans="1:3">
      <c r="A9228">
        <v>25.3585414886475</v>
      </c>
      <c r="B9228">
        <v>39.586193084716797</v>
      </c>
      <c r="C9228">
        <v>30.338218688964801</v>
      </c>
    </row>
    <row r="9229" spans="1:3">
      <c r="A9229">
        <v>10.535138130188001</v>
      </c>
      <c r="B9229">
        <v>91.885505676269503</v>
      </c>
      <c r="C9229">
        <v>39.007766723632798</v>
      </c>
    </row>
    <row r="9230" spans="1:3">
      <c r="A9230">
        <v>27.685379028320298</v>
      </c>
      <c r="B9230">
        <v>28.489448547363299</v>
      </c>
      <c r="C9230">
        <v>27.966802597045898</v>
      </c>
    </row>
    <row r="9231" spans="1:3">
      <c r="A9231">
        <v>15.1638288497925</v>
      </c>
      <c r="B9231">
        <v>7.15195989608765</v>
      </c>
      <c r="C9231">
        <v>12.3596744537354</v>
      </c>
    </row>
    <row r="9232" spans="1:3">
      <c r="A9232">
        <v>16.158164978027301</v>
      </c>
      <c r="B9232">
        <v>19.272361755371101</v>
      </c>
      <c r="C9232">
        <v>17.248134613037099</v>
      </c>
    </row>
    <row r="9233" spans="1:3">
      <c r="A9233">
        <v>25.926864624023398</v>
      </c>
      <c r="B9233">
        <v>13.352220535278301</v>
      </c>
      <c r="C9233">
        <v>21.525739669799801</v>
      </c>
    </row>
    <row r="9234" spans="1:3">
      <c r="A9234">
        <v>40.210952758789098</v>
      </c>
      <c r="B9234">
        <v>45.9400444030762</v>
      </c>
      <c r="C9234">
        <v>42.216133117675803</v>
      </c>
    </row>
    <row r="9235" spans="1:3">
      <c r="A9235">
        <v>41.567153930664098</v>
      </c>
      <c r="B9235">
        <v>9.9743928909301793</v>
      </c>
      <c r="C9235">
        <v>30.509687423706101</v>
      </c>
    </row>
    <row r="9236" spans="1:3">
      <c r="A9236">
        <v>9.7745170593261701</v>
      </c>
      <c r="B9236">
        <v>15.050621986389199</v>
      </c>
      <c r="C9236">
        <v>11.6211538314819</v>
      </c>
    </row>
    <row r="9237" spans="1:3">
      <c r="A9237">
        <v>23.179224014282202</v>
      </c>
      <c r="B9237">
        <v>3.9798765182495099</v>
      </c>
      <c r="C9237">
        <v>16.459451675415</v>
      </c>
    </row>
    <row r="9238" spans="1:3">
      <c r="A9238">
        <v>37.881607055664098</v>
      </c>
      <c r="B9238">
        <v>-13.755175590515099</v>
      </c>
      <c r="C9238">
        <v>19.808732986450199</v>
      </c>
    </row>
    <row r="9239" spans="1:3">
      <c r="A9239">
        <v>15.9340810775757</v>
      </c>
      <c r="B9239">
        <v>9.6025705337524396</v>
      </c>
      <c r="C9239">
        <v>13.7180519104004</v>
      </c>
    </row>
    <row r="9240" spans="1:3">
      <c r="A9240">
        <v>25.548559188842798</v>
      </c>
      <c r="B9240">
        <v>6.5502004623413104</v>
      </c>
      <c r="C9240">
        <v>18.899133682251001</v>
      </c>
    </row>
    <row r="9241" spans="1:3">
      <c r="A9241">
        <v>39.240058898925803</v>
      </c>
      <c r="B9241">
        <v>47.580959320068402</v>
      </c>
      <c r="C9241">
        <v>42.159374237060497</v>
      </c>
    </row>
    <row r="9242" spans="1:3">
      <c r="A9242">
        <v>18.919532775878899</v>
      </c>
      <c r="B9242">
        <v>55.4989624023438</v>
      </c>
      <c r="C9242">
        <v>31.722333908081101</v>
      </c>
    </row>
    <row r="9243" spans="1:3">
      <c r="A9243">
        <v>26.080394744873001</v>
      </c>
      <c r="B9243">
        <v>8.5361213684081996</v>
      </c>
      <c r="C9243">
        <v>19.939899444580099</v>
      </c>
    </row>
    <row r="9244" spans="1:3">
      <c r="A9244">
        <v>35.576633453369098</v>
      </c>
      <c r="B9244">
        <v>14.8145751953125</v>
      </c>
      <c r="C9244">
        <v>28.309913635253899</v>
      </c>
    </row>
    <row r="9245" spans="1:3">
      <c r="A9245">
        <v>57.196460723877003</v>
      </c>
      <c r="B9245">
        <v>12.470273017883301</v>
      </c>
      <c r="C9245">
        <v>41.542293548583999</v>
      </c>
    </row>
    <row r="9246" spans="1:3">
      <c r="A9246">
        <v>21.6435642242432</v>
      </c>
      <c r="B9246">
        <v>29.8697509765625</v>
      </c>
      <c r="C9246">
        <v>24.522729873657202</v>
      </c>
    </row>
    <row r="9247" spans="1:3">
      <c r="A9247">
        <v>26.857545852661101</v>
      </c>
      <c r="B9247">
        <v>5.1719713211059597</v>
      </c>
      <c r="C9247">
        <v>19.267595291137699</v>
      </c>
    </row>
    <row r="9248" spans="1:3">
      <c r="A9248">
        <v>35.803424835205099</v>
      </c>
      <c r="B9248">
        <v>38.812282562255902</v>
      </c>
      <c r="C9248">
        <v>36.856525421142599</v>
      </c>
    </row>
    <row r="9249" spans="1:3">
      <c r="A9249">
        <v>23.3385620117188</v>
      </c>
      <c r="B9249">
        <v>44.6846733093262</v>
      </c>
      <c r="C9249">
        <v>30.809700012206999</v>
      </c>
    </row>
    <row r="9250" spans="1:3">
      <c r="A9250">
        <v>20.757862091064499</v>
      </c>
      <c r="B9250">
        <v>64.574020385742202</v>
      </c>
      <c r="C9250">
        <v>36.093517303466797</v>
      </c>
    </row>
    <row r="9251" spans="1:3">
      <c r="A9251">
        <v>23.839067459106399</v>
      </c>
      <c r="B9251">
        <v>-1.5726007223129299</v>
      </c>
      <c r="C9251">
        <v>14.944983482360801</v>
      </c>
    </row>
    <row r="9252" spans="1:3">
      <c r="A9252">
        <v>18.923639297485401</v>
      </c>
      <c r="B9252">
        <v>23.6774578094482</v>
      </c>
      <c r="C9252">
        <v>20.587474822998001</v>
      </c>
    </row>
    <row r="9253" spans="1:3">
      <c r="A9253">
        <v>18.791213989257798</v>
      </c>
      <c r="B9253">
        <v>45.549045562744098</v>
      </c>
      <c r="C9253">
        <v>28.156455993652301</v>
      </c>
    </row>
    <row r="9254" spans="1:3">
      <c r="A9254">
        <v>28.293449401855501</v>
      </c>
      <c r="B9254">
        <v>82.588890075683594</v>
      </c>
      <c r="C9254">
        <v>47.296852111816399</v>
      </c>
    </row>
    <row r="9255" spans="1:3">
      <c r="A9255">
        <v>25.566282272338899</v>
      </c>
      <c r="B9255">
        <v>39.418937683105497</v>
      </c>
      <c r="C9255">
        <v>30.414710998535199</v>
      </c>
    </row>
    <row r="9256" spans="1:3">
      <c r="A9256">
        <v>23.780561447143601</v>
      </c>
      <c r="B9256">
        <v>67.778274536132798</v>
      </c>
      <c r="C9256">
        <v>39.179759979247997</v>
      </c>
    </row>
    <row r="9257" spans="1:3">
      <c r="A9257">
        <v>16.597793579101602</v>
      </c>
      <c r="B9257">
        <v>23.538009643554702</v>
      </c>
      <c r="C9257">
        <v>19.026868820190401</v>
      </c>
    </row>
    <row r="9258" spans="1:3">
      <c r="A9258">
        <v>22.916294097900401</v>
      </c>
      <c r="B9258">
        <v>11.624860763549799</v>
      </c>
      <c r="C9258">
        <v>18.964292526245099</v>
      </c>
    </row>
    <row r="9259" spans="1:3">
      <c r="A9259">
        <v>22.478477478027301</v>
      </c>
      <c r="B9259">
        <v>71.469070434570298</v>
      </c>
      <c r="C9259">
        <v>39.6251831054688</v>
      </c>
    </row>
    <row r="9260" spans="1:3">
      <c r="A9260">
        <v>25.319393157958999</v>
      </c>
      <c r="B9260">
        <v>10.358726501464799</v>
      </c>
      <c r="C9260">
        <v>20.0831604003906</v>
      </c>
    </row>
    <row r="9261" spans="1:3">
      <c r="A9261">
        <v>61.315219879150398</v>
      </c>
      <c r="B9261">
        <v>25.0290431976318</v>
      </c>
      <c r="C9261">
        <v>48.615058898925803</v>
      </c>
    </row>
    <row r="9262" spans="1:3">
      <c r="A9262">
        <v>16.886907577514599</v>
      </c>
      <c r="B9262">
        <v>54.976039886474602</v>
      </c>
      <c r="C9262">
        <v>30.218103408813501</v>
      </c>
    </row>
    <row r="9263" spans="1:3">
      <c r="A9263">
        <v>40.692398071289098</v>
      </c>
      <c r="B9263">
        <v>2.05761694908142</v>
      </c>
      <c r="C9263">
        <v>27.170225143432599</v>
      </c>
    </row>
    <row r="9264" spans="1:3">
      <c r="A9264">
        <v>24.1851291656494</v>
      </c>
      <c r="B9264">
        <v>7.51950979232788</v>
      </c>
      <c r="C9264">
        <v>18.3521633148193</v>
      </c>
    </row>
    <row r="9265" spans="1:3">
      <c r="A9265">
        <v>25.160795211791999</v>
      </c>
      <c r="B9265">
        <v>49.715991973877003</v>
      </c>
      <c r="C9265">
        <v>33.755115509033203</v>
      </c>
    </row>
    <row r="9266" spans="1:3">
      <c r="A9266">
        <v>29.557743072509801</v>
      </c>
      <c r="B9266">
        <v>50.370262145996101</v>
      </c>
      <c r="C9266">
        <v>36.842124938964801</v>
      </c>
    </row>
    <row r="9267" spans="1:3">
      <c r="A9267">
        <v>22.791368484497099</v>
      </c>
      <c r="B9267">
        <v>40.418621063232401</v>
      </c>
      <c r="C9267">
        <v>28.9609069824219</v>
      </c>
    </row>
    <row r="9268" spans="1:3">
      <c r="A9268">
        <v>18.9003200531006</v>
      </c>
      <c r="B9268">
        <v>33.703170776367202</v>
      </c>
      <c r="C9268">
        <v>24.0813179016113</v>
      </c>
    </row>
    <row r="9269" spans="1:3">
      <c r="A9269">
        <v>45.594223022460902</v>
      </c>
      <c r="B9269">
        <v>21.413763046264599</v>
      </c>
      <c r="C9269">
        <v>37.131061553955099</v>
      </c>
    </row>
    <row r="9270" spans="1:3">
      <c r="A9270">
        <v>16.417335510253899</v>
      </c>
      <c r="B9270">
        <v>35.101383209228501</v>
      </c>
      <c r="C9270">
        <v>22.956752777099599</v>
      </c>
    </row>
    <row r="9271" spans="1:3">
      <c r="A9271">
        <v>20.5289497375488</v>
      </c>
      <c r="B9271">
        <v>7.2060365676879901</v>
      </c>
      <c r="C9271">
        <v>15.865930557251</v>
      </c>
    </row>
    <row r="9272" spans="1:3">
      <c r="A9272">
        <v>24.8869934082031</v>
      </c>
      <c r="B9272">
        <v>50.5633354187012</v>
      </c>
      <c r="C9272">
        <v>33.873714447021499</v>
      </c>
    </row>
    <row r="9273" spans="1:3">
      <c r="A9273">
        <v>21.018297195434599</v>
      </c>
      <c r="B9273">
        <v>34.313037872314503</v>
      </c>
      <c r="C9273">
        <v>25.6714572906494</v>
      </c>
    </row>
    <row r="9274" spans="1:3">
      <c r="A9274">
        <v>17.3083400726318</v>
      </c>
      <c r="B9274">
        <v>51.125541687011697</v>
      </c>
      <c r="C9274">
        <v>29.144361495971701</v>
      </c>
    </row>
    <row r="9275" spans="1:3">
      <c r="A9275">
        <v>20.552761077880898</v>
      </c>
      <c r="B9275">
        <v>-13.944525718689</v>
      </c>
      <c r="C9275">
        <v>8.4787111282348597</v>
      </c>
    </row>
    <row r="9276" spans="1:3">
      <c r="A9276">
        <v>32.471080780029297</v>
      </c>
      <c r="B9276">
        <v>9.2579641342163104</v>
      </c>
      <c r="C9276">
        <v>24.346490859985401</v>
      </c>
    </row>
    <row r="9277" spans="1:3">
      <c r="A9277">
        <v>22.6979789733887</v>
      </c>
      <c r="B9277">
        <v>18.754474639892599</v>
      </c>
      <c r="C9277">
        <v>21.317752838134801</v>
      </c>
    </row>
    <row r="9278" spans="1:3">
      <c r="A9278">
        <v>27.7349452972412</v>
      </c>
      <c r="B9278">
        <v>10.7973413467407</v>
      </c>
      <c r="C9278">
        <v>21.8067836761475</v>
      </c>
    </row>
    <row r="9279" spans="1:3">
      <c r="A9279">
        <v>26.8008136749268</v>
      </c>
      <c r="B9279">
        <v>34.392688751220703</v>
      </c>
      <c r="C9279">
        <v>29.457969665527301</v>
      </c>
    </row>
    <row r="9280" spans="1:3">
      <c r="A9280">
        <v>13.106121063232401</v>
      </c>
      <c r="B9280">
        <v>9.7481136322021502</v>
      </c>
      <c r="C9280">
        <v>11.9308185577393</v>
      </c>
    </row>
    <row r="9281" spans="1:3">
      <c r="A9281">
        <v>24.170629501342798</v>
      </c>
      <c r="B9281">
        <v>-4.3271107673645002</v>
      </c>
      <c r="C9281">
        <v>14.1964206695557</v>
      </c>
    </row>
    <row r="9282" spans="1:3">
      <c r="A9282">
        <v>12.065126419067401</v>
      </c>
      <c r="B9282">
        <v>18.340326309204102</v>
      </c>
      <c r="C9282">
        <v>14.261445999145501</v>
      </c>
    </row>
    <row r="9283" spans="1:3">
      <c r="A9283">
        <v>35.232749938964801</v>
      </c>
      <c r="B9283">
        <v>52.879135131835902</v>
      </c>
      <c r="C9283">
        <v>41.408985137939503</v>
      </c>
    </row>
    <row r="9284" spans="1:3">
      <c r="A9284">
        <v>29.484424591064499</v>
      </c>
      <c r="B9284">
        <v>-3.7703332901000999</v>
      </c>
      <c r="C9284">
        <v>17.845258712768601</v>
      </c>
    </row>
    <row r="9285" spans="1:3">
      <c r="A9285">
        <v>34.028457641601598</v>
      </c>
      <c r="B9285">
        <v>39.108318328857401</v>
      </c>
      <c r="C9285">
        <v>35.806407928466797</v>
      </c>
    </row>
    <row r="9286" spans="1:3">
      <c r="A9286">
        <v>13.829016685485801</v>
      </c>
      <c r="B9286">
        <v>47.697444915771499</v>
      </c>
      <c r="C9286">
        <v>25.682966232299801</v>
      </c>
    </row>
    <row r="9287" spans="1:3">
      <c r="A9287">
        <v>31.1302185058594</v>
      </c>
      <c r="B9287">
        <v>4.8052234649658203</v>
      </c>
      <c r="C9287">
        <v>21.916469573974599</v>
      </c>
    </row>
    <row r="9288" spans="1:3">
      <c r="A9288">
        <v>18.078083038330099</v>
      </c>
      <c r="B9288">
        <v>24.13694190979</v>
      </c>
      <c r="C9288">
        <v>20.198682785034201</v>
      </c>
    </row>
    <row r="9289" spans="1:3">
      <c r="A9289">
        <v>32.773948669433601</v>
      </c>
      <c r="B9289">
        <v>20.278398513793899</v>
      </c>
      <c r="C9289">
        <v>28.400506973266602</v>
      </c>
    </row>
    <row r="9290" spans="1:3">
      <c r="A9290">
        <v>9.6839056015014595</v>
      </c>
      <c r="B9290">
        <v>12.328444480896</v>
      </c>
      <c r="C9290">
        <v>10.609494209289601</v>
      </c>
    </row>
    <row r="9291" spans="1:3">
      <c r="A9291">
        <v>28.8098449707031</v>
      </c>
      <c r="B9291">
        <v>5.3244700431823704</v>
      </c>
      <c r="C9291">
        <v>20.589963912963899</v>
      </c>
    </row>
    <row r="9292" spans="1:3">
      <c r="A9292">
        <v>9.9474802017211896</v>
      </c>
      <c r="B9292">
        <v>-1.2522275447845499</v>
      </c>
      <c r="C9292">
        <v>6.0275826454162598</v>
      </c>
    </row>
    <row r="9293" spans="1:3">
      <c r="A9293">
        <v>41.383884429931598</v>
      </c>
      <c r="B9293">
        <v>35.189064025878899</v>
      </c>
      <c r="C9293">
        <v>39.2156982421875</v>
      </c>
    </row>
    <row r="9294" spans="1:3">
      <c r="A9294">
        <v>19.288000106811499</v>
      </c>
      <c r="B9294">
        <v>22.082017898559599</v>
      </c>
      <c r="C9294">
        <v>20.265907287597699</v>
      </c>
    </row>
    <row r="9295" spans="1:3">
      <c r="A9295">
        <v>22.755113601684599</v>
      </c>
      <c r="B9295">
        <v>25.975095748901399</v>
      </c>
      <c r="C9295">
        <v>23.882106781005898</v>
      </c>
    </row>
    <row r="9296" spans="1:3">
      <c r="A9296">
        <v>28.459981918335</v>
      </c>
      <c r="B9296">
        <v>14.7712602615356</v>
      </c>
      <c r="C9296">
        <v>23.668930053710898</v>
      </c>
    </row>
    <row r="9297" spans="1:3">
      <c r="A9297">
        <v>28.037794113159201</v>
      </c>
      <c r="B9297">
        <v>6.7172164916992196</v>
      </c>
      <c r="C9297">
        <v>20.5755920410156</v>
      </c>
    </row>
    <row r="9298" spans="1:3">
      <c r="A9298">
        <v>33.175003051757798</v>
      </c>
      <c r="B9298">
        <v>0.466511130332947</v>
      </c>
      <c r="C9298">
        <v>21.7270317077637</v>
      </c>
    </row>
    <row r="9299" spans="1:3">
      <c r="A9299">
        <v>28.184928894043001</v>
      </c>
      <c r="B9299">
        <v>25.7123317718506</v>
      </c>
      <c r="C9299">
        <v>27.3195190429688</v>
      </c>
    </row>
    <row r="9300" spans="1:3">
      <c r="A9300">
        <v>12.034049987793001</v>
      </c>
      <c r="B9300">
        <v>44.986595153808601</v>
      </c>
      <c r="C9300">
        <v>23.567440032958999</v>
      </c>
    </row>
    <row r="9301" spans="1:3">
      <c r="A9301">
        <v>34.822719573974602</v>
      </c>
      <c r="B9301">
        <v>52.760276794433601</v>
      </c>
      <c r="C9301">
        <v>41.100864410400398</v>
      </c>
    </row>
    <row r="9302" spans="1:3">
      <c r="A9302">
        <v>27.310226440429702</v>
      </c>
      <c r="B9302">
        <v>-6.7856216430664098</v>
      </c>
      <c r="C9302">
        <v>15.3766794204712</v>
      </c>
    </row>
    <row r="9303" spans="1:3">
      <c r="A9303">
        <v>58.444671630859403</v>
      </c>
      <c r="B9303">
        <v>41.025001525878899</v>
      </c>
      <c r="C9303">
        <v>52.347785949707003</v>
      </c>
    </row>
    <row r="9304" spans="1:3">
      <c r="A9304">
        <v>31.419187545776399</v>
      </c>
      <c r="B9304">
        <v>32.857753753662102</v>
      </c>
      <c r="C9304">
        <v>31.922685623168899</v>
      </c>
    </row>
    <row r="9305" spans="1:3">
      <c r="A9305">
        <v>26.391065597534201</v>
      </c>
      <c r="B9305">
        <v>11.4330959320068</v>
      </c>
      <c r="C9305">
        <v>21.155776977539102</v>
      </c>
    </row>
    <row r="9306" spans="1:3">
      <c r="A9306">
        <v>15.689695358276399</v>
      </c>
      <c r="B9306">
        <v>1.99780905246735</v>
      </c>
      <c r="C9306">
        <v>10.897535324096699</v>
      </c>
    </row>
    <row r="9307" spans="1:3">
      <c r="A9307">
        <v>18.697774887085</v>
      </c>
      <c r="B9307">
        <v>0.60892105102539096</v>
      </c>
      <c r="C9307">
        <v>12.366676330566399</v>
      </c>
    </row>
    <row r="9308" spans="1:3">
      <c r="A9308">
        <v>12.2508220672607</v>
      </c>
      <c r="B9308">
        <v>37.143199920654297</v>
      </c>
      <c r="C9308">
        <v>20.9631538391113</v>
      </c>
    </row>
    <row r="9309" spans="1:3">
      <c r="A9309">
        <v>24.638168334960898</v>
      </c>
      <c r="B9309">
        <v>-16.816343307495099</v>
      </c>
      <c r="C9309">
        <v>10.1290893554688</v>
      </c>
    </row>
    <row r="9310" spans="1:3">
      <c r="A9310">
        <v>13.2315311431885</v>
      </c>
      <c r="B9310">
        <v>0.20930100977420801</v>
      </c>
      <c r="C9310">
        <v>8.6737508773803693</v>
      </c>
    </row>
    <row r="9311" spans="1:3">
      <c r="A9311">
        <v>35.977081298828097</v>
      </c>
      <c r="B9311">
        <v>22.404872894287099</v>
      </c>
      <c r="C9311">
        <v>31.226808547973601</v>
      </c>
    </row>
    <row r="9312" spans="1:3">
      <c r="A9312">
        <v>16.337785720825199</v>
      </c>
      <c r="B9312">
        <v>-3.1234169006347701</v>
      </c>
      <c r="C9312">
        <v>9.5263652801513707</v>
      </c>
    </row>
    <row r="9313" spans="1:3">
      <c r="A9313">
        <v>15.2743635177612</v>
      </c>
      <c r="B9313">
        <v>-1.4628655910491899</v>
      </c>
      <c r="C9313">
        <v>9.4163331985473597</v>
      </c>
    </row>
    <row r="9314" spans="1:3">
      <c r="A9314">
        <v>18.351242065429702</v>
      </c>
      <c r="B9314">
        <v>10.3078012466431</v>
      </c>
      <c r="C9314">
        <v>15.5360374450684</v>
      </c>
    </row>
    <row r="9315" spans="1:3">
      <c r="A9315">
        <v>38.824886322021499</v>
      </c>
      <c r="B9315">
        <v>55.179977416992202</v>
      </c>
      <c r="C9315">
        <v>44.549167633056598</v>
      </c>
    </row>
    <row r="9316" spans="1:3">
      <c r="A9316">
        <v>30.298511505126999</v>
      </c>
      <c r="B9316">
        <v>7.0509791374206499</v>
      </c>
      <c r="C9316">
        <v>22.1618747711182</v>
      </c>
    </row>
    <row r="9317" spans="1:3">
      <c r="A9317">
        <v>36.795650482177699</v>
      </c>
      <c r="B9317">
        <v>23.412988662719702</v>
      </c>
      <c r="C9317">
        <v>32.111717224121101</v>
      </c>
    </row>
    <row r="9318" spans="1:3">
      <c r="A9318">
        <v>30.924362182617202</v>
      </c>
      <c r="B9318">
        <v>53.546073913574197</v>
      </c>
      <c r="C9318">
        <v>38.841960906982401</v>
      </c>
    </row>
    <row r="9319" spans="1:3">
      <c r="A9319">
        <v>15.7052764892578</v>
      </c>
      <c r="B9319">
        <v>7.8781085014343297</v>
      </c>
      <c r="C9319">
        <v>12.965767860412599</v>
      </c>
    </row>
    <row r="9320" spans="1:3">
      <c r="A9320">
        <v>25.059556961059599</v>
      </c>
      <c r="B9320">
        <v>28.346744537353501</v>
      </c>
      <c r="C9320">
        <v>26.2100734710693</v>
      </c>
    </row>
    <row r="9321" spans="1:3">
      <c r="A9321">
        <v>17.037525177001999</v>
      </c>
      <c r="B9321">
        <v>29.962419509887699</v>
      </c>
      <c r="C9321">
        <v>21.561237335205099</v>
      </c>
    </row>
    <row r="9322" spans="1:3">
      <c r="A9322">
        <v>22.790103912353501</v>
      </c>
      <c r="B9322">
        <v>31.120235443115199</v>
      </c>
      <c r="C9322">
        <v>25.705650329589801</v>
      </c>
    </row>
    <row r="9323" spans="1:3">
      <c r="A9323">
        <v>31.449874877929702</v>
      </c>
      <c r="B9323">
        <v>68.229698181152301</v>
      </c>
      <c r="C9323">
        <v>44.3228149414063</v>
      </c>
    </row>
    <row r="9324" spans="1:3">
      <c r="A9324">
        <v>20.515846252441399</v>
      </c>
      <c r="B9324">
        <v>24.9930725097656</v>
      </c>
      <c r="C9324">
        <v>22.0828762054443</v>
      </c>
    </row>
    <row r="9325" spans="1:3">
      <c r="A9325">
        <v>33.2919731140137</v>
      </c>
      <c r="B9325">
        <v>-3.48049020767212</v>
      </c>
      <c r="C9325">
        <v>20.4216117858887</v>
      </c>
    </row>
    <row r="9326" spans="1:3">
      <c r="A9326">
        <v>37.4917182922363</v>
      </c>
      <c r="B9326">
        <v>57.103885650634801</v>
      </c>
      <c r="C9326">
        <v>44.3559761047363</v>
      </c>
    </row>
    <row r="9327" spans="1:3">
      <c r="A9327">
        <v>27.220949172973601</v>
      </c>
      <c r="B9327">
        <v>7.2985086441040004</v>
      </c>
      <c r="C9327">
        <v>20.248094558715799</v>
      </c>
    </row>
    <row r="9328" spans="1:3">
      <c r="A9328">
        <v>23.695489883422901</v>
      </c>
      <c r="B9328">
        <v>50.496906280517599</v>
      </c>
      <c r="C9328">
        <v>33.075984954833999</v>
      </c>
    </row>
    <row r="9329" spans="1:3">
      <c r="A9329">
        <v>32.619575500488303</v>
      </c>
      <c r="B9329">
        <v>31.5325832366943</v>
      </c>
      <c r="C9329">
        <v>32.239128112792997</v>
      </c>
    </row>
    <row r="9330" spans="1:3">
      <c r="A9330">
        <v>23.447401046752901</v>
      </c>
      <c r="B9330">
        <v>60.957748413085902</v>
      </c>
      <c r="C9330">
        <v>36.576023101806598</v>
      </c>
    </row>
    <row r="9331" spans="1:3">
      <c r="A9331">
        <v>44.459709167480497</v>
      </c>
      <c r="B9331">
        <v>2.4879920482635498</v>
      </c>
      <c r="C9331">
        <v>29.769607543945298</v>
      </c>
    </row>
    <row r="9332" spans="1:3">
      <c r="A9332">
        <v>25.062034606933601</v>
      </c>
      <c r="B9332">
        <v>22.2845649719238</v>
      </c>
      <c r="C9332">
        <v>24.089920043945298</v>
      </c>
    </row>
    <row r="9333" spans="1:3">
      <c r="A9333">
        <v>24.225509643554702</v>
      </c>
      <c r="B9333">
        <v>-24.21875</v>
      </c>
      <c r="C9333">
        <v>7.27001857757568</v>
      </c>
    </row>
    <row r="9334" spans="1:3">
      <c r="A9334">
        <v>18.4708652496338</v>
      </c>
      <c r="B9334">
        <v>21.833280563354499</v>
      </c>
      <c r="C9334">
        <v>19.647710800170898</v>
      </c>
    </row>
    <row r="9335" spans="1:3">
      <c r="A9335">
        <v>35.517158508300803</v>
      </c>
      <c r="B9335">
        <v>7.3841462135314897</v>
      </c>
      <c r="C9335">
        <v>25.670604705810501</v>
      </c>
    </row>
    <row r="9336" spans="1:3">
      <c r="A9336">
        <v>31.8186359405518</v>
      </c>
      <c r="B9336">
        <v>26.6159858703613</v>
      </c>
      <c r="C9336">
        <v>29.997709274291999</v>
      </c>
    </row>
    <row r="9337" spans="1:3">
      <c r="A9337">
        <v>14.8612270355225</v>
      </c>
      <c r="B9337">
        <v>31.966388702392599</v>
      </c>
      <c r="C9337">
        <v>20.8480339050293</v>
      </c>
    </row>
    <row r="9338" spans="1:3">
      <c r="A9338">
        <v>29.358461380004901</v>
      </c>
      <c r="B9338">
        <v>20.861274719238299</v>
      </c>
      <c r="C9338">
        <v>26.384445190429702</v>
      </c>
    </row>
    <row r="9339" spans="1:3">
      <c r="A9339">
        <v>45.027481079101598</v>
      </c>
      <c r="B9339">
        <v>31.7163181304932</v>
      </c>
      <c r="C9339">
        <v>40.368572235107401</v>
      </c>
    </row>
    <row r="9340" spans="1:3">
      <c r="A9340">
        <v>18.717943191528299</v>
      </c>
      <c r="B9340">
        <v>28.1581020355225</v>
      </c>
      <c r="C9340">
        <v>22.021999359130898</v>
      </c>
    </row>
    <row r="9341" spans="1:3">
      <c r="A9341">
        <v>24.900547027587901</v>
      </c>
      <c r="B9341">
        <v>75.483703613281307</v>
      </c>
      <c r="C9341">
        <v>42.604652404785199</v>
      </c>
    </row>
    <row r="9342" spans="1:3">
      <c r="A9342">
        <v>19.7931022644043</v>
      </c>
      <c r="B9342">
        <v>-4.5925559997558603</v>
      </c>
      <c r="C9342">
        <v>11.2581214904785</v>
      </c>
    </row>
    <row r="9343" spans="1:3">
      <c r="A9343">
        <v>32.168010711669901</v>
      </c>
      <c r="B9343">
        <v>69.721107482910199</v>
      </c>
      <c r="C9343">
        <v>45.311595916747997</v>
      </c>
    </row>
    <row r="9344" spans="1:3">
      <c r="A9344">
        <v>35.455196380615199</v>
      </c>
      <c r="B9344">
        <v>-5.50325679779053</v>
      </c>
      <c r="C9344">
        <v>21.119737625122099</v>
      </c>
    </row>
    <row r="9345" spans="1:3">
      <c r="A9345">
        <v>10.2922925949097</v>
      </c>
      <c r="B9345">
        <v>100.284530639648</v>
      </c>
      <c r="C9345">
        <v>41.789577484130902</v>
      </c>
    </row>
    <row r="9346" spans="1:3">
      <c r="A9346">
        <v>20.156499862670898</v>
      </c>
      <c r="B9346">
        <v>-3.4787292480468799</v>
      </c>
      <c r="C9346">
        <v>11.8841695785522</v>
      </c>
    </row>
    <row r="9347" spans="1:3">
      <c r="A9347">
        <v>35.520156860351598</v>
      </c>
      <c r="B9347">
        <v>60.369499206542997</v>
      </c>
      <c r="C9347">
        <v>44.2174263000488</v>
      </c>
    </row>
    <row r="9348" spans="1:3">
      <c r="A9348">
        <v>30.216060638427699</v>
      </c>
      <c r="B9348">
        <v>50.000301361083999</v>
      </c>
      <c r="C9348">
        <v>37.140544891357401</v>
      </c>
    </row>
    <row r="9349" spans="1:3">
      <c r="A9349">
        <v>22.5831699371338</v>
      </c>
      <c r="B9349">
        <v>-1.21614325046539</v>
      </c>
      <c r="C9349">
        <v>14.253410339355501</v>
      </c>
    </row>
    <row r="9350" spans="1:3">
      <c r="A9350">
        <v>18.897087097168001</v>
      </c>
      <c r="B9350">
        <v>12.4150304794312</v>
      </c>
      <c r="C9350">
        <v>16.6283664703369</v>
      </c>
    </row>
    <row r="9351" spans="1:3">
      <c r="A9351">
        <v>30.610681533813501</v>
      </c>
      <c r="B9351">
        <v>36.583793640136697</v>
      </c>
      <c r="C9351">
        <v>32.701271057128899</v>
      </c>
    </row>
    <row r="9352" spans="1:3">
      <c r="A9352">
        <v>10.156395912170399</v>
      </c>
      <c r="B9352">
        <v>-5.3318929672241202</v>
      </c>
      <c r="C9352">
        <v>4.73549461364746</v>
      </c>
    </row>
    <row r="9353" spans="1:3">
      <c r="A9353">
        <v>22.134792327880898</v>
      </c>
      <c r="B9353">
        <v>31.508222579956101</v>
      </c>
      <c r="C9353">
        <v>25.415493011474599</v>
      </c>
    </row>
    <row r="9354" spans="1:3">
      <c r="A9354">
        <v>30.430324554443398</v>
      </c>
      <c r="B9354">
        <v>11.9921197891235</v>
      </c>
      <c r="C9354">
        <v>23.976953506469702</v>
      </c>
    </row>
    <row r="9355" spans="1:3">
      <c r="A9355">
        <v>60.104091644287102</v>
      </c>
      <c r="B9355">
        <v>41.3684272766113</v>
      </c>
      <c r="C9355">
        <v>53.546607971191399</v>
      </c>
    </row>
    <row r="9356" spans="1:3">
      <c r="A9356">
        <v>29.777168273925799</v>
      </c>
      <c r="B9356">
        <v>26.278753280639599</v>
      </c>
      <c r="C9356">
        <v>28.5527229309082</v>
      </c>
    </row>
    <row r="9357" spans="1:3">
      <c r="A9357">
        <v>19.8756809234619</v>
      </c>
      <c r="B9357">
        <v>58.394660949707003</v>
      </c>
      <c r="C9357">
        <v>33.357322692871101</v>
      </c>
    </row>
    <row r="9358" spans="1:3">
      <c r="A9358">
        <v>20.338129043579102</v>
      </c>
      <c r="B9358">
        <v>6.4756536483764604</v>
      </c>
      <c r="C9358">
        <v>15.4862623214722</v>
      </c>
    </row>
    <row r="9359" spans="1:3">
      <c r="A9359">
        <v>36.639217376708999</v>
      </c>
      <c r="B9359">
        <v>9.9478282928466797</v>
      </c>
      <c r="C9359">
        <v>27.2972316741943</v>
      </c>
    </row>
    <row r="9360" spans="1:3">
      <c r="A9360">
        <v>50.860626220703097</v>
      </c>
      <c r="B9360">
        <v>21.943290710449201</v>
      </c>
      <c r="C9360">
        <v>40.739559173583999</v>
      </c>
    </row>
    <row r="9361" spans="1:3">
      <c r="A9361">
        <v>29.036880493164102</v>
      </c>
      <c r="B9361">
        <v>0.57880967855453502</v>
      </c>
      <c r="C9361">
        <v>19.076555252075199</v>
      </c>
    </row>
    <row r="9362" spans="1:3">
      <c r="A9362">
        <v>55.477256774902301</v>
      </c>
      <c r="B9362">
        <v>90.572151184082003</v>
      </c>
      <c r="C9362">
        <v>67.760467529296903</v>
      </c>
    </row>
    <row r="9363" spans="1:3">
      <c r="A9363">
        <v>19.354721069335898</v>
      </c>
      <c r="B9363">
        <v>78.605438232421903</v>
      </c>
      <c r="C9363">
        <v>40.092472076416001</v>
      </c>
    </row>
    <row r="9364" spans="1:3">
      <c r="A9364">
        <v>21.2146301269531</v>
      </c>
      <c r="B9364">
        <v>4.1093506813049299</v>
      </c>
      <c r="C9364">
        <v>15.2277822494507</v>
      </c>
    </row>
    <row r="9365" spans="1:3">
      <c r="A9365">
        <v>35.1069145202637</v>
      </c>
      <c r="B9365">
        <v>50.788272857666001</v>
      </c>
      <c r="C9365">
        <v>40.595390319824197</v>
      </c>
    </row>
    <row r="9366" spans="1:3">
      <c r="A9366">
        <v>17.005958557128899</v>
      </c>
      <c r="B9366">
        <v>3.1534807682037398</v>
      </c>
      <c r="C9366">
        <v>12.157590866088899</v>
      </c>
    </row>
    <row r="9367" spans="1:3">
      <c r="A9367">
        <v>22.574180603027301</v>
      </c>
      <c r="B9367">
        <v>2.8889737129211399</v>
      </c>
      <c r="C9367">
        <v>15.6843585968018</v>
      </c>
    </row>
    <row r="9368" spans="1:3">
      <c r="A9368">
        <v>28.218896865844702</v>
      </c>
      <c r="B9368">
        <v>20.349382400512699</v>
      </c>
      <c r="C9368">
        <v>25.4645671844482</v>
      </c>
    </row>
    <row r="9369" spans="1:3">
      <c r="A9369">
        <v>33.608516693115199</v>
      </c>
      <c r="B9369">
        <v>50.203845977783203</v>
      </c>
      <c r="C9369">
        <v>39.416881561279297</v>
      </c>
    </row>
    <row r="9370" spans="1:3">
      <c r="A9370">
        <v>29.3009338378906</v>
      </c>
      <c r="B9370">
        <v>-0.27152800559997597</v>
      </c>
      <c r="C9370">
        <v>18.9505729675293</v>
      </c>
    </row>
    <row r="9371" spans="1:3">
      <c r="A9371">
        <v>18.716047286987301</v>
      </c>
      <c r="B9371">
        <v>8.7668647766113299</v>
      </c>
      <c r="C9371">
        <v>15.233833312988301</v>
      </c>
    </row>
    <row r="9372" spans="1:3">
      <c r="A9372">
        <v>23.114854812622099</v>
      </c>
      <c r="B9372">
        <v>-1.4793183803558401</v>
      </c>
      <c r="C9372">
        <v>14.506894111633301</v>
      </c>
    </row>
    <row r="9373" spans="1:3">
      <c r="A9373">
        <v>18.3325099945068</v>
      </c>
      <c r="B9373">
        <v>-1.7118051052093499</v>
      </c>
      <c r="C9373">
        <v>11.316999435424799</v>
      </c>
    </row>
    <row r="9374" spans="1:3">
      <c r="A9374">
        <v>15.1378784179688</v>
      </c>
      <c r="B9374">
        <v>40.851139068603501</v>
      </c>
      <c r="C9374">
        <v>24.137519836425799</v>
      </c>
    </row>
    <row r="9375" spans="1:3">
      <c r="A9375">
        <v>26.328849792480501</v>
      </c>
      <c r="B9375">
        <v>30.679349899291999</v>
      </c>
      <c r="C9375">
        <v>27.851524353027301</v>
      </c>
    </row>
    <row r="9376" spans="1:3">
      <c r="A9376">
        <v>32.070705413818402</v>
      </c>
      <c r="B9376">
        <v>18.718381881713899</v>
      </c>
      <c r="C9376">
        <v>27.397392272949201</v>
      </c>
    </row>
    <row r="9377" spans="1:3">
      <c r="A9377">
        <v>30.395521163940401</v>
      </c>
      <c r="B9377">
        <v>20.162002563476602</v>
      </c>
      <c r="C9377">
        <v>26.813789367675799</v>
      </c>
    </row>
    <row r="9378" spans="1:3">
      <c r="A9378">
        <v>23.401609420776399</v>
      </c>
      <c r="B9378">
        <v>6.7181477546691903</v>
      </c>
      <c r="C9378">
        <v>17.5623970031738</v>
      </c>
    </row>
    <row r="9379" spans="1:3">
      <c r="A9379">
        <v>28.278888702392599</v>
      </c>
      <c r="B9379">
        <v>-17.175193786621101</v>
      </c>
      <c r="C9379">
        <v>12.3699598312378</v>
      </c>
    </row>
    <row r="9380" spans="1:3">
      <c r="A9380">
        <v>15.9647169113159</v>
      </c>
      <c r="B9380">
        <v>4.0429978370666504</v>
      </c>
      <c r="C9380">
        <v>11.7921152114868</v>
      </c>
    </row>
    <row r="9381" spans="1:3">
      <c r="A9381">
        <v>52.351024627685497</v>
      </c>
      <c r="B9381">
        <v>72.2027587890625</v>
      </c>
      <c r="C9381">
        <v>59.2991333007813</v>
      </c>
    </row>
    <row r="9382" spans="1:3">
      <c r="A9382">
        <v>25.386651992797901</v>
      </c>
      <c r="B9382">
        <v>47.150852203369098</v>
      </c>
      <c r="C9382">
        <v>33.004123687744098</v>
      </c>
    </row>
    <row r="9383" spans="1:3">
      <c r="A9383">
        <v>29.252483367919901</v>
      </c>
      <c r="B9383">
        <v>21.897296905517599</v>
      </c>
      <c r="C9383">
        <v>26.678167343139599</v>
      </c>
    </row>
    <row r="9384" spans="1:3">
      <c r="A9384">
        <v>48.304443359375</v>
      </c>
      <c r="B9384">
        <v>4.9514846801757804</v>
      </c>
      <c r="C9384">
        <v>33.130908966064503</v>
      </c>
    </row>
    <row r="9385" spans="1:3">
      <c r="A9385">
        <v>32.563194274902301</v>
      </c>
      <c r="B9385">
        <v>-4.78958988189697</v>
      </c>
      <c r="C9385">
        <v>19.489719390869102</v>
      </c>
    </row>
    <row r="9386" spans="1:3">
      <c r="A9386">
        <v>35.761215209960902</v>
      </c>
      <c r="B9386">
        <v>22.982500076293899</v>
      </c>
      <c r="C9386">
        <v>31.2886657714844</v>
      </c>
    </row>
    <row r="9387" spans="1:3">
      <c r="A9387">
        <v>31.066705703735401</v>
      </c>
      <c r="B9387">
        <v>44.752708435058601</v>
      </c>
      <c r="C9387">
        <v>35.856807708740199</v>
      </c>
    </row>
    <row r="9388" spans="1:3">
      <c r="A9388">
        <v>32.568172454833999</v>
      </c>
      <c r="B9388">
        <v>14.6086931228638</v>
      </c>
      <c r="C9388">
        <v>26.282354354858398</v>
      </c>
    </row>
    <row r="9389" spans="1:3">
      <c r="A9389">
        <v>33.314365386962898</v>
      </c>
      <c r="B9389">
        <v>15.821943283081101</v>
      </c>
      <c r="C9389">
        <v>27.192018508911101</v>
      </c>
    </row>
    <row r="9390" spans="1:3">
      <c r="A9390">
        <v>37.570522308349602</v>
      </c>
      <c r="B9390">
        <v>20.252599716186499</v>
      </c>
      <c r="C9390">
        <v>31.509248733520501</v>
      </c>
    </row>
    <row r="9391" spans="1:3">
      <c r="A9391">
        <v>24.342475891113299</v>
      </c>
      <c r="B9391">
        <v>56.645591735839801</v>
      </c>
      <c r="C9391">
        <v>35.648567199707003</v>
      </c>
    </row>
    <row r="9392" spans="1:3">
      <c r="A9392">
        <v>47.245292663574197</v>
      </c>
      <c r="B9392">
        <v>41.290542602539098</v>
      </c>
      <c r="C9392">
        <v>45.161128997802699</v>
      </c>
    </row>
    <row r="9393" spans="1:3">
      <c r="A9393">
        <v>35.020465850830099</v>
      </c>
      <c r="B9393">
        <v>0.52167069911956798</v>
      </c>
      <c r="C9393">
        <v>22.945886611938501</v>
      </c>
    </row>
    <row r="9394" spans="1:3">
      <c r="A9394">
        <v>12.541561126709</v>
      </c>
      <c r="B9394">
        <v>3.9662115573883101</v>
      </c>
      <c r="C9394">
        <v>9.5401887893676793</v>
      </c>
    </row>
    <row r="9395" spans="1:3">
      <c r="A9395">
        <v>32.700046539306598</v>
      </c>
      <c r="B9395">
        <v>54.280296325683601</v>
      </c>
      <c r="C9395">
        <v>40.253135681152301</v>
      </c>
    </row>
    <row r="9396" spans="1:3">
      <c r="A9396">
        <v>28.143781661987301</v>
      </c>
      <c r="B9396">
        <v>11.5580492019653</v>
      </c>
      <c r="C9396">
        <v>22.3387756347656</v>
      </c>
    </row>
    <row r="9397" spans="1:3">
      <c r="A9397">
        <v>30.694919586181602</v>
      </c>
      <c r="B9397">
        <v>0.95924353599548295</v>
      </c>
      <c r="C9397">
        <v>20.287433624267599</v>
      </c>
    </row>
    <row r="9398" spans="1:3">
      <c r="A9398">
        <v>25.9388751983643</v>
      </c>
      <c r="B9398">
        <v>77.474655151367202</v>
      </c>
      <c r="C9398">
        <v>43.976398468017599</v>
      </c>
    </row>
    <row r="9399" spans="1:3">
      <c r="A9399">
        <v>12.9345607757568</v>
      </c>
      <c r="B9399">
        <v>48.8829536437988</v>
      </c>
      <c r="C9399">
        <v>25.5164985656738</v>
      </c>
    </row>
    <row r="9400" spans="1:3">
      <c r="A9400">
        <v>23.912458419799801</v>
      </c>
      <c r="B9400">
        <v>5.4000568389892596</v>
      </c>
      <c r="C9400">
        <v>17.4331169128418</v>
      </c>
    </row>
    <row r="9401" spans="1:3">
      <c r="A9401">
        <v>11.7926540374756</v>
      </c>
      <c r="B9401">
        <v>17.072799682617202</v>
      </c>
      <c r="C9401">
        <v>13.640705108642599</v>
      </c>
    </row>
    <row r="9402" spans="1:3">
      <c r="A9402">
        <v>28.946842193603501</v>
      </c>
      <c r="B9402">
        <v>33.0299682617188</v>
      </c>
      <c r="C9402">
        <v>30.3759365081787</v>
      </c>
    </row>
    <row r="9403" spans="1:3">
      <c r="A9403">
        <v>32.447410583496101</v>
      </c>
      <c r="B9403">
        <v>32.258102416992202</v>
      </c>
      <c r="C9403">
        <v>32.381153106689503</v>
      </c>
    </row>
    <row r="9404" spans="1:3">
      <c r="A9404">
        <v>46.015632629394503</v>
      </c>
      <c r="B9404">
        <v>1.1562643051147501</v>
      </c>
      <c r="C9404">
        <v>30.314853668212901</v>
      </c>
    </row>
    <row r="9405" spans="1:3">
      <c r="A9405">
        <v>24.633586883544901</v>
      </c>
      <c r="B9405">
        <v>29.56907081604</v>
      </c>
      <c r="C9405">
        <v>26.361005783081101</v>
      </c>
    </row>
    <row r="9406" spans="1:3">
      <c r="A9406">
        <v>17.0322265625</v>
      </c>
      <c r="B9406">
        <v>0.80752885341644298</v>
      </c>
      <c r="C9406">
        <v>11.3535823822021</v>
      </c>
    </row>
    <row r="9407" spans="1:3">
      <c r="A9407">
        <v>22.786647796630898</v>
      </c>
      <c r="B9407">
        <v>6.5796642303466797</v>
      </c>
      <c r="C9407">
        <v>17.114204406738299</v>
      </c>
    </row>
    <row r="9408" spans="1:3">
      <c r="A9408">
        <v>42.355663299560497</v>
      </c>
      <c r="B9408">
        <v>8.4037275314331108</v>
      </c>
      <c r="C9408">
        <v>30.472486495971701</v>
      </c>
    </row>
    <row r="9409" spans="1:3">
      <c r="A9409">
        <v>31.682653427123999</v>
      </c>
      <c r="B9409">
        <v>-8.2818183898925799</v>
      </c>
      <c r="C9409">
        <v>17.6950874328613</v>
      </c>
    </row>
    <row r="9410" spans="1:3">
      <c r="A9410">
        <v>28.736125946044901</v>
      </c>
      <c r="B9410">
        <v>27.0736789703369</v>
      </c>
      <c r="C9410">
        <v>28.154270172119102</v>
      </c>
    </row>
    <row r="9411" spans="1:3">
      <c r="A9411">
        <v>33.443996429443402</v>
      </c>
      <c r="B9411">
        <v>32.1373901367188</v>
      </c>
      <c r="C9411">
        <v>32.986682891845703</v>
      </c>
    </row>
    <row r="9412" spans="1:3">
      <c r="A9412">
        <v>38.202022552490199</v>
      </c>
      <c r="B9412">
        <v>49.088321685791001</v>
      </c>
      <c r="C9412">
        <v>42.0122261047363</v>
      </c>
    </row>
    <row r="9413" spans="1:3">
      <c r="A9413">
        <v>29.330865859985401</v>
      </c>
      <c r="B9413">
        <v>7.8287029266357404</v>
      </c>
      <c r="C9413">
        <v>21.805109024047901</v>
      </c>
    </row>
    <row r="9414" spans="1:3">
      <c r="A9414">
        <v>34.9827690124512</v>
      </c>
      <c r="B9414">
        <v>18.080879211425799</v>
      </c>
      <c r="C9414">
        <v>29.0671081542969</v>
      </c>
    </row>
    <row r="9415" spans="1:3">
      <c r="A9415">
        <v>37.0784301757813</v>
      </c>
      <c r="B9415">
        <v>37.900619506835902</v>
      </c>
      <c r="C9415">
        <v>37.366195678710902</v>
      </c>
    </row>
    <row r="9416" spans="1:3">
      <c r="A9416">
        <v>21.269945144653299</v>
      </c>
      <c r="B9416">
        <v>-13.4957981109619</v>
      </c>
      <c r="C9416">
        <v>9.1019353866577095</v>
      </c>
    </row>
    <row r="9417" spans="1:3">
      <c r="A9417">
        <v>27.634748458862301</v>
      </c>
      <c r="B9417">
        <v>45.013412475585902</v>
      </c>
      <c r="C9417">
        <v>33.717281341552699</v>
      </c>
    </row>
    <row r="9418" spans="1:3">
      <c r="A9418">
        <v>21.8804836273193</v>
      </c>
      <c r="B9418">
        <v>24.277349472045898</v>
      </c>
      <c r="C9418">
        <v>22.719387054443398</v>
      </c>
    </row>
    <row r="9419" spans="1:3">
      <c r="A9419">
        <v>27.7418212890625</v>
      </c>
      <c r="B9419">
        <v>29.0131645202637</v>
      </c>
      <c r="C9419">
        <v>28.186790466308601</v>
      </c>
    </row>
    <row r="9420" spans="1:3">
      <c r="A9420">
        <v>44.829509735107401</v>
      </c>
      <c r="B9420">
        <v>7.8059797286987296</v>
      </c>
      <c r="C9420">
        <v>31.871274948120099</v>
      </c>
    </row>
    <row r="9421" spans="1:3">
      <c r="A9421">
        <v>41.662517547607401</v>
      </c>
      <c r="B9421">
        <v>3.8734505176544198</v>
      </c>
      <c r="C9421">
        <v>28.436344146728501</v>
      </c>
    </row>
    <row r="9422" spans="1:3">
      <c r="A9422">
        <v>22.919130325317401</v>
      </c>
      <c r="B9422">
        <v>17.804702758789102</v>
      </c>
      <c r="C9422">
        <v>21.1290798187256</v>
      </c>
    </row>
    <row r="9423" spans="1:3">
      <c r="A9423">
        <v>22.726659774780298</v>
      </c>
      <c r="B9423">
        <v>59.055583953857401</v>
      </c>
      <c r="C9423">
        <v>35.441783905029297</v>
      </c>
    </row>
    <row r="9424" spans="1:3">
      <c r="A9424">
        <v>24.621822357177699</v>
      </c>
      <c r="B9424">
        <v>-3.0834586620330802</v>
      </c>
      <c r="C9424">
        <v>14.924974441528301</v>
      </c>
    </row>
    <row r="9425" spans="1:3">
      <c r="A9425">
        <v>19.548015594482401</v>
      </c>
      <c r="B9425">
        <v>9.5533943176269496</v>
      </c>
      <c r="C9425">
        <v>16.049898147583001</v>
      </c>
    </row>
    <row r="9426" spans="1:3">
      <c r="A9426">
        <v>34.673030853271499</v>
      </c>
      <c r="B9426">
        <v>10.285652160644499</v>
      </c>
      <c r="C9426">
        <v>26.137447357177699</v>
      </c>
    </row>
    <row r="9427" spans="1:3">
      <c r="A9427">
        <v>41.699703216552699</v>
      </c>
      <c r="B9427">
        <v>20.923896789550799</v>
      </c>
      <c r="C9427">
        <v>34.428169250488303</v>
      </c>
    </row>
    <row r="9428" spans="1:3">
      <c r="A9428">
        <v>12.6118631362915</v>
      </c>
      <c r="B9428">
        <v>6.3183307647705096</v>
      </c>
      <c r="C9428">
        <v>10.409127235412599</v>
      </c>
    </row>
    <row r="9429" spans="1:3">
      <c r="A9429">
        <v>39.973487854003899</v>
      </c>
      <c r="B9429">
        <v>29.248701095581101</v>
      </c>
      <c r="C9429">
        <v>36.219814300537102</v>
      </c>
    </row>
    <row r="9430" spans="1:3">
      <c r="A9430">
        <v>34.226146697997997</v>
      </c>
      <c r="B9430">
        <v>29.155071258544901</v>
      </c>
      <c r="C9430">
        <v>32.451271057128899</v>
      </c>
    </row>
    <row r="9431" spans="1:3">
      <c r="A9431">
        <v>23.599349975585898</v>
      </c>
      <c r="B9431">
        <v>33.268745422363303</v>
      </c>
      <c r="C9431">
        <v>26.983638763427699</v>
      </c>
    </row>
    <row r="9432" spans="1:3">
      <c r="A9432">
        <v>8.3025474548339808</v>
      </c>
      <c r="B9432">
        <v>45.577716827392599</v>
      </c>
      <c r="C9432">
        <v>21.34885597229</v>
      </c>
    </row>
    <row r="9433" spans="1:3">
      <c r="A9433">
        <v>18.373012542724599</v>
      </c>
      <c r="B9433">
        <v>93.959846496582003</v>
      </c>
      <c r="C9433">
        <v>44.828403472900398</v>
      </c>
    </row>
    <row r="9434" spans="1:3">
      <c r="A9434">
        <v>45.349723815917997</v>
      </c>
      <c r="B9434">
        <v>18.551097869873001</v>
      </c>
      <c r="C9434">
        <v>35.970203399658203</v>
      </c>
    </row>
    <row r="9435" spans="1:3">
      <c r="A9435">
        <v>12.4008140563965</v>
      </c>
      <c r="B9435">
        <v>60.862060546875</v>
      </c>
      <c r="C9435">
        <v>29.362251281738299</v>
      </c>
    </row>
    <row r="9436" spans="1:3">
      <c r="A9436">
        <v>24.484645843505898</v>
      </c>
      <c r="B9436">
        <v>20.1748943328857</v>
      </c>
      <c r="C9436">
        <v>22.976232528686499</v>
      </c>
    </row>
    <row r="9437" spans="1:3">
      <c r="A9437">
        <v>34.726860046386697</v>
      </c>
      <c r="B9437">
        <v>43.968215942382798</v>
      </c>
      <c r="C9437">
        <v>37.961334228515597</v>
      </c>
    </row>
    <row r="9438" spans="1:3">
      <c r="A9438">
        <v>24.950290679931602</v>
      </c>
      <c r="B9438">
        <v>21.8900032043457</v>
      </c>
      <c r="C9438">
        <v>23.8791904449463</v>
      </c>
    </row>
    <row r="9439" spans="1:3">
      <c r="A9439">
        <v>23.2696838378906</v>
      </c>
      <c r="B9439">
        <v>29.9355354309082</v>
      </c>
      <c r="C9439">
        <v>25.6027317047119</v>
      </c>
    </row>
    <row r="9440" spans="1:3">
      <c r="A9440">
        <v>25.1298732757568</v>
      </c>
      <c r="B9440">
        <v>31.866167068481399</v>
      </c>
      <c r="C9440">
        <v>27.487575531005898</v>
      </c>
    </row>
    <row r="9441" spans="1:3">
      <c r="A9441">
        <v>24.479707717895501</v>
      </c>
      <c r="B9441">
        <v>21.217277526855501</v>
      </c>
      <c r="C9441">
        <v>23.337856292724599</v>
      </c>
    </row>
    <row r="9442" spans="1:3">
      <c r="A9442">
        <v>27.9564723968506</v>
      </c>
      <c r="B9442">
        <v>9.8550977706909197</v>
      </c>
      <c r="C9442">
        <v>21.6209907531738</v>
      </c>
    </row>
    <row r="9443" spans="1:3">
      <c r="A9443">
        <v>29.511573791503899</v>
      </c>
      <c r="B9443">
        <v>27.891197204589801</v>
      </c>
      <c r="C9443">
        <v>28.944442749023398</v>
      </c>
    </row>
    <row r="9444" spans="1:3">
      <c r="A9444">
        <v>19.093746185302699</v>
      </c>
      <c r="B9444">
        <v>18.790607452392599</v>
      </c>
      <c r="C9444">
        <v>18.987648010253899</v>
      </c>
    </row>
    <row r="9445" spans="1:3">
      <c r="A9445">
        <v>21.314424514770501</v>
      </c>
      <c r="B9445">
        <v>28.408287048339801</v>
      </c>
      <c r="C9445">
        <v>23.797275543212901</v>
      </c>
    </row>
    <row r="9446" spans="1:3">
      <c r="A9446">
        <v>45.874458312988303</v>
      </c>
      <c r="B9446">
        <v>-0.31427785754203802</v>
      </c>
      <c r="C9446">
        <v>29.708400726318398</v>
      </c>
    </row>
    <row r="9447" spans="1:3">
      <c r="A9447">
        <v>30.6922817230225</v>
      </c>
      <c r="B9447">
        <v>33.160839080810497</v>
      </c>
      <c r="C9447">
        <v>31.556276321411101</v>
      </c>
    </row>
    <row r="9448" spans="1:3">
      <c r="A9448">
        <v>34.704051971435497</v>
      </c>
      <c r="B9448">
        <v>18.605333328247099</v>
      </c>
      <c r="C9448">
        <v>29.069499969482401</v>
      </c>
    </row>
    <row r="9449" spans="1:3">
      <c r="A9449">
        <v>25.997360229492202</v>
      </c>
      <c r="B9449">
        <v>49.503196716308601</v>
      </c>
      <c r="C9449">
        <v>34.224403381347699</v>
      </c>
    </row>
    <row r="9450" spans="1:3">
      <c r="A9450">
        <v>11.2435054779053</v>
      </c>
      <c r="B9450">
        <v>2.1856770515441899</v>
      </c>
      <c r="C9450">
        <v>8.0732650756835902</v>
      </c>
    </row>
    <row r="9451" spans="1:3">
      <c r="A9451">
        <v>26.049991607666001</v>
      </c>
      <c r="B9451">
        <v>54.731086730957003</v>
      </c>
      <c r="C9451">
        <v>36.088375091552699</v>
      </c>
    </row>
    <row r="9452" spans="1:3">
      <c r="A9452">
        <v>17.864120483398398</v>
      </c>
      <c r="B9452">
        <v>30.4837322235107</v>
      </c>
      <c r="C9452">
        <v>22.28098487854</v>
      </c>
    </row>
    <row r="9453" spans="1:3">
      <c r="A9453">
        <v>40.579849243164098</v>
      </c>
      <c r="B9453">
        <v>16.577571868896499</v>
      </c>
      <c r="C9453">
        <v>32.179050445556598</v>
      </c>
    </row>
    <row r="9454" spans="1:3">
      <c r="A9454">
        <v>31.385128021240199</v>
      </c>
      <c r="B9454">
        <v>16.131372451782202</v>
      </c>
      <c r="C9454">
        <v>26.046314239501999</v>
      </c>
    </row>
    <row r="9455" spans="1:3">
      <c r="A9455">
        <v>45.7551460266113</v>
      </c>
      <c r="B9455">
        <v>29.317316055297901</v>
      </c>
      <c r="C9455">
        <v>40.001907348632798</v>
      </c>
    </row>
    <row r="9456" spans="1:3">
      <c r="A9456">
        <v>31.7548732757568</v>
      </c>
      <c r="B9456">
        <v>32.969051361083999</v>
      </c>
      <c r="C9456">
        <v>32.179836273193402</v>
      </c>
    </row>
    <row r="9457" spans="1:3">
      <c r="A9457">
        <v>30.560972213745099</v>
      </c>
      <c r="B9457">
        <v>43.833835601806598</v>
      </c>
      <c r="C9457">
        <v>35.206474304199197</v>
      </c>
    </row>
    <row r="9458" spans="1:3">
      <c r="A9458">
        <v>29.502361297607401</v>
      </c>
      <c r="B9458">
        <v>12.347225189209</v>
      </c>
      <c r="C9458">
        <v>23.498064041137699</v>
      </c>
    </row>
    <row r="9459" spans="1:3">
      <c r="A9459">
        <v>21.279634475708001</v>
      </c>
      <c r="B9459">
        <v>54.449951171875</v>
      </c>
      <c r="C9459">
        <v>32.889244079589801</v>
      </c>
    </row>
    <row r="9460" spans="1:3">
      <c r="A9460">
        <v>37.326686859130902</v>
      </c>
      <c r="B9460">
        <v>12.6933813095093</v>
      </c>
      <c r="C9460">
        <v>28.705030441284201</v>
      </c>
    </row>
    <row r="9461" spans="1:3">
      <c r="A9461">
        <v>25.758491516113299</v>
      </c>
      <c r="B9461">
        <v>14.943896293640099</v>
      </c>
      <c r="C9461">
        <v>21.973382949829102</v>
      </c>
    </row>
    <row r="9462" spans="1:3">
      <c r="A9462">
        <v>18.583835601806602</v>
      </c>
      <c r="B9462">
        <v>-15.6968021392822</v>
      </c>
      <c r="C9462">
        <v>6.5856122970581099</v>
      </c>
    </row>
    <row r="9463" spans="1:3">
      <c r="A9463">
        <v>23.735176086425799</v>
      </c>
      <c r="B9463">
        <v>27.864997863769499</v>
      </c>
      <c r="C9463">
        <v>25.180614471435501</v>
      </c>
    </row>
    <row r="9464" spans="1:3">
      <c r="A9464">
        <v>18.173046112060501</v>
      </c>
      <c r="B9464">
        <v>35.046669006347699</v>
      </c>
      <c r="C9464">
        <v>24.078813552856399</v>
      </c>
    </row>
    <row r="9465" spans="1:3">
      <c r="A9465">
        <v>29.6047458648682</v>
      </c>
      <c r="B9465">
        <v>24.111333847045898</v>
      </c>
      <c r="C9465">
        <v>27.682052612304702</v>
      </c>
    </row>
    <row r="9466" spans="1:3">
      <c r="A9466">
        <v>65.582000732421903</v>
      </c>
      <c r="B9466">
        <v>7.9205136299133301</v>
      </c>
      <c r="C9466">
        <v>45.400478363037102</v>
      </c>
    </row>
    <row r="9467" spans="1:3">
      <c r="A9467">
        <v>16.110860824585</v>
      </c>
      <c r="B9467">
        <v>9.5082893371581996</v>
      </c>
      <c r="C9467">
        <v>13.7999610900879</v>
      </c>
    </row>
    <row r="9468" spans="1:3">
      <c r="A9468">
        <v>25.845819473266602</v>
      </c>
      <c r="B9468">
        <v>62.661632537841797</v>
      </c>
      <c r="C9468">
        <v>38.731353759765597</v>
      </c>
    </row>
    <row r="9469" spans="1:3">
      <c r="A9469">
        <v>49.3115844726563</v>
      </c>
      <c r="B9469">
        <v>31.200334548950199</v>
      </c>
      <c r="C9469">
        <v>42.972648620605497</v>
      </c>
    </row>
    <row r="9470" spans="1:3">
      <c r="A9470">
        <v>35.847366333007798</v>
      </c>
      <c r="B9470">
        <v>85.895805358886705</v>
      </c>
      <c r="C9470">
        <v>53.3643188476563</v>
      </c>
    </row>
    <row r="9471" spans="1:3">
      <c r="A9471">
        <v>31.256280899047901</v>
      </c>
      <c r="B9471">
        <v>79.207557678222699</v>
      </c>
      <c r="C9471">
        <v>48.039226531982401</v>
      </c>
    </row>
    <row r="9472" spans="1:3">
      <c r="A9472">
        <v>16.307867050170898</v>
      </c>
      <c r="B9472">
        <v>55.788272857666001</v>
      </c>
      <c r="C9472">
        <v>30.1260089874268</v>
      </c>
    </row>
    <row r="9473" spans="1:3">
      <c r="A9473">
        <v>20.934328079223601</v>
      </c>
      <c r="B9473">
        <v>49.538124084472699</v>
      </c>
      <c r="C9473">
        <v>30.945655822753899</v>
      </c>
    </row>
    <row r="9474" spans="1:3">
      <c r="A9474">
        <v>18.9612007141113</v>
      </c>
      <c r="B9474">
        <v>46.907981872558601</v>
      </c>
      <c r="C9474">
        <v>28.7425746917725</v>
      </c>
    </row>
    <row r="9475" spans="1:3">
      <c r="A9475">
        <v>36.913288116455099</v>
      </c>
      <c r="B9475">
        <v>39.359607696533203</v>
      </c>
      <c r="C9475">
        <v>37.769500732421903</v>
      </c>
    </row>
    <row r="9476" spans="1:3">
      <c r="A9476">
        <v>17.9977321624756</v>
      </c>
      <c r="B9476">
        <v>5.3931975364685103</v>
      </c>
      <c r="C9476">
        <v>13.586145401001</v>
      </c>
    </row>
    <row r="9477" spans="1:3">
      <c r="A9477">
        <v>14.5741891860962</v>
      </c>
      <c r="B9477">
        <v>13.010285377502401</v>
      </c>
      <c r="C9477">
        <v>14.0268230438232</v>
      </c>
    </row>
    <row r="9478" spans="1:3">
      <c r="A9478">
        <v>25.548713684081999</v>
      </c>
      <c r="B9478">
        <v>51.6253051757813</v>
      </c>
      <c r="C9478">
        <v>34.675521850585902</v>
      </c>
    </row>
    <row r="9479" spans="1:3">
      <c r="A9479">
        <v>40.261932373046903</v>
      </c>
      <c r="B9479">
        <v>54.225025177002003</v>
      </c>
      <c r="C9479">
        <v>45.149013519287102</v>
      </c>
    </row>
    <row r="9480" spans="1:3">
      <c r="A9480">
        <v>22.250917434692401</v>
      </c>
      <c r="B9480">
        <v>-6.8692507743835396</v>
      </c>
      <c r="C9480">
        <v>12.05885887146</v>
      </c>
    </row>
    <row r="9481" spans="1:3">
      <c r="A9481">
        <v>31.351615905761701</v>
      </c>
      <c r="B9481">
        <v>46.980392456054702</v>
      </c>
      <c r="C9481">
        <v>36.821685791015597</v>
      </c>
    </row>
    <row r="9482" spans="1:3">
      <c r="A9482">
        <v>21.525812149047901</v>
      </c>
      <c r="B9482">
        <v>20.725471496581999</v>
      </c>
      <c r="C9482">
        <v>21.245693206787099</v>
      </c>
    </row>
    <row r="9483" spans="1:3">
      <c r="A9483">
        <v>36.70849609375</v>
      </c>
      <c r="B9483">
        <v>46.322711944580099</v>
      </c>
      <c r="C9483">
        <v>40.073471069335902</v>
      </c>
    </row>
    <row r="9484" spans="1:3">
      <c r="A9484">
        <v>19.528793334960898</v>
      </c>
      <c r="B9484">
        <v>26.0850009918213</v>
      </c>
      <c r="C9484">
        <v>21.82346534729</v>
      </c>
    </row>
    <row r="9485" spans="1:3">
      <c r="A9485">
        <v>24.065254211425799</v>
      </c>
      <c r="B9485">
        <v>31.399965286254901</v>
      </c>
      <c r="C9485">
        <v>26.632402420043899</v>
      </c>
    </row>
    <row r="9486" spans="1:3">
      <c r="A9486">
        <v>11.835212707519499</v>
      </c>
      <c r="B9486">
        <v>-6.82511234283447</v>
      </c>
      <c r="C9486">
        <v>5.30409908294678</v>
      </c>
    </row>
    <row r="9487" spans="1:3">
      <c r="A9487">
        <v>14.8163614273071</v>
      </c>
      <c r="B9487">
        <v>2.5822372436523402</v>
      </c>
      <c r="C9487">
        <v>10.5344181060791</v>
      </c>
    </row>
    <row r="9488" spans="1:3">
      <c r="A9488">
        <v>44.311916351318402</v>
      </c>
      <c r="B9488">
        <v>18.833723068237301</v>
      </c>
      <c r="C9488">
        <v>35.3945503234863</v>
      </c>
    </row>
    <row r="9489" spans="1:3">
      <c r="A9489">
        <v>27.9078254699707</v>
      </c>
      <c r="B9489">
        <v>-14.646854400634799</v>
      </c>
      <c r="C9489">
        <v>13.0136871337891</v>
      </c>
    </row>
    <row r="9490" spans="1:3">
      <c r="A9490">
        <v>30.1972541809082</v>
      </c>
      <c r="B9490">
        <v>43.647933959960902</v>
      </c>
      <c r="C9490">
        <v>34.904991149902301</v>
      </c>
    </row>
    <row r="9491" spans="1:3">
      <c r="A9491">
        <v>30.291872024536101</v>
      </c>
      <c r="B9491">
        <v>31.4254150390625</v>
      </c>
      <c r="C9491">
        <v>30.688611984252901</v>
      </c>
    </row>
    <row r="9492" spans="1:3">
      <c r="A9492">
        <v>8.6180324554443395</v>
      </c>
      <c r="B9492">
        <v>56.5057563781738</v>
      </c>
      <c r="C9492">
        <v>25.378736495971701</v>
      </c>
    </row>
    <row r="9493" spans="1:3">
      <c r="A9493">
        <v>37.983230590820298</v>
      </c>
      <c r="B9493">
        <v>14.077716827392599</v>
      </c>
      <c r="C9493">
        <v>29.6163005828857</v>
      </c>
    </row>
    <row r="9494" spans="1:3">
      <c r="A9494">
        <v>11.132910728454601</v>
      </c>
      <c r="B9494">
        <v>76.4112548828125</v>
      </c>
      <c r="C9494">
        <v>33.980331420898402</v>
      </c>
    </row>
    <row r="9495" spans="1:3">
      <c r="A9495">
        <v>17.025608062744102</v>
      </c>
      <c r="B9495">
        <v>53.021327972412102</v>
      </c>
      <c r="C9495">
        <v>29.624109268188501</v>
      </c>
    </row>
    <row r="9496" spans="1:3">
      <c r="A9496">
        <v>35.093845367431598</v>
      </c>
      <c r="B9496">
        <v>35.826675415039098</v>
      </c>
      <c r="C9496">
        <v>35.350334167480497</v>
      </c>
    </row>
    <row r="9497" spans="1:3">
      <c r="A9497">
        <v>26.751705169677699</v>
      </c>
      <c r="B9497">
        <v>27.7029933929443</v>
      </c>
      <c r="C9497">
        <v>27.0846557617188</v>
      </c>
    </row>
    <row r="9498" spans="1:3">
      <c r="A9498">
        <v>27.614286422729499</v>
      </c>
      <c r="B9498">
        <v>0.51305377483367898</v>
      </c>
      <c r="C9498">
        <v>18.1288547515869</v>
      </c>
    </row>
    <row r="9499" spans="1:3">
      <c r="A9499">
        <v>37.401744842529297</v>
      </c>
      <c r="B9499">
        <v>1.59774017333984</v>
      </c>
      <c r="C9499">
        <v>24.8703422546387</v>
      </c>
    </row>
    <row r="9500" spans="1:3">
      <c r="A9500">
        <v>25.3346977233887</v>
      </c>
      <c r="B9500">
        <v>22.871700286865199</v>
      </c>
      <c r="C9500">
        <v>24.472648620605501</v>
      </c>
    </row>
    <row r="9501" spans="1:3">
      <c r="A9501">
        <v>33.608673095703097</v>
      </c>
      <c r="B9501">
        <v>-2.6514143943786599</v>
      </c>
      <c r="C9501">
        <v>20.9176425933838</v>
      </c>
    </row>
    <row r="9502" spans="1:3">
      <c r="A9502">
        <v>12.318891525268601</v>
      </c>
      <c r="B9502">
        <v>4.9763350486755398</v>
      </c>
      <c r="C9502">
        <v>9.7489967346191406</v>
      </c>
    </row>
    <row r="9503" spans="1:3">
      <c r="A9503">
        <v>40.784049987792997</v>
      </c>
      <c r="B9503">
        <v>68.467430114746094</v>
      </c>
      <c r="C9503">
        <v>50.473232269287102</v>
      </c>
    </row>
    <row r="9504" spans="1:3">
      <c r="A9504">
        <v>24.025310516357401</v>
      </c>
      <c r="B9504">
        <v>10.0149250030518</v>
      </c>
      <c r="C9504">
        <v>19.121675491333001</v>
      </c>
    </row>
    <row r="9505" spans="1:3">
      <c r="A9505">
        <v>22.681404113769499</v>
      </c>
      <c r="B9505">
        <v>50.109405517578097</v>
      </c>
      <c r="C9505">
        <v>32.281204223632798</v>
      </c>
    </row>
    <row r="9506" spans="1:3">
      <c r="A9506">
        <v>36.924507141113303</v>
      </c>
      <c r="B9506">
        <v>43.039779663085902</v>
      </c>
      <c r="C9506">
        <v>39.064853668212898</v>
      </c>
    </row>
    <row r="9507" spans="1:3">
      <c r="A9507">
        <v>22.237052917480501</v>
      </c>
      <c r="B9507">
        <v>33.769859313964801</v>
      </c>
      <c r="C9507">
        <v>26.273534774780298</v>
      </c>
    </row>
    <row r="9508" spans="1:3">
      <c r="A9508">
        <v>27.583753585815401</v>
      </c>
      <c r="B9508">
        <v>16.6307697296143</v>
      </c>
      <c r="C9508">
        <v>23.750209808349599</v>
      </c>
    </row>
    <row r="9509" spans="1:3">
      <c r="A9509">
        <v>33.0476264953613</v>
      </c>
      <c r="B9509">
        <v>11.4144124984741</v>
      </c>
      <c r="C9509">
        <v>25.476001739501999</v>
      </c>
    </row>
    <row r="9510" spans="1:3">
      <c r="A9510">
        <v>22.249418258666999</v>
      </c>
      <c r="B9510">
        <v>73.783424377441406</v>
      </c>
      <c r="C9510">
        <v>40.286319732666001</v>
      </c>
    </row>
    <row r="9511" spans="1:3">
      <c r="A9511">
        <v>22.614963531494102</v>
      </c>
      <c r="B9511">
        <v>24.086555480956999</v>
      </c>
      <c r="C9511">
        <v>23.130020141601602</v>
      </c>
    </row>
    <row r="9512" spans="1:3">
      <c r="A9512">
        <v>31.097528457641602</v>
      </c>
      <c r="B9512">
        <v>0.62981170415878296</v>
      </c>
      <c r="C9512">
        <v>20.4338283538818</v>
      </c>
    </row>
    <row r="9513" spans="1:3">
      <c r="A9513">
        <v>35.1487846374512</v>
      </c>
      <c r="B9513">
        <v>24.528263092041001</v>
      </c>
      <c r="C9513">
        <v>31.431602478027301</v>
      </c>
    </row>
    <row r="9514" spans="1:3">
      <c r="A9514">
        <v>51.267513275146499</v>
      </c>
      <c r="B9514">
        <v>8.2180624008178693</v>
      </c>
      <c r="C9514">
        <v>36.200206756591797</v>
      </c>
    </row>
    <row r="9515" spans="1:3">
      <c r="A9515">
        <v>52.097465515136697</v>
      </c>
      <c r="B9515">
        <v>24.248075485229499</v>
      </c>
      <c r="C9515">
        <v>42.350177764892599</v>
      </c>
    </row>
    <row r="9516" spans="1:3">
      <c r="A9516">
        <v>30.564386367797901</v>
      </c>
      <c r="B9516">
        <v>42.600822448730497</v>
      </c>
      <c r="C9516">
        <v>34.777137756347699</v>
      </c>
    </row>
    <row r="9517" spans="1:3">
      <c r="A9517">
        <v>58.8709716796875</v>
      </c>
      <c r="B9517">
        <v>39.572315216064503</v>
      </c>
      <c r="C9517">
        <v>52.116443634033203</v>
      </c>
    </row>
    <row r="9518" spans="1:3">
      <c r="A9518">
        <v>30.975357055664102</v>
      </c>
      <c r="B9518">
        <v>22.988294601440401</v>
      </c>
      <c r="C9518">
        <v>28.179885864257798</v>
      </c>
    </row>
    <row r="9519" spans="1:3">
      <c r="A9519">
        <v>26.696205139160199</v>
      </c>
      <c r="B9519">
        <v>35.263320922851598</v>
      </c>
      <c r="C9519">
        <v>29.694696426391602</v>
      </c>
    </row>
    <row r="9520" spans="1:3">
      <c r="A9520">
        <v>32.089038848877003</v>
      </c>
      <c r="B9520">
        <v>76.204818725585895</v>
      </c>
      <c r="C9520">
        <v>47.5295600891113</v>
      </c>
    </row>
    <row r="9521" spans="1:3">
      <c r="A9521">
        <v>21.5713500976563</v>
      </c>
      <c r="B9521">
        <v>49.199066162109403</v>
      </c>
      <c r="C9521">
        <v>31.241050720214801</v>
      </c>
    </row>
    <row r="9522" spans="1:3">
      <c r="A9522">
        <v>16.153537750244102</v>
      </c>
      <c r="B9522">
        <v>-6.3286013603210396</v>
      </c>
      <c r="C9522">
        <v>8.28478908538818</v>
      </c>
    </row>
    <row r="9523" spans="1:3">
      <c r="A9523">
        <v>23.795772552490199</v>
      </c>
      <c r="B9523">
        <v>3.3597726821899401</v>
      </c>
      <c r="C9523">
        <v>16.643173217773398</v>
      </c>
    </row>
    <row r="9524" spans="1:3">
      <c r="A9524">
        <v>26.951465606689499</v>
      </c>
      <c r="B9524">
        <v>42.520236968994098</v>
      </c>
      <c r="C9524">
        <v>32.400535583496101</v>
      </c>
    </row>
    <row r="9525" spans="1:3">
      <c r="A9525">
        <v>12.6662292480469</v>
      </c>
      <c r="B9525">
        <v>36.438667297363303</v>
      </c>
      <c r="C9525">
        <v>20.9865818023682</v>
      </c>
    </row>
    <row r="9526" spans="1:3">
      <c r="A9526">
        <v>37.574050903320298</v>
      </c>
      <c r="B9526">
        <v>10.2903728485107</v>
      </c>
      <c r="C9526">
        <v>28.024763107299801</v>
      </c>
    </row>
    <row r="9527" spans="1:3">
      <c r="A9527">
        <v>27.862636566162099</v>
      </c>
      <c r="B9527">
        <v>14.8805236816406</v>
      </c>
      <c r="C9527">
        <v>23.318897247314499</v>
      </c>
    </row>
    <row r="9528" spans="1:3">
      <c r="A9528">
        <v>32.201667785644503</v>
      </c>
      <c r="B9528">
        <v>9.1700534820556605</v>
      </c>
      <c r="C9528">
        <v>24.140602111816399</v>
      </c>
    </row>
    <row r="9529" spans="1:3">
      <c r="A9529">
        <v>27.805425643920898</v>
      </c>
      <c r="B9529">
        <v>34.920173645019503</v>
      </c>
      <c r="C9529">
        <v>30.295587539672901</v>
      </c>
    </row>
    <row r="9530" spans="1:3">
      <c r="A9530">
        <v>24.524173736572301</v>
      </c>
      <c r="B9530">
        <v>113.743362426758</v>
      </c>
      <c r="C9530">
        <v>55.750888824462898</v>
      </c>
    </row>
    <row r="9531" spans="1:3">
      <c r="A9531">
        <v>25.0313510894775</v>
      </c>
      <c r="B9531">
        <v>18.6008491516113</v>
      </c>
      <c r="C9531">
        <v>22.780675888061499</v>
      </c>
    </row>
    <row r="9532" spans="1:3">
      <c r="A9532">
        <v>33.442989349365199</v>
      </c>
      <c r="B9532">
        <v>31.146692276001001</v>
      </c>
      <c r="C9532">
        <v>32.639286041259801</v>
      </c>
    </row>
    <row r="9533" spans="1:3">
      <c r="A9533">
        <v>13.5579080581665</v>
      </c>
      <c r="B9533">
        <v>2.4885802268981898</v>
      </c>
      <c r="C9533">
        <v>9.6836433410644496</v>
      </c>
    </row>
    <row r="9534" spans="1:3">
      <c r="A9534">
        <v>34.383518218994098</v>
      </c>
      <c r="B9534">
        <v>63.101600646972699</v>
      </c>
      <c r="C9534">
        <v>44.434848785400398</v>
      </c>
    </row>
    <row r="9535" spans="1:3">
      <c r="A9535">
        <v>22.6548461914063</v>
      </c>
      <c r="B9535">
        <v>8.30517673492432</v>
      </c>
      <c r="C9535">
        <v>17.632461547851602</v>
      </c>
    </row>
    <row r="9536" spans="1:3">
      <c r="A9536">
        <v>14.020611763000501</v>
      </c>
      <c r="B9536">
        <v>14.837848663330099</v>
      </c>
      <c r="C9536">
        <v>14.306644439697299</v>
      </c>
    </row>
    <row r="9537" spans="1:3">
      <c r="A9537">
        <v>29.3072185516357</v>
      </c>
      <c r="B9537">
        <v>4.9654011726379403</v>
      </c>
      <c r="C9537">
        <v>20.787582397460898</v>
      </c>
    </row>
    <row r="9538" spans="1:3">
      <c r="A9538">
        <v>16.890052795410199</v>
      </c>
      <c r="B9538">
        <v>23.048711776733398</v>
      </c>
      <c r="C9538">
        <v>19.0455837249756</v>
      </c>
    </row>
    <row r="9539" spans="1:3">
      <c r="A9539">
        <v>30.8454494476318</v>
      </c>
      <c r="B9539">
        <v>65.710372924804702</v>
      </c>
      <c r="C9539">
        <v>43.048171997070298</v>
      </c>
    </row>
    <row r="9540" spans="1:3">
      <c r="A9540">
        <v>23.0719299316406</v>
      </c>
      <c r="B9540">
        <v>41.652565002441399</v>
      </c>
      <c r="C9540">
        <v>29.575151443481399</v>
      </c>
    </row>
    <row r="9541" spans="1:3">
      <c r="A9541">
        <v>18.377292633056602</v>
      </c>
      <c r="B9541">
        <v>30.384946823120099</v>
      </c>
      <c r="C9541">
        <v>22.579971313476602</v>
      </c>
    </row>
    <row r="9542" spans="1:3">
      <c r="A9542">
        <v>17.555932998657202</v>
      </c>
      <c r="B9542">
        <v>35.384807586669901</v>
      </c>
      <c r="C9542">
        <v>23.7960395812988</v>
      </c>
    </row>
    <row r="9543" spans="1:3">
      <c r="A9543">
        <v>32.706859588622997</v>
      </c>
      <c r="B9543">
        <v>54.055912017822301</v>
      </c>
      <c r="C9543">
        <v>40.179027557372997</v>
      </c>
    </row>
    <row r="9544" spans="1:3">
      <c r="A9544">
        <v>15.965003013610801</v>
      </c>
      <c r="B9544">
        <v>35.699996948242202</v>
      </c>
      <c r="C9544">
        <v>22.872251510620099</v>
      </c>
    </row>
    <row r="9545" spans="1:3">
      <c r="A9545">
        <v>31.989994049072301</v>
      </c>
      <c r="B9545">
        <v>49.9210014343262</v>
      </c>
      <c r="C9545">
        <v>38.265846252441399</v>
      </c>
    </row>
    <row r="9546" spans="1:3">
      <c r="A9546">
        <v>31.327466964721701</v>
      </c>
      <c r="B9546">
        <v>16.039566040039102</v>
      </c>
      <c r="C9546">
        <v>25.976701736450199</v>
      </c>
    </row>
    <row r="9547" spans="1:3">
      <c r="A9547">
        <v>16.7722282409668</v>
      </c>
      <c r="B9547">
        <v>8.9358415603637695</v>
      </c>
      <c r="C9547">
        <v>14.029493331909199</v>
      </c>
    </row>
    <row r="9548" spans="1:3">
      <c r="A9548">
        <v>17.650733947753899</v>
      </c>
      <c r="B9548">
        <v>10.838661193847701</v>
      </c>
      <c r="C9548">
        <v>15.266508102416999</v>
      </c>
    </row>
    <row r="9549" spans="1:3">
      <c r="A9549">
        <v>18.979982376098601</v>
      </c>
      <c r="B9549">
        <v>26.4074897766113</v>
      </c>
      <c r="C9549">
        <v>21.579610824585</v>
      </c>
    </row>
    <row r="9550" spans="1:3">
      <c r="A9550">
        <v>24.242984771728501</v>
      </c>
      <c r="B9550">
        <v>26.848451614379901</v>
      </c>
      <c r="C9550">
        <v>25.1548976898193</v>
      </c>
    </row>
    <row r="9551" spans="1:3">
      <c r="A9551">
        <v>29.992914199829102</v>
      </c>
      <c r="B9551">
        <v>-6.8723802566528303</v>
      </c>
      <c r="C9551">
        <v>17.090061187744102</v>
      </c>
    </row>
    <row r="9552" spans="1:3">
      <c r="A9552">
        <v>23.874576568603501</v>
      </c>
      <c r="B9552">
        <v>2.4541964530944802</v>
      </c>
      <c r="C9552">
        <v>16.377443313598601</v>
      </c>
    </row>
    <row r="9553" spans="1:3">
      <c r="A9553">
        <v>19.8807067871094</v>
      </c>
      <c r="B9553">
        <v>-2.8427872657775901</v>
      </c>
      <c r="C9553">
        <v>11.927483558654799</v>
      </c>
    </row>
    <row r="9554" spans="1:3">
      <c r="A9554">
        <v>55.288475036621101</v>
      </c>
      <c r="B9554">
        <v>-9.4431819915771502</v>
      </c>
      <c r="C9554">
        <v>32.632396697997997</v>
      </c>
    </row>
    <row r="9555" spans="1:3">
      <c r="A9555">
        <v>34.434658050537102</v>
      </c>
      <c r="B9555">
        <v>25.079633712768601</v>
      </c>
      <c r="C9555">
        <v>31.160400390625</v>
      </c>
    </row>
    <row r="9556" spans="1:3">
      <c r="A9556">
        <v>14.079303741455099</v>
      </c>
      <c r="B9556">
        <v>23.8937892913818</v>
      </c>
      <c r="C9556">
        <v>17.5143737792969</v>
      </c>
    </row>
    <row r="9557" spans="1:3">
      <c r="A9557">
        <v>12.689603805541999</v>
      </c>
      <c r="B9557">
        <v>28.560993194580099</v>
      </c>
      <c r="C9557">
        <v>18.244590759277301</v>
      </c>
    </row>
    <row r="9558" spans="1:3">
      <c r="A9558">
        <v>26.708032608032202</v>
      </c>
      <c r="B9558">
        <v>-5.2181372642517099</v>
      </c>
      <c r="C9558">
        <v>15.5338735580444</v>
      </c>
    </row>
    <row r="9559" spans="1:3">
      <c r="A9559">
        <v>46.8425483703613</v>
      </c>
      <c r="B9559">
        <v>70.714187622070298</v>
      </c>
      <c r="C9559">
        <v>55.197620391845703</v>
      </c>
    </row>
    <row r="9560" spans="1:3">
      <c r="A9560">
        <v>24.251340866088899</v>
      </c>
      <c r="B9560">
        <v>18.699672698974599</v>
      </c>
      <c r="C9560">
        <v>22.308256149291999</v>
      </c>
    </row>
    <row r="9561" spans="1:3">
      <c r="A9561">
        <v>26.269380569458001</v>
      </c>
      <c r="B9561">
        <v>44.222949981689503</v>
      </c>
      <c r="C9561">
        <v>32.553131103515597</v>
      </c>
    </row>
    <row r="9562" spans="1:3">
      <c r="A9562">
        <v>33.755531311035199</v>
      </c>
      <c r="B9562">
        <v>4.3545289039611799</v>
      </c>
      <c r="C9562">
        <v>23.465181350708001</v>
      </c>
    </row>
    <row r="9563" spans="1:3">
      <c r="A9563">
        <v>28.922937393188501</v>
      </c>
      <c r="B9563">
        <v>24.7596740722656</v>
      </c>
      <c r="C9563">
        <v>27.465795516967798</v>
      </c>
    </row>
    <row r="9564" spans="1:3">
      <c r="A9564">
        <v>16.312211990356399</v>
      </c>
      <c r="B9564">
        <v>6.6481595039367702</v>
      </c>
      <c r="C9564">
        <v>12.9297933578491</v>
      </c>
    </row>
    <row r="9565" spans="1:3">
      <c r="A9565">
        <v>25.689357757568398</v>
      </c>
      <c r="B9565">
        <v>68.864593505859403</v>
      </c>
      <c r="C9565">
        <v>40.800689697265597</v>
      </c>
    </row>
    <row r="9566" spans="1:3">
      <c r="A9566">
        <v>21.093965530395501</v>
      </c>
      <c r="B9566">
        <v>35.062286376953097</v>
      </c>
      <c r="C9566">
        <v>25.9828777313232</v>
      </c>
    </row>
    <row r="9567" spans="1:3">
      <c r="A9567">
        <v>34.006023406982401</v>
      </c>
      <c r="B9567">
        <v>32.255126953125</v>
      </c>
      <c r="C9567">
        <v>33.393211364746101</v>
      </c>
    </row>
    <row r="9568" spans="1:3">
      <c r="A9568">
        <v>25.1989421844482</v>
      </c>
      <c r="B9568">
        <v>7.2134518623352104</v>
      </c>
      <c r="C9568">
        <v>18.9040203094482</v>
      </c>
    </row>
    <row r="9569" spans="1:3">
      <c r="A9569">
        <v>48.877498626708999</v>
      </c>
      <c r="B9569">
        <v>48.594566345214801</v>
      </c>
      <c r="C9569">
        <v>48.778472900390597</v>
      </c>
    </row>
    <row r="9570" spans="1:3">
      <c r="A9570">
        <v>31.824266433715799</v>
      </c>
      <c r="B9570">
        <v>36.260997772216797</v>
      </c>
      <c r="C9570">
        <v>33.377120971679702</v>
      </c>
    </row>
    <row r="9571" spans="1:3">
      <c r="A9571">
        <v>33.120029449462898</v>
      </c>
      <c r="B9571">
        <v>63.138721466064503</v>
      </c>
      <c r="C9571">
        <v>43.626571655273402</v>
      </c>
    </row>
    <row r="9572" spans="1:3">
      <c r="A9572">
        <v>25.0318412780762</v>
      </c>
      <c r="B9572">
        <v>14.032423019409199</v>
      </c>
      <c r="C9572">
        <v>21.182044982910199</v>
      </c>
    </row>
    <row r="9573" spans="1:3">
      <c r="A9573">
        <v>28.6748352050781</v>
      </c>
      <c r="B9573">
        <v>11.266431808471699</v>
      </c>
      <c r="C9573">
        <v>22.581893920898398</v>
      </c>
    </row>
    <row r="9574" spans="1:3">
      <c r="A9574">
        <v>21.415433883666999</v>
      </c>
      <c r="B9574">
        <v>-18.9474983215332</v>
      </c>
      <c r="C9574">
        <v>7.2884078025817898</v>
      </c>
    </row>
    <row r="9575" spans="1:3">
      <c r="A9575">
        <v>22.3487453460693</v>
      </c>
      <c r="B9575">
        <v>42.5947456359863</v>
      </c>
      <c r="C9575">
        <v>29.4348449707031</v>
      </c>
    </row>
    <row r="9576" spans="1:3">
      <c r="A9576">
        <v>40.676685333252003</v>
      </c>
      <c r="B9576">
        <v>34.447013854980497</v>
      </c>
      <c r="C9576">
        <v>38.496299743652301</v>
      </c>
    </row>
    <row r="9577" spans="1:3">
      <c r="A9577">
        <v>32.217639923095703</v>
      </c>
      <c r="B9577">
        <v>32.775611877441399</v>
      </c>
      <c r="C9577">
        <v>32.412929534912102</v>
      </c>
    </row>
    <row r="9578" spans="1:3">
      <c r="A9578">
        <v>27.311161041259801</v>
      </c>
      <c r="B9578">
        <v>21.577293395996101</v>
      </c>
      <c r="C9578">
        <v>25.304307937622099</v>
      </c>
    </row>
    <row r="9579" spans="1:3">
      <c r="A9579">
        <v>31.306604385376001</v>
      </c>
      <c r="B9579">
        <v>48.719181060791001</v>
      </c>
      <c r="C9579">
        <v>37.401004791259801</v>
      </c>
    </row>
    <row r="9580" spans="1:3">
      <c r="A9580">
        <v>22.969058990478501</v>
      </c>
      <c r="B9580">
        <v>21.7640495300293</v>
      </c>
      <c r="C9580">
        <v>22.547306060791001</v>
      </c>
    </row>
    <row r="9581" spans="1:3">
      <c r="A9581">
        <v>30.0053100585938</v>
      </c>
      <c r="B9581">
        <v>24.256202697753899</v>
      </c>
      <c r="C9581">
        <v>27.993122100830099</v>
      </c>
    </row>
    <row r="9582" spans="1:3">
      <c r="A9582">
        <v>36.258022308349602</v>
      </c>
      <c r="B9582">
        <v>15.594217300415</v>
      </c>
      <c r="C9582">
        <v>29.025690078735401</v>
      </c>
    </row>
    <row r="9583" spans="1:3">
      <c r="A9583">
        <v>15.6128988265991</v>
      </c>
      <c r="B9583">
        <v>27.9018459320068</v>
      </c>
      <c r="C9583">
        <v>19.9140300750732</v>
      </c>
    </row>
    <row r="9584" spans="1:3">
      <c r="A9584">
        <v>38.422760009765597</v>
      </c>
      <c r="B9584">
        <v>29.932472229003899</v>
      </c>
      <c r="C9584">
        <v>35.451160430908203</v>
      </c>
    </row>
    <row r="9585" spans="1:3">
      <c r="A9585">
        <v>25.4131679534912</v>
      </c>
      <c r="B9585">
        <v>10.767416954040501</v>
      </c>
      <c r="C9585">
        <v>20.287155151367202</v>
      </c>
    </row>
    <row r="9586" spans="1:3">
      <c r="A9586">
        <v>29.200244903564499</v>
      </c>
      <c r="B9586">
        <v>1.27642893791199</v>
      </c>
      <c r="C9586">
        <v>19.426908493041999</v>
      </c>
    </row>
    <row r="9587" spans="1:3">
      <c r="A9587">
        <v>24.250970840454102</v>
      </c>
      <c r="B9587">
        <v>20.148277282714801</v>
      </c>
      <c r="C9587">
        <v>22.815027236938501</v>
      </c>
    </row>
    <row r="9588" spans="1:3">
      <c r="A9588">
        <v>27.477836608886701</v>
      </c>
      <c r="B9588">
        <v>-10.701585769653301</v>
      </c>
      <c r="C9588">
        <v>14.115038871765099</v>
      </c>
    </row>
    <row r="9589" spans="1:3">
      <c r="A9589">
        <v>30.341793060302699</v>
      </c>
      <c r="B9589">
        <v>-0.69829696416854903</v>
      </c>
      <c r="C9589">
        <v>19.47776222229</v>
      </c>
    </row>
    <row r="9590" spans="1:3">
      <c r="A9590">
        <v>28.5425109863281</v>
      </c>
      <c r="B9590">
        <v>6.9416699409484899</v>
      </c>
      <c r="C9590">
        <v>20.982215881347699</v>
      </c>
    </row>
    <row r="9591" spans="1:3">
      <c r="A9591">
        <v>25.2078342437744</v>
      </c>
      <c r="B9591">
        <v>-4.0412845611572301</v>
      </c>
      <c r="C9591">
        <v>14.9706430435181</v>
      </c>
    </row>
    <row r="9592" spans="1:3">
      <c r="A9592">
        <v>20.039463043212901</v>
      </c>
      <c r="B9592">
        <v>14.6810083389282</v>
      </c>
      <c r="C9592">
        <v>18.164003372192401</v>
      </c>
    </row>
    <row r="9593" spans="1:3">
      <c r="A9593">
        <v>23.031673431396499</v>
      </c>
      <c r="B9593">
        <v>2.2742266654968302</v>
      </c>
      <c r="C9593">
        <v>15.7665672302246</v>
      </c>
    </row>
    <row r="9594" spans="1:3">
      <c r="A9594">
        <v>37.118900299072301</v>
      </c>
      <c r="B9594">
        <v>0.98424333333969105</v>
      </c>
      <c r="C9594">
        <v>24.4717712402344</v>
      </c>
    </row>
    <row r="9595" spans="1:3">
      <c r="A9595">
        <v>22.517866134643601</v>
      </c>
      <c r="B9595">
        <v>133.36395263671901</v>
      </c>
      <c r="C9595">
        <v>61.313995361328097</v>
      </c>
    </row>
    <row r="9596" spans="1:3">
      <c r="A9596">
        <v>11.337378501892101</v>
      </c>
      <c r="B9596">
        <v>18.654027938842798</v>
      </c>
      <c r="C9596">
        <v>13.898205757141101</v>
      </c>
    </row>
    <row r="9597" spans="1:3">
      <c r="A9597">
        <v>35.531177520752003</v>
      </c>
      <c r="B9597">
        <v>14.460238456726101</v>
      </c>
      <c r="C9597">
        <v>28.156349182128899</v>
      </c>
    </row>
    <row r="9598" spans="1:3">
      <c r="A9598">
        <v>24.646852493286101</v>
      </c>
      <c r="B9598">
        <v>16.0763053894043</v>
      </c>
      <c r="C9598">
        <v>21.647161483764599</v>
      </c>
    </row>
    <row r="9599" spans="1:3">
      <c r="A9599">
        <v>27.5235290527344</v>
      </c>
      <c r="B9599">
        <v>54.638496398925803</v>
      </c>
      <c r="C9599">
        <v>37.013767242431598</v>
      </c>
    </row>
    <row r="9600" spans="1:3">
      <c r="A9600">
        <v>31.772108078002901</v>
      </c>
      <c r="B9600">
        <v>-6.2483983039856001</v>
      </c>
      <c r="C9600">
        <v>18.464931488037099</v>
      </c>
    </row>
    <row r="9601" spans="1:3">
      <c r="A9601">
        <v>26.722743988037099</v>
      </c>
      <c r="B9601">
        <v>20.995626449585</v>
      </c>
      <c r="C9601">
        <v>24.7182521820068</v>
      </c>
    </row>
    <row r="9602" spans="1:3">
      <c r="A9602">
        <v>35.911857604980497</v>
      </c>
      <c r="B9602">
        <v>38.881931304931598</v>
      </c>
      <c r="C9602">
        <v>36.951381683349602</v>
      </c>
    </row>
    <row r="9603" spans="1:3">
      <c r="A9603">
        <v>47.177448272705099</v>
      </c>
      <c r="B9603">
        <v>97.362152099609403</v>
      </c>
      <c r="C9603">
        <v>64.742095947265597</v>
      </c>
    </row>
    <row r="9604" spans="1:3">
      <c r="A9604">
        <v>22.790513992309599</v>
      </c>
      <c r="B9604">
        <v>7.7581958770751998</v>
      </c>
      <c r="C9604">
        <v>17.529203414916999</v>
      </c>
    </row>
    <row r="9605" spans="1:3">
      <c r="A9605">
        <v>27.581680297851602</v>
      </c>
      <c r="B9605">
        <v>13.5281229019165</v>
      </c>
      <c r="C9605">
        <v>22.662935256958001</v>
      </c>
    </row>
    <row r="9606" spans="1:3">
      <c r="A9606">
        <v>23.209323883056602</v>
      </c>
      <c r="B9606">
        <v>26.41969871521</v>
      </c>
      <c r="C9606">
        <v>24.332954406738299</v>
      </c>
    </row>
    <row r="9607" spans="1:3">
      <c r="A9607">
        <v>23.058641433715799</v>
      </c>
      <c r="B9607">
        <v>35.7159614562988</v>
      </c>
      <c r="C9607">
        <v>27.488702774047901</v>
      </c>
    </row>
    <row r="9608" spans="1:3">
      <c r="A9608">
        <v>36.4404296875</v>
      </c>
      <c r="B9608">
        <v>6.3555960655212402</v>
      </c>
      <c r="C9608">
        <v>25.910737991333001</v>
      </c>
    </row>
    <row r="9609" spans="1:3">
      <c r="A9609">
        <v>21.493629455566399</v>
      </c>
      <c r="B9609">
        <v>4.3731813430786097</v>
      </c>
      <c r="C9609">
        <v>15.501472473144499</v>
      </c>
    </row>
    <row r="9610" spans="1:3">
      <c r="A9610">
        <v>14.9337425231934</v>
      </c>
      <c r="B9610">
        <v>-19.992322921752901</v>
      </c>
      <c r="C9610">
        <v>2.7096195220947301</v>
      </c>
    </row>
    <row r="9611" spans="1:3">
      <c r="A9611">
        <v>44.027523040771499</v>
      </c>
      <c r="B9611">
        <v>38.132892608642599</v>
      </c>
      <c r="C9611">
        <v>41.964401245117202</v>
      </c>
    </row>
    <row r="9612" spans="1:3">
      <c r="A9612">
        <v>24.478471755981399</v>
      </c>
      <c r="B9612">
        <v>78.753395080566406</v>
      </c>
      <c r="C9612">
        <v>43.474693298339801</v>
      </c>
    </row>
    <row r="9613" spans="1:3">
      <c r="A9613">
        <v>20.355546951293899</v>
      </c>
      <c r="B9613">
        <v>-0.77738428115844704</v>
      </c>
      <c r="C9613">
        <v>12.959020614624</v>
      </c>
    </row>
    <row r="9614" spans="1:3">
      <c r="A9614">
        <v>22.869600296020501</v>
      </c>
      <c r="B9614">
        <v>10.3984823226929</v>
      </c>
      <c r="C9614">
        <v>18.5047092437744</v>
      </c>
    </row>
    <row r="9615" spans="1:3">
      <c r="A9615">
        <v>23.3594646453857</v>
      </c>
      <c r="B9615">
        <v>13.866351127624499</v>
      </c>
      <c r="C9615">
        <v>20.0368747711182</v>
      </c>
    </row>
    <row r="9616" spans="1:3">
      <c r="A9616">
        <v>26.820013046264599</v>
      </c>
      <c r="B9616">
        <v>40.263950347900398</v>
      </c>
      <c r="C9616">
        <v>31.525390625</v>
      </c>
    </row>
    <row r="9617" spans="1:3">
      <c r="A9617">
        <v>21.339262008666999</v>
      </c>
      <c r="B9617">
        <v>1.2712886333465601</v>
      </c>
      <c r="C9617">
        <v>14.315471649169901</v>
      </c>
    </row>
    <row r="9618" spans="1:3">
      <c r="A9618">
        <v>26.174766540527301</v>
      </c>
      <c r="B9618">
        <v>4.99971628189087</v>
      </c>
      <c r="C9618">
        <v>18.7634983062744</v>
      </c>
    </row>
    <row r="9619" spans="1:3">
      <c r="A9619">
        <v>21.1136169433594</v>
      </c>
      <c r="B9619">
        <v>2.5383346080779998</v>
      </c>
      <c r="C9619">
        <v>14.612268447876</v>
      </c>
    </row>
    <row r="9620" spans="1:3">
      <c r="A9620">
        <v>26.843826293945298</v>
      </c>
      <c r="B9620">
        <v>30.7416896820068</v>
      </c>
      <c r="C9620">
        <v>28.2080783843994</v>
      </c>
    </row>
    <row r="9621" spans="1:3">
      <c r="A9621">
        <v>28.185682296752901</v>
      </c>
      <c r="B9621">
        <v>-8.5786924362182599</v>
      </c>
      <c r="C9621">
        <v>15.318151473999</v>
      </c>
    </row>
    <row r="9622" spans="1:3">
      <c r="A9622">
        <v>9.9214553833007795</v>
      </c>
      <c r="B9622">
        <v>17.498481750488299</v>
      </c>
      <c r="C9622">
        <v>12.5734148025513</v>
      </c>
    </row>
    <row r="9623" spans="1:3">
      <c r="A9623">
        <v>20.685400009155298</v>
      </c>
      <c r="B9623">
        <v>1.5804365873336801</v>
      </c>
      <c r="C9623">
        <v>13.9986629486084</v>
      </c>
    </row>
    <row r="9624" spans="1:3">
      <c r="A9624">
        <v>19.743385314941399</v>
      </c>
      <c r="B9624">
        <v>44.407638549804702</v>
      </c>
      <c r="C9624">
        <v>28.3758735656738</v>
      </c>
    </row>
    <row r="9625" spans="1:3">
      <c r="A9625">
        <v>24.216844558715799</v>
      </c>
      <c r="B9625">
        <v>7.5588784217834499</v>
      </c>
      <c r="C9625">
        <v>18.3865566253662</v>
      </c>
    </row>
    <row r="9626" spans="1:3">
      <c r="A9626">
        <v>55.901222229003899</v>
      </c>
      <c r="B9626">
        <v>0.72956812381744396</v>
      </c>
      <c r="C9626">
        <v>36.591144561767599</v>
      </c>
    </row>
    <row r="9627" spans="1:3">
      <c r="A9627">
        <v>18.221429824829102</v>
      </c>
      <c r="B9627">
        <v>19.828605651855501</v>
      </c>
      <c r="C9627">
        <v>18.783941268920898</v>
      </c>
    </row>
    <row r="9628" spans="1:3">
      <c r="A9628">
        <v>34.277919769287102</v>
      </c>
      <c r="B9628">
        <v>22.096096038818398</v>
      </c>
      <c r="C9628">
        <v>30.0142822265625</v>
      </c>
    </row>
    <row r="9629" spans="1:3">
      <c r="A9629">
        <v>35.119834899902301</v>
      </c>
      <c r="B9629">
        <v>12.0660762786865</v>
      </c>
      <c r="C9629">
        <v>27.051019668579102</v>
      </c>
    </row>
    <row r="9630" spans="1:3">
      <c r="A9630">
        <v>31.589931488037099</v>
      </c>
      <c r="B9630">
        <v>22.533409118652301</v>
      </c>
      <c r="C9630">
        <v>28.420148849487301</v>
      </c>
    </row>
    <row r="9631" spans="1:3">
      <c r="A9631">
        <v>21.8887424468994</v>
      </c>
      <c r="B9631">
        <v>9.9148387908935494</v>
      </c>
      <c r="C9631">
        <v>17.6978759765625</v>
      </c>
    </row>
    <row r="9632" spans="1:3">
      <c r="A9632">
        <v>27.331995010376001</v>
      </c>
      <c r="B9632">
        <v>-11.3500709533691</v>
      </c>
      <c r="C9632">
        <v>13.793272018432599</v>
      </c>
    </row>
    <row r="9633" spans="1:3">
      <c r="A9633">
        <v>7.5068340301513699</v>
      </c>
      <c r="B9633">
        <v>46.123939514160199</v>
      </c>
      <c r="C9633">
        <v>21.022821426391602</v>
      </c>
    </row>
    <row r="9634" spans="1:3">
      <c r="A9634">
        <v>21.743932723998999</v>
      </c>
      <c r="B9634">
        <v>37.222400665283203</v>
      </c>
      <c r="C9634">
        <v>27.1613960266113</v>
      </c>
    </row>
    <row r="9635" spans="1:3">
      <c r="A9635">
        <v>30.2745571136475</v>
      </c>
      <c r="B9635">
        <v>-12.417509078979499</v>
      </c>
      <c r="C9635">
        <v>15.332333564758301</v>
      </c>
    </row>
    <row r="9636" spans="1:3">
      <c r="A9636">
        <v>25.379785537719702</v>
      </c>
      <c r="B9636">
        <v>50.242221832275398</v>
      </c>
      <c r="C9636">
        <v>34.081638336181598</v>
      </c>
    </row>
    <row r="9637" spans="1:3">
      <c r="A9637">
        <v>14.745923042297401</v>
      </c>
      <c r="B9637">
        <v>6.2490711212158203</v>
      </c>
      <c r="C9637">
        <v>11.772025108337401</v>
      </c>
    </row>
    <row r="9638" spans="1:3">
      <c r="A9638">
        <v>27.846412658691399</v>
      </c>
      <c r="B9638">
        <v>-19.363033294677699</v>
      </c>
      <c r="C9638">
        <v>11.323106765747101</v>
      </c>
    </row>
    <row r="9639" spans="1:3">
      <c r="A9639">
        <v>41.151496887207003</v>
      </c>
      <c r="B9639">
        <v>48.163963317871101</v>
      </c>
      <c r="C9639">
        <v>43.605861663818402</v>
      </c>
    </row>
    <row r="9640" spans="1:3">
      <c r="A9640">
        <v>58.872566223144503</v>
      </c>
      <c r="B9640">
        <v>57.118091583252003</v>
      </c>
      <c r="C9640">
        <v>58.258499145507798</v>
      </c>
    </row>
    <row r="9641" spans="1:3">
      <c r="A9641">
        <v>43.5797309875488</v>
      </c>
      <c r="B9641">
        <v>9.1205825805664098</v>
      </c>
      <c r="C9641">
        <v>31.519029617309599</v>
      </c>
    </row>
    <row r="9642" spans="1:3">
      <c r="A9642">
        <v>22.751237869262699</v>
      </c>
      <c r="B9642">
        <v>25.182903289794901</v>
      </c>
      <c r="C9642">
        <v>23.602321624755898</v>
      </c>
    </row>
    <row r="9643" spans="1:3">
      <c r="A9643">
        <v>26.305315017700199</v>
      </c>
      <c r="B9643">
        <v>38.047470092773402</v>
      </c>
      <c r="C9643">
        <v>30.4150695800781</v>
      </c>
    </row>
    <row r="9644" spans="1:3">
      <c r="A9644">
        <v>51.042007446289098</v>
      </c>
      <c r="B9644">
        <v>70.779273986816406</v>
      </c>
      <c r="C9644">
        <v>57.950050354003899</v>
      </c>
    </row>
    <row r="9645" spans="1:3">
      <c r="A9645">
        <v>14.725882530212401</v>
      </c>
      <c r="B9645">
        <v>65.831695556640597</v>
      </c>
      <c r="C9645">
        <v>32.612918853759801</v>
      </c>
    </row>
    <row r="9646" spans="1:3">
      <c r="A9646">
        <v>22.464864730835</v>
      </c>
      <c r="B9646">
        <v>50.308540344238303</v>
      </c>
      <c r="C9646">
        <v>32.210151672363303</v>
      </c>
    </row>
    <row r="9647" spans="1:3">
      <c r="A9647">
        <v>30.561521530151399</v>
      </c>
      <c r="B9647">
        <v>5.6835970878601101</v>
      </c>
      <c r="C9647">
        <v>21.854248046875</v>
      </c>
    </row>
    <row r="9648" spans="1:3">
      <c r="A9648">
        <v>25.748712539672901</v>
      </c>
      <c r="B9648">
        <v>16.981639862060501</v>
      </c>
      <c r="C9648">
        <v>22.6802368164063</v>
      </c>
    </row>
    <row r="9649" spans="1:3">
      <c r="A9649">
        <v>12.480908393859901</v>
      </c>
      <c r="B9649">
        <v>1.2974047660827599</v>
      </c>
      <c r="C9649">
        <v>8.5666818618774396</v>
      </c>
    </row>
    <row r="9650" spans="1:3">
      <c r="A9650">
        <v>18.267513275146499</v>
      </c>
      <c r="B9650">
        <v>34.488574981689503</v>
      </c>
      <c r="C9650">
        <v>23.9448852539063</v>
      </c>
    </row>
    <row r="9651" spans="1:3">
      <c r="A9651">
        <v>40.101284027099602</v>
      </c>
      <c r="B9651">
        <v>10.719815254211399</v>
      </c>
      <c r="C9651">
        <v>29.8177700042725</v>
      </c>
    </row>
    <row r="9652" spans="1:3">
      <c r="A9652">
        <v>29.928752899169901</v>
      </c>
      <c r="B9652">
        <v>10.4444532394409</v>
      </c>
      <c r="C9652">
        <v>23.109247207641602</v>
      </c>
    </row>
    <row r="9653" spans="1:3">
      <c r="A9653">
        <v>18.263441085815401</v>
      </c>
      <c r="B9653">
        <v>54.322853088378899</v>
      </c>
      <c r="C9653">
        <v>30.884235382080099</v>
      </c>
    </row>
    <row r="9654" spans="1:3">
      <c r="A9654">
        <v>25.130691528320298</v>
      </c>
      <c r="B9654">
        <v>13.145723342895501</v>
      </c>
      <c r="C9654">
        <v>20.9359531402588</v>
      </c>
    </row>
    <row r="9655" spans="1:3">
      <c r="A9655">
        <v>23.923152923583999</v>
      </c>
      <c r="B9655">
        <v>11.6892747879028</v>
      </c>
      <c r="C9655">
        <v>19.6412963867188</v>
      </c>
    </row>
    <row r="9656" spans="1:3">
      <c r="A9656">
        <v>15.6559839248657</v>
      </c>
      <c r="B9656">
        <v>0.94877356290817305</v>
      </c>
      <c r="C9656">
        <v>10.508460044860801</v>
      </c>
    </row>
    <row r="9657" spans="1:3">
      <c r="A9657">
        <v>13.0581359863281</v>
      </c>
      <c r="B9657">
        <v>49.441234588622997</v>
      </c>
      <c r="C9657">
        <v>25.792221069335898</v>
      </c>
    </row>
    <row r="9658" spans="1:3">
      <c r="A9658">
        <v>20.3583679199219</v>
      </c>
      <c r="B9658">
        <v>33.144359588622997</v>
      </c>
      <c r="C9658">
        <v>24.8334655761719</v>
      </c>
    </row>
    <row r="9659" spans="1:3">
      <c r="A9659">
        <v>24.2909259796143</v>
      </c>
      <c r="B9659">
        <v>-14.7867479324341</v>
      </c>
      <c r="C9659">
        <v>10.6137399673462</v>
      </c>
    </row>
    <row r="9660" spans="1:3">
      <c r="A9660">
        <v>29.433071136474599</v>
      </c>
      <c r="B9660">
        <v>49.424209594726598</v>
      </c>
      <c r="C9660">
        <v>36.429969787597699</v>
      </c>
    </row>
    <row r="9661" spans="1:3">
      <c r="A9661">
        <v>29.818445205688501</v>
      </c>
      <c r="B9661">
        <v>24.839542388916001</v>
      </c>
      <c r="C9661">
        <v>28.075828552246101</v>
      </c>
    </row>
    <row r="9662" spans="1:3">
      <c r="A9662">
        <v>34.8555297851563</v>
      </c>
      <c r="B9662">
        <v>45.168968200683601</v>
      </c>
      <c r="C9662">
        <v>38.465232849121101</v>
      </c>
    </row>
    <row r="9663" spans="1:3">
      <c r="A9663">
        <v>23.667903900146499</v>
      </c>
      <c r="B9663">
        <v>12.400795936584499</v>
      </c>
      <c r="C9663">
        <v>19.7244167327881</v>
      </c>
    </row>
    <row r="9664" spans="1:3">
      <c r="A9664">
        <v>39.381301879882798</v>
      </c>
      <c r="B9664">
        <v>106.834365844727</v>
      </c>
      <c r="C9664">
        <v>62.989875793457003</v>
      </c>
    </row>
    <row r="9665" spans="1:3">
      <c r="A9665">
        <v>9.9823980331420898</v>
      </c>
      <c r="B9665">
        <v>30.430271148681602</v>
      </c>
      <c r="C9665">
        <v>17.139154434204102</v>
      </c>
    </row>
    <row r="9666" spans="1:3">
      <c r="A9666">
        <v>23.138940811157202</v>
      </c>
      <c r="B9666">
        <v>21.893968582153299</v>
      </c>
      <c r="C9666">
        <v>22.703201293945298</v>
      </c>
    </row>
    <row r="9667" spans="1:3">
      <c r="A9667">
        <v>7.8915200233459499</v>
      </c>
      <c r="B9667">
        <v>21.247083663940401</v>
      </c>
      <c r="C9667">
        <v>12.565967559814499</v>
      </c>
    </row>
    <row r="9668" spans="1:3">
      <c r="A9668">
        <v>33.753753662109403</v>
      </c>
      <c r="B9668">
        <v>12.5177087783813</v>
      </c>
      <c r="C9668">
        <v>26.321138381958001</v>
      </c>
    </row>
    <row r="9669" spans="1:3">
      <c r="A9669">
        <v>24.777868270873999</v>
      </c>
      <c r="B9669">
        <v>7.0582375526428196</v>
      </c>
      <c r="C9669">
        <v>18.5759983062744</v>
      </c>
    </row>
    <row r="9670" spans="1:3">
      <c r="A9670">
        <v>27.397144317626999</v>
      </c>
      <c r="B9670">
        <v>-3.6789708137512198</v>
      </c>
      <c r="C9670">
        <v>16.520503997802699</v>
      </c>
    </row>
    <row r="9671" spans="1:3">
      <c r="A9671">
        <v>13.4391374588013</v>
      </c>
      <c r="B9671">
        <v>36.626220703125</v>
      </c>
      <c r="C9671">
        <v>21.5546169281006</v>
      </c>
    </row>
    <row r="9672" spans="1:3">
      <c r="A9672">
        <v>39.457363128662102</v>
      </c>
      <c r="B9672">
        <v>21.5791416168213</v>
      </c>
      <c r="C9672">
        <v>33.199985504150398</v>
      </c>
    </row>
    <row r="9673" spans="1:3">
      <c r="A9673">
        <v>21.955450057983398</v>
      </c>
      <c r="B9673">
        <v>92.7606201171875</v>
      </c>
      <c r="C9673">
        <v>46.737258911132798</v>
      </c>
    </row>
    <row r="9674" spans="1:3">
      <c r="A9674">
        <v>20.752050399780298</v>
      </c>
      <c r="B9674">
        <v>39.341701507568402</v>
      </c>
      <c r="C9674">
        <v>27.258428573608398</v>
      </c>
    </row>
    <row r="9675" spans="1:3">
      <c r="A9675">
        <v>27.736402511596701</v>
      </c>
      <c r="B9675">
        <v>11.923266410827599</v>
      </c>
      <c r="C9675">
        <v>22.201805114746101</v>
      </c>
    </row>
    <row r="9676" spans="1:3">
      <c r="A9676">
        <v>17.9485759735107</v>
      </c>
      <c r="B9676">
        <v>18.357908248901399</v>
      </c>
      <c r="C9676">
        <v>18.091842651367202</v>
      </c>
    </row>
    <row r="9677" spans="1:3">
      <c r="A9677">
        <v>18.321937561035199</v>
      </c>
      <c r="B9677">
        <v>49.884387969970703</v>
      </c>
      <c r="C9677">
        <v>29.3687953948975</v>
      </c>
    </row>
    <row r="9678" spans="1:3">
      <c r="A9678">
        <v>32.271144866943402</v>
      </c>
      <c r="B9678">
        <v>26.1663417816162</v>
      </c>
      <c r="C9678">
        <v>30.134464263916001</v>
      </c>
    </row>
    <row r="9679" spans="1:3">
      <c r="A9679">
        <v>14.5893259048462</v>
      </c>
      <c r="B9679">
        <v>12.675705909729</v>
      </c>
      <c r="C9679">
        <v>13.919558525085399</v>
      </c>
    </row>
    <row r="9680" spans="1:3">
      <c r="A9680">
        <v>50.363315582275398</v>
      </c>
      <c r="B9680">
        <v>13.535098075866699</v>
      </c>
      <c r="C9680">
        <v>37.473438262939503</v>
      </c>
    </row>
    <row r="9681" spans="1:3">
      <c r="A9681">
        <v>21.091833114623999</v>
      </c>
      <c r="B9681">
        <v>39.618064880371101</v>
      </c>
      <c r="C9681">
        <v>27.576013565063501</v>
      </c>
    </row>
    <row r="9682" spans="1:3">
      <c r="A9682">
        <v>14.0346841812134</v>
      </c>
      <c r="B9682">
        <v>-2.4112067222595202</v>
      </c>
      <c r="C9682">
        <v>8.2786226272583008</v>
      </c>
    </row>
    <row r="9683" spans="1:3">
      <c r="A9683">
        <v>23.067798614501999</v>
      </c>
      <c r="B9683">
        <v>15.4907693862915</v>
      </c>
      <c r="C9683">
        <v>20.415838241577099</v>
      </c>
    </row>
    <row r="9684" spans="1:3">
      <c r="A9684">
        <v>20.315526962280298</v>
      </c>
      <c r="B9684">
        <v>19.420301437377901</v>
      </c>
      <c r="C9684">
        <v>20.002197265625</v>
      </c>
    </row>
    <row r="9685" spans="1:3">
      <c r="A9685">
        <v>9.2065496444702095</v>
      </c>
      <c r="B9685">
        <v>1.0849138498306301</v>
      </c>
      <c r="C9685">
        <v>6.3639769554138201</v>
      </c>
    </row>
    <row r="9686" spans="1:3">
      <c r="A9686">
        <v>34.914302825927699</v>
      </c>
      <c r="B9686">
        <v>3.2375764846801798</v>
      </c>
      <c r="C9686">
        <v>23.827447891235401</v>
      </c>
    </row>
    <row r="9687" spans="1:3">
      <c r="A9687">
        <v>36.098484039306598</v>
      </c>
      <c r="B9687">
        <v>55.025028228759801</v>
      </c>
      <c r="C9687">
        <v>42.722774505615199</v>
      </c>
    </row>
    <row r="9688" spans="1:3">
      <c r="A9688">
        <v>14.9555063247681</v>
      </c>
      <c r="B9688">
        <v>20.924222946166999</v>
      </c>
      <c r="C9688">
        <v>17.044557571411101</v>
      </c>
    </row>
    <row r="9689" spans="1:3">
      <c r="A9689">
        <v>29.048276901245099</v>
      </c>
      <c r="B9689">
        <v>-1.3439484834671001</v>
      </c>
      <c r="C9689">
        <v>18.410997390747099</v>
      </c>
    </row>
    <row r="9690" spans="1:3">
      <c r="A9690">
        <v>11.6753797531128</v>
      </c>
      <c r="B9690">
        <v>45.261329650878899</v>
      </c>
      <c r="C9690">
        <v>23.430461883544901</v>
      </c>
    </row>
    <row r="9691" spans="1:3">
      <c r="A9691">
        <v>20.228233337402301</v>
      </c>
      <c r="B9691">
        <v>2.0530927181243901</v>
      </c>
      <c r="C9691">
        <v>13.8669338226318</v>
      </c>
    </row>
    <row r="9692" spans="1:3">
      <c r="A9692">
        <v>19.2628479003906</v>
      </c>
      <c r="B9692">
        <v>-0.81417864561080899</v>
      </c>
      <c r="C9692">
        <v>12.235888481140099</v>
      </c>
    </row>
    <row r="9693" spans="1:3">
      <c r="A9693">
        <v>15.1082420349121</v>
      </c>
      <c r="B9693">
        <v>14.989798545837401</v>
      </c>
      <c r="C9693">
        <v>15.0667867660522</v>
      </c>
    </row>
    <row r="9694" spans="1:3">
      <c r="A9694">
        <v>20.333581924438501</v>
      </c>
      <c r="B9694">
        <v>4.5178017616271999</v>
      </c>
      <c r="C9694">
        <v>14.798058509826699</v>
      </c>
    </row>
    <row r="9695" spans="1:3">
      <c r="A9695">
        <v>20.673057556152301</v>
      </c>
      <c r="B9695">
        <v>-4.2948079109191903</v>
      </c>
      <c r="C9695">
        <v>11.9343042373657</v>
      </c>
    </row>
    <row r="9696" spans="1:3">
      <c r="A9696">
        <v>22.4170036315918</v>
      </c>
      <c r="B9696">
        <v>5.17425537109375</v>
      </c>
      <c r="C9696">
        <v>16.382041931152301</v>
      </c>
    </row>
    <row r="9697" spans="1:3">
      <c r="A9697">
        <v>34.343399047851598</v>
      </c>
      <c r="B9697">
        <v>1.4690465927123999</v>
      </c>
      <c r="C9697">
        <v>22.837375640869102</v>
      </c>
    </row>
    <row r="9698" spans="1:3">
      <c r="A9698">
        <v>26.3688144683838</v>
      </c>
      <c r="B9698">
        <v>35.235294342041001</v>
      </c>
      <c r="C9698">
        <v>29.472082138061499</v>
      </c>
    </row>
    <row r="9699" spans="1:3">
      <c r="A9699">
        <v>27.833591461181602</v>
      </c>
      <c r="B9699">
        <v>8.7859802246093803</v>
      </c>
      <c r="C9699">
        <v>21.166927337646499</v>
      </c>
    </row>
    <row r="9700" spans="1:3">
      <c r="A9700">
        <v>24.346729278564499</v>
      </c>
      <c r="B9700">
        <v>28.971611022949201</v>
      </c>
      <c r="C9700">
        <v>25.965438842773398</v>
      </c>
    </row>
    <row r="9701" spans="1:3">
      <c r="A9701">
        <v>26.9902439117432</v>
      </c>
      <c r="B9701">
        <v>80.051864624023395</v>
      </c>
      <c r="C9701">
        <v>45.561809539794901</v>
      </c>
    </row>
    <row r="9702" spans="1:3">
      <c r="A9702">
        <v>23.9555568695068</v>
      </c>
      <c r="B9702">
        <v>22.362565994262699</v>
      </c>
      <c r="C9702">
        <v>23.3980102539063</v>
      </c>
    </row>
    <row r="9703" spans="1:3">
      <c r="A9703">
        <v>21.4667644500732</v>
      </c>
      <c r="B9703">
        <v>2.2639274597168</v>
      </c>
      <c r="C9703">
        <v>14.745771408081101</v>
      </c>
    </row>
    <row r="9704" spans="1:3">
      <c r="A9704">
        <v>18.806858062744102</v>
      </c>
      <c r="B9704">
        <v>71.037445068359403</v>
      </c>
      <c r="C9704">
        <v>37.087562561035199</v>
      </c>
    </row>
    <row r="9705" spans="1:3">
      <c r="A9705">
        <v>14.8144025802612</v>
      </c>
      <c r="B9705">
        <v>38.1149291992188</v>
      </c>
      <c r="C9705">
        <v>22.969587326049801</v>
      </c>
    </row>
    <row r="9706" spans="1:3">
      <c r="A9706">
        <v>19.5162677764893</v>
      </c>
      <c r="B9706">
        <v>14.7812280654907</v>
      </c>
      <c r="C9706">
        <v>17.859003067016602</v>
      </c>
    </row>
    <row r="9707" spans="1:3">
      <c r="A9707">
        <v>40.419403076171903</v>
      </c>
      <c r="B9707">
        <v>41.205360412597699</v>
      </c>
      <c r="C9707">
        <v>40.694488525390597</v>
      </c>
    </row>
    <row r="9708" spans="1:3">
      <c r="A9708">
        <v>23.050737380981399</v>
      </c>
      <c r="B9708">
        <v>28.4287815093994</v>
      </c>
      <c r="C9708">
        <v>24.933052062988299</v>
      </c>
    </row>
    <row r="9709" spans="1:3">
      <c r="A9709">
        <v>32.872898101806598</v>
      </c>
      <c r="B9709">
        <v>9.5465450286865199</v>
      </c>
      <c r="C9709">
        <v>24.708675384521499</v>
      </c>
    </row>
    <row r="9710" spans="1:3">
      <c r="A9710">
        <v>28.929141998291001</v>
      </c>
      <c r="B9710">
        <v>121.595321655273</v>
      </c>
      <c r="C9710">
        <v>61.3623046875</v>
      </c>
    </row>
    <row r="9711" spans="1:3">
      <c r="A9711">
        <v>26.016405105590799</v>
      </c>
      <c r="B9711">
        <v>10.183403968811</v>
      </c>
      <c r="C9711">
        <v>20.474855422973601</v>
      </c>
    </row>
    <row r="9712" spans="1:3">
      <c r="A9712">
        <v>12.9238882064819</v>
      </c>
      <c r="B9712">
        <v>2.42165946960449</v>
      </c>
      <c r="C9712">
        <v>9.24810791015625</v>
      </c>
    </row>
    <row r="9713" spans="1:3">
      <c r="A9713">
        <v>20.381546020507798</v>
      </c>
      <c r="B9713">
        <v>7.5567374229431197</v>
      </c>
      <c r="C9713">
        <v>15.8928632736206</v>
      </c>
    </row>
    <row r="9714" spans="1:3">
      <c r="A9714">
        <v>28.6052761077881</v>
      </c>
      <c r="B9714">
        <v>20.847059249877901</v>
      </c>
      <c r="C9714">
        <v>25.889900207519499</v>
      </c>
    </row>
    <row r="9715" spans="1:3">
      <c r="A9715">
        <v>15.8279819488525</v>
      </c>
      <c r="B9715">
        <v>35.201671600341797</v>
      </c>
      <c r="C9715">
        <v>22.6087741851807</v>
      </c>
    </row>
    <row r="9716" spans="1:3">
      <c r="A9716">
        <v>10.8766384124756</v>
      </c>
      <c r="B9716">
        <v>-9.5544949173927293E-2</v>
      </c>
      <c r="C9716">
        <v>7.0363740921020499</v>
      </c>
    </row>
    <row r="9717" spans="1:3">
      <c r="A9717">
        <v>19.724309921264599</v>
      </c>
      <c r="B9717">
        <v>61.548751831054702</v>
      </c>
      <c r="C9717">
        <v>34.362865447997997</v>
      </c>
    </row>
    <row r="9718" spans="1:3">
      <c r="A9718">
        <v>21.225805282592798</v>
      </c>
      <c r="B9718">
        <v>40.179367065429702</v>
      </c>
      <c r="C9718">
        <v>27.859552383422901</v>
      </c>
    </row>
    <row r="9719" spans="1:3">
      <c r="A9719">
        <v>27.813789367675799</v>
      </c>
      <c r="B9719">
        <v>10.9027853012085</v>
      </c>
      <c r="C9719">
        <v>21.8949375152588</v>
      </c>
    </row>
    <row r="9720" spans="1:3">
      <c r="A9720">
        <v>34.109649658203097</v>
      </c>
      <c r="B9720">
        <v>14.684492111206101</v>
      </c>
      <c r="C9720">
        <v>27.310844421386701</v>
      </c>
    </row>
    <row r="9721" spans="1:3">
      <c r="A9721">
        <v>18.663516998291001</v>
      </c>
      <c r="B9721">
        <v>33.142997741699197</v>
      </c>
      <c r="C9721">
        <v>23.7313346862793</v>
      </c>
    </row>
    <row r="9722" spans="1:3">
      <c r="A9722">
        <v>23.0773525238037</v>
      </c>
      <c r="B9722">
        <v>20.0672721862793</v>
      </c>
      <c r="C9722">
        <v>22.0238246917725</v>
      </c>
    </row>
    <row r="9723" spans="1:3">
      <c r="A9723">
        <v>33.166919708252003</v>
      </c>
      <c r="B9723">
        <v>45.532745361328097</v>
      </c>
      <c r="C9723">
        <v>37.494956970214801</v>
      </c>
    </row>
    <row r="9724" spans="1:3">
      <c r="A9724">
        <v>6.68041944503784</v>
      </c>
      <c r="B9724">
        <v>61.841991424560497</v>
      </c>
      <c r="C9724">
        <v>25.9869689941406</v>
      </c>
    </row>
    <row r="9725" spans="1:3">
      <c r="A9725">
        <v>28.405876159668001</v>
      </c>
      <c r="B9725">
        <v>-35.180198669433601</v>
      </c>
      <c r="C9725">
        <v>6.1507501602172896</v>
      </c>
    </row>
    <row r="9726" spans="1:3">
      <c r="A9726">
        <v>26.9429836273193</v>
      </c>
      <c r="B9726">
        <v>19.907863616943398</v>
      </c>
      <c r="C9726">
        <v>24.48069190979</v>
      </c>
    </row>
    <row r="9727" spans="1:3">
      <c r="A9727">
        <v>17.679292678833001</v>
      </c>
      <c r="B9727">
        <v>40.136245727539098</v>
      </c>
      <c r="C9727">
        <v>25.539226531982401</v>
      </c>
    </row>
    <row r="9728" spans="1:3">
      <c r="A9728">
        <v>39.561191558837898</v>
      </c>
      <c r="B9728">
        <v>38.978946685791001</v>
      </c>
      <c r="C9728">
        <v>39.357406616210902</v>
      </c>
    </row>
    <row r="9729" spans="1:3">
      <c r="A9729">
        <v>18.600751876831101</v>
      </c>
      <c r="B9729">
        <v>5.7913784980773899</v>
      </c>
      <c r="C9729">
        <v>14.117470741271999</v>
      </c>
    </row>
    <row r="9730" spans="1:3">
      <c r="A9730">
        <v>17.6691570281982</v>
      </c>
      <c r="B9730">
        <v>37.1093139648438</v>
      </c>
      <c r="C9730">
        <v>24.473211288452099</v>
      </c>
    </row>
    <row r="9731" spans="1:3">
      <c r="A9731">
        <v>26.530389785766602</v>
      </c>
      <c r="B9731">
        <v>26.4380397796631</v>
      </c>
      <c r="C9731">
        <v>26.498067855835</v>
      </c>
    </row>
    <row r="9732" spans="1:3">
      <c r="A9732">
        <v>18.472599029541001</v>
      </c>
      <c r="B9732">
        <v>58.602203369140597</v>
      </c>
      <c r="C9732">
        <v>32.517959594726598</v>
      </c>
    </row>
    <row r="9733" spans="1:3">
      <c r="A9733">
        <v>17.319553375244102</v>
      </c>
      <c r="B9733">
        <v>-5.3186793327331499</v>
      </c>
      <c r="C9733">
        <v>9.3961715698242205</v>
      </c>
    </row>
    <row r="9734" spans="1:3">
      <c r="A9734">
        <v>51.011940002441399</v>
      </c>
      <c r="B9734">
        <v>20.968873977661101</v>
      </c>
      <c r="C9734">
        <v>40.496868133544901</v>
      </c>
    </row>
    <row r="9735" spans="1:3">
      <c r="A9735">
        <v>30.7037563323975</v>
      </c>
      <c r="B9735">
        <v>5.5402865409851101</v>
      </c>
      <c r="C9735">
        <v>21.896541595458999</v>
      </c>
    </row>
    <row r="9736" spans="1:3">
      <c r="A9736">
        <v>35.324066162109403</v>
      </c>
      <c r="B9736">
        <v>21.196022033691399</v>
      </c>
      <c r="C9736">
        <v>30.3792514801025</v>
      </c>
    </row>
    <row r="9737" spans="1:3">
      <c r="A9737">
        <v>19.430080413818398</v>
      </c>
      <c r="B9737">
        <v>75.903053283691406</v>
      </c>
      <c r="C9737">
        <v>39.195621490478501</v>
      </c>
    </row>
    <row r="9738" spans="1:3">
      <c r="A9738">
        <v>30.7343139648438</v>
      </c>
      <c r="B9738">
        <v>5.4154314994812003</v>
      </c>
      <c r="C9738">
        <v>21.872705459594702</v>
      </c>
    </row>
    <row r="9739" spans="1:3">
      <c r="A9739">
        <v>24.125259399414102</v>
      </c>
      <c r="B9739">
        <v>-5.1483135223388699</v>
      </c>
      <c r="C9739">
        <v>13.879508972168001</v>
      </c>
    </row>
    <row r="9740" spans="1:3">
      <c r="A9740">
        <v>18.859254837036101</v>
      </c>
      <c r="B9740">
        <v>35.5170707702637</v>
      </c>
      <c r="C9740">
        <v>24.689491271972699</v>
      </c>
    </row>
    <row r="9741" spans="1:3">
      <c r="A9741">
        <v>17.2423706054688</v>
      </c>
      <c r="B9741">
        <v>5.1572909355163601</v>
      </c>
      <c r="C9741">
        <v>13.0125923156738</v>
      </c>
    </row>
    <row r="9742" spans="1:3">
      <c r="A9742">
        <v>30.282176971435501</v>
      </c>
      <c r="B9742">
        <v>18.658815383911101</v>
      </c>
      <c r="C9742">
        <v>26.2140007019043</v>
      </c>
    </row>
    <row r="9743" spans="1:3">
      <c r="A9743">
        <v>26.351541519165</v>
      </c>
      <c r="B9743">
        <v>8.3845758438110405</v>
      </c>
      <c r="C9743">
        <v>20.063102722168001</v>
      </c>
    </row>
    <row r="9744" spans="1:3">
      <c r="A9744">
        <v>45.220218658447301</v>
      </c>
      <c r="B9744">
        <v>23.780418395996101</v>
      </c>
      <c r="C9744">
        <v>37.7162895202637</v>
      </c>
    </row>
    <row r="9745" spans="1:3">
      <c r="A9745">
        <v>23.8225917816162</v>
      </c>
      <c r="B9745">
        <v>26.999921798706101</v>
      </c>
      <c r="C9745">
        <v>24.934658050537099</v>
      </c>
    </row>
    <row r="9746" spans="1:3">
      <c r="A9746">
        <v>35.344085693359403</v>
      </c>
      <c r="B9746">
        <v>21.160911560058601</v>
      </c>
      <c r="C9746">
        <v>30.3799743652344</v>
      </c>
    </row>
    <row r="9747" spans="1:3">
      <c r="A9747">
        <v>21.674831390380898</v>
      </c>
      <c r="B9747">
        <v>15.411171913146999</v>
      </c>
      <c r="C9747">
        <v>19.482549667358398</v>
      </c>
    </row>
    <row r="9748" spans="1:3">
      <c r="A9748">
        <v>24.296577453613299</v>
      </c>
      <c r="B9748">
        <v>-24.812446594238299</v>
      </c>
      <c r="C9748">
        <v>7.1084189414978001</v>
      </c>
    </row>
    <row r="9749" spans="1:3">
      <c r="A9749">
        <v>22.318820953369102</v>
      </c>
      <c r="B9749">
        <v>1.8099007606506301</v>
      </c>
      <c r="C9749">
        <v>15.140698432922401</v>
      </c>
    </row>
    <row r="9750" spans="1:3">
      <c r="A9750">
        <v>22.941953659057599</v>
      </c>
      <c r="B9750">
        <v>-8.0671234130859393</v>
      </c>
      <c r="C9750">
        <v>12.088776588439901</v>
      </c>
    </row>
    <row r="9751" spans="1:3">
      <c r="A9751">
        <v>21.230730056762699</v>
      </c>
      <c r="B9751">
        <v>23.628110885620099</v>
      </c>
      <c r="C9751">
        <v>22.0698127746582</v>
      </c>
    </row>
    <row r="9752" spans="1:3">
      <c r="A9752">
        <v>30.499862670898398</v>
      </c>
      <c r="B9752">
        <v>15.8075246810913</v>
      </c>
      <c r="C9752">
        <v>25.3575439453125</v>
      </c>
    </row>
    <row r="9753" spans="1:3">
      <c r="A9753">
        <v>28.611547470092798</v>
      </c>
      <c r="B9753">
        <v>32.830207824707003</v>
      </c>
      <c r="C9753">
        <v>30.088079452514599</v>
      </c>
    </row>
    <row r="9754" spans="1:3">
      <c r="A9754">
        <v>38.479408264160199</v>
      </c>
      <c r="B9754">
        <v>36.593452453613303</v>
      </c>
      <c r="C9754">
        <v>37.819324493408203</v>
      </c>
    </row>
    <row r="9755" spans="1:3">
      <c r="A9755">
        <v>22.426887512206999</v>
      </c>
      <c r="B9755">
        <v>18.174762725830099</v>
      </c>
      <c r="C9755">
        <v>20.938644409179702</v>
      </c>
    </row>
    <row r="9756" spans="1:3">
      <c r="A9756">
        <v>25.681089401245099</v>
      </c>
      <c r="B9756">
        <v>63.7110404968262</v>
      </c>
      <c r="C9756">
        <v>38.991573333740199</v>
      </c>
    </row>
    <row r="9757" spans="1:3">
      <c r="A9757">
        <v>20.448444366455099</v>
      </c>
      <c r="B9757">
        <v>22.632846832275401</v>
      </c>
      <c r="C9757">
        <v>21.212985992431602</v>
      </c>
    </row>
    <row r="9758" spans="1:3">
      <c r="A9758">
        <v>39.019844055175803</v>
      </c>
      <c r="B9758">
        <v>27.4314060211182</v>
      </c>
      <c r="C9758">
        <v>34.963890075683601</v>
      </c>
    </row>
    <row r="9759" spans="1:3">
      <c r="A9759">
        <v>26.5969429016113</v>
      </c>
      <c r="B9759">
        <v>13.5187883377075</v>
      </c>
      <c r="C9759">
        <v>22.019588470458999</v>
      </c>
    </row>
    <row r="9760" spans="1:3">
      <c r="A9760">
        <v>28.7972202301025</v>
      </c>
      <c r="B9760">
        <v>84.543121337890597</v>
      </c>
      <c r="C9760">
        <v>48.308284759521499</v>
      </c>
    </row>
    <row r="9761" spans="1:3">
      <c r="A9761">
        <v>16.953636169433601</v>
      </c>
      <c r="B9761">
        <v>92.547447204589801</v>
      </c>
      <c r="C9761">
        <v>43.411468505859403</v>
      </c>
    </row>
    <row r="9762" spans="1:3">
      <c r="A9762">
        <v>31.961683273315401</v>
      </c>
      <c r="B9762">
        <v>-1.34173560142517</v>
      </c>
      <c r="C9762">
        <v>20.305486679077099</v>
      </c>
    </row>
    <row r="9763" spans="1:3">
      <c r="A9763">
        <v>32.8060302734375</v>
      </c>
      <c r="B9763">
        <v>21.8527431488037</v>
      </c>
      <c r="C9763">
        <v>28.9723796844482</v>
      </c>
    </row>
    <row r="9764" spans="1:3">
      <c r="A9764">
        <v>18.476259231567401</v>
      </c>
      <c r="B9764">
        <v>76.075630187988295</v>
      </c>
      <c r="C9764">
        <v>38.636039733886697</v>
      </c>
    </row>
    <row r="9765" spans="1:3">
      <c r="A9765">
        <v>8.6718368530273402</v>
      </c>
      <c r="B9765">
        <v>21.6223030090332</v>
      </c>
      <c r="C9765">
        <v>13.2045001983643</v>
      </c>
    </row>
    <row r="9766" spans="1:3">
      <c r="A9766">
        <v>34.276706695556598</v>
      </c>
      <c r="B9766">
        <v>11.056912422180201</v>
      </c>
      <c r="C9766">
        <v>26.149778366088899</v>
      </c>
    </row>
    <row r="9767" spans="1:3">
      <c r="A9767">
        <v>31.1358242034912</v>
      </c>
      <c r="B9767">
        <v>-6.3586320877075204</v>
      </c>
      <c r="C9767">
        <v>18.012763977050799</v>
      </c>
    </row>
    <row r="9768" spans="1:3">
      <c r="A9768">
        <v>10.947196006774901</v>
      </c>
      <c r="B9768">
        <v>17.888332366943398</v>
      </c>
      <c r="C9768">
        <v>13.376593589782701</v>
      </c>
    </row>
    <row r="9769" spans="1:3">
      <c r="A9769">
        <v>34.8823852539063</v>
      </c>
      <c r="B9769">
        <v>-0.63945019245147705</v>
      </c>
      <c r="C9769">
        <v>22.449743270873999</v>
      </c>
    </row>
    <row r="9770" spans="1:3">
      <c r="A9770">
        <v>16.745958328247099</v>
      </c>
      <c r="B9770">
        <v>-8.0852775573730504</v>
      </c>
      <c r="C9770">
        <v>8.0550260543823207</v>
      </c>
    </row>
    <row r="9771" spans="1:3">
      <c r="A9771">
        <v>29.828313827514599</v>
      </c>
      <c r="B9771">
        <v>14.0677137374878</v>
      </c>
      <c r="C9771">
        <v>24.3121032714844</v>
      </c>
    </row>
    <row r="9772" spans="1:3">
      <c r="A9772">
        <v>22.657798767089801</v>
      </c>
      <c r="B9772">
        <v>43.838222503662102</v>
      </c>
      <c r="C9772">
        <v>30.070947647094702</v>
      </c>
    </row>
    <row r="9773" spans="1:3">
      <c r="A9773">
        <v>37.389060974121101</v>
      </c>
      <c r="B9773">
        <v>51.903404235839801</v>
      </c>
      <c r="C9773">
        <v>42.469081878662102</v>
      </c>
    </row>
    <row r="9774" spans="1:3">
      <c r="A9774">
        <v>20.155998229980501</v>
      </c>
      <c r="B9774">
        <v>80.516029357910199</v>
      </c>
      <c r="C9774">
        <v>41.282009124755902</v>
      </c>
    </row>
    <row r="9775" spans="1:3">
      <c r="A9775">
        <v>20.980850219726602</v>
      </c>
      <c r="B9775">
        <v>55.053142547607401</v>
      </c>
      <c r="C9775">
        <v>32.906150817871101</v>
      </c>
    </row>
    <row r="9776" spans="1:3">
      <c r="A9776">
        <v>25.556074142456101</v>
      </c>
      <c r="B9776">
        <v>55.1967163085938</v>
      </c>
      <c r="C9776">
        <v>35.9302978515625</v>
      </c>
    </row>
    <row r="9777" spans="1:3">
      <c r="A9777">
        <v>30.5299396514893</v>
      </c>
      <c r="B9777">
        <v>36.8930473327637</v>
      </c>
      <c r="C9777">
        <v>32.757026672363303</v>
      </c>
    </row>
    <row r="9778" spans="1:3">
      <c r="A9778">
        <v>35.988235473632798</v>
      </c>
      <c r="B9778">
        <v>81.926040649414105</v>
      </c>
      <c r="C9778">
        <v>52.0664672851563</v>
      </c>
    </row>
    <row r="9779" spans="1:3">
      <c r="A9779">
        <v>26.216361999511701</v>
      </c>
      <c r="B9779">
        <v>35.157802581787102</v>
      </c>
      <c r="C9779">
        <v>29.345867156982401</v>
      </c>
    </row>
    <row r="9780" spans="1:3">
      <c r="A9780">
        <v>20.0754089355469</v>
      </c>
      <c r="B9780">
        <v>1.3959200382232699</v>
      </c>
      <c r="C9780">
        <v>13.5375881195068</v>
      </c>
    </row>
    <row r="9781" spans="1:3">
      <c r="A9781">
        <v>22.934627532958999</v>
      </c>
      <c r="B9781">
        <v>18.252632141113299</v>
      </c>
      <c r="C9781">
        <v>21.2959289550781</v>
      </c>
    </row>
    <row r="9782" spans="1:3">
      <c r="A9782">
        <v>16.2475185394287</v>
      </c>
      <c r="B9782">
        <v>41.4852104187012</v>
      </c>
      <c r="C9782">
        <v>25.080711364746101</v>
      </c>
    </row>
    <row r="9783" spans="1:3">
      <c r="A9783">
        <v>61.753517150878899</v>
      </c>
      <c r="B9783">
        <v>29.017066955566399</v>
      </c>
      <c r="C9783">
        <v>50.295761108398402</v>
      </c>
    </row>
    <row r="9784" spans="1:3">
      <c r="A9784">
        <v>51.796390533447301</v>
      </c>
      <c r="B9784">
        <v>24.471111297607401</v>
      </c>
      <c r="C9784">
        <v>42.2325439453125</v>
      </c>
    </row>
    <row r="9785" spans="1:3">
      <c r="A9785">
        <v>32.342906951904297</v>
      </c>
      <c r="B9785">
        <v>16.449800491333001</v>
      </c>
      <c r="C9785">
        <v>26.780319213867202</v>
      </c>
    </row>
    <row r="9786" spans="1:3">
      <c r="A9786">
        <v>24.7093906402588</v>
      </c>
      <c r="B9786">
        <v>100.47239685058599</v>
      </c>
      <c r="C9786">
        <v>51.226444244384801</v>
      </c>
    </row>
    <row r="9787" spans="1:3">
      <c r="A9787">
        <v>38.118415832519503</v>
      </c>
      <c r="B9787">
        <v>16.698686599731399</v>
      </c>
      <c r="C9787">
        <v>30.6215114593506</v>
      </c>
    </row>
    <row r="9788" spans="1:3">
      <c r="A9788">
        <v>18.0918579101563</v>
      </c>
      <c r="B9788">
        <v>35.768321990966797</v>
      </c>
      <c r="C9788">
        <v>24.278619766235401</v>
      </c>
    </row>
    <row r="9789" spans="1:3">
      <c r="A9789">
        <v>24.793291091918899</v>
      </c>
      <c r="B9789">
        <v>6.8781967163085902</v>
      </c>
      <c r="C9789">
        <v>18.523008346557599</v>
      </c>
    </row>
    <row r="9790" spans="1:3">
      <c r="A9790">
        <v>50.248992919921903</v>
      </c>
      <c r="B9790">
        <v>25.171573638916001</v>
      </c>
      <c r="C9790">
        <v>41.471897125244098</v>
      </c>
    </row>
    <row r="9791" spans="1:3">
      <c r="A9791">
        <v>11.765709877014199</v>
      </c>
      <c r="B9791">
        <v>8.2241182327270508</v>
      </c>
      <c r="C9791">
        <v>10.5261526107788</v>
      </c>
    </row>
    <row r="9792" spans="1:3">
      <c r="A9792">
        <v>27.641193389892599</v>
      </c>
      <c r="B9792">
        <v>11.940809249877899</v>
      </c>
      <c r="C9792">
        <v>22.146059036254901</v>
      </c>
    </row>
    <row r="9793" spans="1:3">
      <c r="A9793">
        <v>19.800458908081101</v>
      </c>
      <c r="B9793">
        <v>20.557031631469702</v>
      </c>
      <c r="C9793">
        <v>20.065259933471701</v>
      </c>
    </row>
    <row r="9794" spans="1:3">
      <c r="A9794">
        <v>26.929441452026399</v>
      </c>
      <c r="B9794">
        <v>5.0824499130248997</v>
      </c>
      <c r="C9794">
        <v>19.282995223998999</v>
      </c>
    </row>
    <row r="9795" spans="1:3">
      <c r="A9795">
        <v>17.153314590454102</v>
      </c>
      <c r="B9795">
        <v>26.781152725219702</v>
      </c>
      <c r="C9795">
        <v>20.523057937622099</v>
      </c>
    </row>
    <row r="9796" spans="1:3">
      <c r="A9796">
        <v>27.075384140014599</v>
      </c>
      <c r="B9796">
        <v>40.535514831542997</v>
      </c>
      <c r="C9796">
        <v>31.786430358886701</v>
      </c>
    </row>
    <row r="9797" spans="1:3">
      <c r="A9797">
        <v>13.430103302001999</v>
      </c>
      <c r="B9797">
        <v>4.4053449630737296</v>
      </c>
      <c r="C9797">
        <v>10.2714376449585</v>
      </c>
    </row>
    <row r="9798" spans="1:3">
      <c r="A9798">
        <v>27.6143474578857</v>
      </c>
      <c r="B9798">
        <v>24.3447074890137</v>
      </c>
      <c r="C9798">
        <v>26.469972610473601</v>
      </c>
    </row>
    <row r="9799" spans="1:3">
      <c r="A9799">
        <v>23.152976989746101</v>
      </c>
      <c r="B9799">
        <v>22.887130737304702</v>
      </c>
      <c r="C9799">
        <v>23.059930801391602</v>
      </c>
    </row>
    <row r="9800" spans="1:3">
      <c r="A9800">
        <v>20.935560226440401</v>
      </c>
      <c r="B9800">
        <v>28.839403152465799</v>
      </c>
      <c r="C9800">
        <v>23.701904296875</v>
      </c>
    </row>
    <row r="9801" spans="1:3">
      <c r="A9801">
        <v>13.646435737609901</v>
      </c>
      <c r="B9801">
        <v>1.2852699756622299</v>
      </c>
      <c r="C9801">
        <v>9.3200273513793892</v>
      </c>
    </row>
    <row r="9802" spans="1:3">
      <c r="A9802">
        <v>20.7157897949219</v>
      </c>
      <c r="B9802">
        <v>10.8082523345947</v>
      </c>
      <c r="C9802">
        <v>17.248151779174801</v>
      </c>
    </row>
    <row r="9803" spans="1:3">
      <c r="A9803">
        <v>12.40159034729</v>
      </c>
      <c r="B9803">
        <v>10.060718536376999</v>
      </c>
      <c r="C9803">
        <v>11.5822849273682</v>
      </c>
    </row>
    <row r="9804" spans="1:3">
      <c r="A9804">
        <v>40.116874694824197</v>
      </c>
      <c r="B9804">
        <v>52.923370361328097</v>
      </c>
      <c r="C9804">
        <v>44.599147796630902</v>
      </c>
    </row>
    <row r="9805" spans="1:3">
      <c r="A9805">
        <v>15.136487007141101</v>
      </c>
      <c r="B9805">
        <v>27.774805068969702</v>
      </c>
      <c r="C9805">
        <v>19.559898376464801</v>
      </c>
    </row>
    <row r="9806" spans="1:3">
      <c r="A9806">
        <v>11.927738189697299</v>
      </c>
      <c r="B9806">
        <v>13.8567972183228</v>
      </c>
      <c r="C9806">
        <v>12.602909088134799</v>
      </c>
    </row>
    <row r="9807" spans="1:3">
      <c r="A9807">
        <v>28.5590209960938</v>
      </c>
      <c r="B9807">
        <v>8.8554229736328107</v>
      </c>
      <c r="C9807">
        <v>21.662761688232401</v>
      </c>
    </row>
    <row r="9808" spans="1:3">
      <c r="A9808">
        <v>18.639696121215799</v>
      </c>
      <c r="B9808">
        <v>31.2702445983887</v>
      </c>
      <c r="C9808">
        <v>23.060388565063501</v>
      </c>
    </row>
    <row r="9809" spans="1:3">
      <c r="A9809">
        <v>23.829139709472699</v>
      </c>
      <c r="B9809">
        <v>14.037403106689499</v>
      </c>
      <c r="C9809">
        <v>20.402030944824201</v>
      </c>
    </row>
    <row r="9810" spans="1:3">
      <c r="A9810">
        <v>14.7217044830322</v>
      </c>
      <c r="B9810">
        <v>97.619384765625</v>
      </c>
      <c r="C9810">
        <v>43.735893249511697</v>
      </c>
    </row>
    <row r="9811" spans="1:3">
      <c r="A9811">
        <v>51.153347015380902</v>
      </c>
      <c r="B9811">
        <v>2.5939080715179399</v>
      </c>
      <c r="C9811">
        <v>34.157543182372997</v>
      </c>
    </row>
    <row r="9812" spans="1:3">
      <c r="A9812">
        <v>30.9281330108643</v>
      </c>
      <c r="B9812">
        <v>47.607975006103501</v>
      </c>
      <c r="C9812">
        <v>36.766078948974602</v>
      </c>
    </row>
    <row r="9813" spans="1:3">
      <c r="A9813">
        <v>14.645022392272899</v>
      </c>
      <c r="B9813">
        <v>20.776941299438501</v>
      </c>
      <c r="C9813">
        <v>16.791194915771499</v>
      </c>
    </row>
    <row r="9814" spans="1:3">
      <c r="A9814">
        <v>17.089422225952099</v>
      </c>
      <c r="B9814">
        <v>27.168493270873999</v>
      </c>
      <c r="C9814">
        <v>20.6170978546143</v>
      </c>
    </row>
    <row r="9815" spans="1:3">
      <c r="A9815">
        <v>22.914644241333001</v>
      </c>
      <c r="B9815">
        <v>43.322101593017599</v>
      </c>
      <c r="C9815">
        <v>30.057254791259801</v>
      </c>
    </row>
    <row r="9816" spans="1:3">
      <c r="A9816">
        <v>55.581146240234403</v>
      </c>
      <c r="B9816">
        <v>13.611488342285201</v>
      </c>
      <c r="C9816">
        <v>40.891765594482401</v>
      </c>
    </row>
    <row r="9817" spans="1:3">
      <c r="A9817">
        <v>20.079900741577099</v>
      </c>
      <c r="B9817">
        <v>14.6564741134644</v>
      </c>
      <c r="C9817">
        <v>18.1817016601563</v>
      </c>
    </row>
    <row r="9818" spans="1:3">
      <c r="A9818">
        <v>36.730583190917997</v>
      </c>
      <c r="B9818">
        <v>19.701173782348601</v>
      </c>
      <c r="C9818">
        <v>30.770290374755898</v>
      </c>
    </row>
    <row r="9819" spans="1:3">
      <c r="A9819">
        <v>11.116029739379901</v>
      </c>
      <c r="B9819">
        <v>45.700481414794901</v>
      </c>
      <c r="C9819">
        <v>23.220588684081999</v>
      </c>
    </row>
    <row r="9820" spans="1:3">
      <c r="A9820">
        <v>18.330499649047901</v>
      </c>
      <c r="B9820">
        <v>-7.2064886093139604</v>
      </c>
      <c r="C9820">
        <v>9.3925533294677699</v>
      </c>
    </row>
    <row r="9821" spans="1:3">
      <c r="A9821">
        <v>16.259965896606399</v>
      </c>
      <c r="B9821">
        <v>70.3900146484375</v>
      </c>
      <c r="C9821">
        <v>35.205482482910199</v>
      </c>
    </row>
    <row r="9822" spans="1:3">
      <c r="A9822">
        <v>36.998729705810497</v>
      </c>
      <c r="B9822">
        <v>68.013282775878906</v>
      </c>
      <c r="C9822">
        <v>47.853824615478501</v>
      </c>
    </row>
    <row r="9823" spans="1:3">
      <c r="A9823">
        <v>11.6310081481934</v>
      </c>
      <c r="B9823">
        <v>20.137334823608398</v>
      </c>
      <c r="C9823">
        <v>14.608222961425801</v>
      </c>
    </row>
    <row r="9824" spans="1:3">
      <c r="A9824">
        <v>37.843986511230497</v>
      </c>
      <c r="B9824">
        <v>31.6917934417725</v>
      </c>
      <c r="C9824">
        <v>35.690719604492202</v>
      </c>
    </row>
    <row r="9825" spans="1:3">
      <c r="A9825">
        <v>19.478223800659201</v>
      </c>
      <c r="B9825">
        <v>38.8974609375</v>
      </c>
      <c r="C9825">
        <v>26.274957656860401</v>
      </c>
    </row>
    <row r="9826" spans="1:3">
      <c r="A9826">
        <v>23.346204757690401</v>
      </c>
      <c r="B9826">
        <v>20.032609939575199</v>
      </c>
      <c r="C9826">
        <v>22.186447143554702</v>
      </c>
    </row>
    <row r="9827" spans="1:3">
      <c r="A9827">
        <v>50.482421875</v>
      </c>
      <c r="B9827">
        <v>8.8404150009155291</v>
      </c>
      <c r="C9827">
        <v>35.907718658447301</v>
      </c>
    </row>
    <row r="9828" spans="1:3">
      <c r="A9828">
        <v>16.8236789703369</v>
      </c>
      <c r="B9828">
        <v>14.3943061828613</v>
      </c>
      <c r="C9828">
        <v>15.9733982086182</v>
      </c>
    </row>
    <row r="9829" spans="1:3">
      <c r="A9829">
        <v>28.186222076416001</v>
      </c>
      <c r="B9829">
        <v>9.7917718887329102</v>
      </c>
      <c r="C9829">
        <v>21.748165130615199</v>
      </c>
    </row>
    <row r="9830" spans="1:3">
      <c r="A9830">
        <v>22.569534301757798</v>
      </c>
      <c r="B9830">
        <v>8.4265203475952095</v>
      </c>
      <c r="C9830">
        <v>17.619480133056602</v>
      </c>
    </row>
    <row r="9831" spans="1:3">
      <c r="A9831">
        <v>26.565219879150401</v>
      </c>
      <c r="B9831">
        <v>41.943065643310497</v>
      </c>
      <c r="C9831">
        <v>31.947465896606399</v>
      </c>
    </row>
    <row r="9832" spans="1:3">
      <c r="A9832">
        <v>18.292629241943398</v>
      </c>
      <c r="B9832">
        <v>4.25038766860962</v>
      </c>
      <c r="C9832">
        <v>13.377844810485801</v>
      </c>
    </row>
    <row r="9833" spans="1:3">
      <c r="A9833">
        <v>13.4532108306885</v>
      </c>
      <c r="B9833">
        <v>43.476287841796903</v>
      </c>
      <c r="C9833">
        <v>23.961288452148398</v>
      </c>
    </row>
    <row r="9834" spans="1:3">
      <c r="A9834">
        <v>15.4835357666016</v>
      </c>
      <c r="B9834">
        <v>49.661876678466797</v>
      </c>
      <c r="C9834">
        <v>27.4459552764893</v>
      </c>
    </row>
    <row r="9835" spans="1:3">
      <c r="A9835">
        <v>15.568717956543001</v>
      </c>
      <c r="B9835">
        <v>1.8831080198287999</v>
      </c>
      <c r="C9835">
        <v>10.778754234314</v>
      </c>
    </row>
    <row r="9836" spans="1:3">
      <c r="A9836">
        <v>23.687788009643601</v>
      </c>
      <c r="B9836">
        <v>-2.0955567359924299</v>
      </c>
      <c r="C9836">
        <v>14.663617134094199</v>
      </c>
    </row>
    <row r="9837" spans="1:3">
      <c r="A9837">
        <v>26.4203491210938</v>
      </c>
      <c r="B9837">
        <v>-3.8494060039520299</v>
      </c>
      <c r="C9837">
        <v>15.825934410095201</v>
      </c>
    </row>
    <row r="9838" spans="1:3">
      <c r="A9838">
        <v>60.574417114257798</v>
      </c>
      <c r="B9838">
        <v>-5.12434959411621</v>
      </c>
      <c r="C9838">
        <v>37.579849243164098</v>
      </c>
    </row>
    <row r="9839" spans="1:3">
      <c r="A9839">
        <v>26.856756210327099</v>
      </c>
      <c r="B9839">
        <v>39.793308258056598</v>
      </c>
      <c r="C9839">
        <v>31.384550094604499</v>
      </c>
    </row>
    <row r="9840" spans="1:3">
      <c r="A9840">
        <v>19.709751129150401</v>
      </c>
      <c r="B9840">
        <v>38.495670318603501</v>
      </c>
      <c r="C9840">
        <v>26.2848224639893</v>
      </c>
    </row>
    <row r="9841" spans="1:3">
      <c r="A9841">
        <v>15.438790321350099</v>
      </c>
      <c r="B9841">
        <v>22.316102981567401</v>
      </c>
      <c r="C9841">
        <v>17.845849990844702</v>
      </c>
    </row>
    <row r="9842" spans="1:3">
      <c r="A9842">
        <v>26.8070392608643</v>
      </c>
      <c r="B9842">
        <v>9.6739530563354492</v>
      </c>
      <c r="C9842">
        <v>20.810459136962901</v>
      </c>
    </row>
    <row r="9843" spans="1:3">
      <c r="A9843">
        <v>44.615940093994098</v>
      </c>
      <c r="B9843">
        <v>32.2179145812988</v>
      </c>
      <c r="C9843">
        <v>40.2766304016113</v>
      </c>
    </row>
    <row r="9844" spans="1:3">
      <c r="A9844">
        <v>16.362751007080099</v>
      </c>
      <c r="B9844">
        <v>19.955909729003899</v>
      </c>
      <c r="C9844">
        <v>17.620357513427699</v>
      </c>
    </row>
    <row r="9845" spans="1:3">
      <c r="A9845">
        <v>31.072975158691399</v>
      </c>
      <c r="B9845">
        <v>27.740526199340799</v>
      </c>
      <c r="C9845">
        <v>29.906618118286101</v>
      </c>
    </row>
    <row r="9846" spans="1:3">
      <c r="A9846">
        <v>43.9820556640625</v>
      </c>
      <c r="B9846">
        <v>24.407783508300799</v>
      </c>
      <c r="C9846">
        <v>37.131061553955099</v>
      </c>
    </row>
    <row r="9847" spans="1:3">
      <c r="A9847">
        <v>26.925611495971701</v>
      </c>
      <c r="B9847">
        <v>18.490694046020501</v>
      </c>
      <c r="C9847">
        <v>23.973390579223601</v>
      </c>
    </row>
    <row r="9848" spans="1:3">
      <c r="A9848">
        <v>26.590965270996101</v>
      </c>
      <c r="B9848">
        <v>22.105585098266602</v>
      </c>
      <c r="C9848">
        <v>25.021081924438501</v>
      </c>
    </row>
    <row r="9849" spans="1:3">
      <c r="A9849">
        <v>18.579317092895501</v>
      </c>
      <c r="B9849">
        <v>11.6323690414429</v>
      </c>
      <c r="C9849">
        <v>16.147884368896499</v>
      </c>
    </row>
    <row r="9850" spans="1:3">
      <c r="A9850">
        <v>24.1148376464844</v>
      </c>
      <c r="B9850">
        <v>19.292514801025401</v>
      </c>
      <c r="C9850">
        <v>22.427024841308601</v>
      </c>
    </row>
    <row r="9851" spans="1:3">
      <c r="A9851">
        <v>21.298000335693398</v>
      </c>
      <c r="B9851">
        <v>55.616523742675803</v>
      </c>
      <c r="C9851">
        <v>33.309482574462898</v>
      </c>
    </row>
    <row r="9852" spans="1:3">
      <c r="A9852">
        <v>29.5272312164307</v>
      </c>
      <c r="B9852">
        <v>19.751274108886701</v>
      </c>
      <c r="C9852">
        <v>26.105646133422901</v>
      </c>
    </row>
    <row r="9853" spans="1:3">
      <c r="A9853">
        <v>33.2747192382813</v>
      </c>
      <c r="B9853">
        <v>19.4211120605469</v>
      </c>
      <c r="C9853">
        <v>28.425956726074201</v>
      </c>
    </row>
    <row r="9854" spans="1:3">
      <c r="A9854">
        <v>21.321121215820298</v>
      </c>
      <c r="B9854">
        <v>32.221229553222699</v>
      </c>
      <c r="C9854">
        <v>25.1361598968506</v>
      </c>
    </row>
    <row r="9855" spans="1:3">
      <c r="A9855">
        <v>12.2397518157959</v>
      </c>
      <c r="B9855">
        <v>40.790084838867202</v>
      </c>
      <c r="C9855">
        <v>22.232368469238299</v>
      </c>
    </row>
    <row r="9856" spans="1:3">
      <c r="A9856">
        <v>51.843776702880902</v>
      </c>
      <c r="B9856">
        <v>10.1841011047363</v>
      </c>
      <c r="C9856">
        <v>37.262889862060497</v>
      </c>
    </row>
    <row r="9857" spans="1:3">
      <c r="A9857">
        <v>18.7911777496338</v>
      </c>
      <c r="B9857">
        <v>52.375755310058601</v>
      </c>
      <c r="C9857">
        <v>30.545780181884801</v>
      </c>
    </row>
    <row r="9858" spans="1:3">
      <c r="A9858">
        <v>23.308109283447301</v>
      </c>
      <c r="B9858">
        <v>7.6588177680969203</v>
      </c>
      <c r="C9858">
        <v>17.830856323242202</v>
      </c>
    </row>
    <row r="9859" spans="1:3">
      <c r="A9859">
        <v>23.5941982269287</v>
      </c>
      <c r="B9859">
        <v>52.328353881835902</v>
      </c>
      <c r="C9859">
        <v>33.651153564453097</v>
      </c>
    </row>
    <row r="9860" spans="1:3">
      <c r="A9860">
        <v>35.156570434570298</v>
      </c>
      <c r="B9860">
        <v>13.4796133041382</v>
      </c>
      <c r="C9860">
        <v>27.569635391235401</v>
      </c>
    </row>
    <row r="9861" spans="1:3">
      <c r="A9861">
        <v>47.078136444091797</v>
      </c>
      <c r="B9861">
        <v>10.778148651123001</v>
      </c>
      <c r="C9861">
        <v>34.373142242431598</v>
      </c>
    </row>
    <row r="9862" spans="1:3">
      <c r="A9862">
        <v>34.1319770812988</v>
      </c>
      <c r="B9862">
        <v>15.060468673706101</v>
      </c>
      <c r="C9862">
        <v>27.4569492340088</v>
      </c>
    </row>
    <row r="9863" spans="1:3">
      <c r="A9863">
        <v>40.8543891906738</v>
      </c>
      <c r="B9863">
        <v>53.5711669921875</v>
      </c>
      <c r="C9863">
        <v>45.305259704589801</v>
      </c>
    </row>
    <row r="9864" spans="1:3">
      <c r="A9864">
        <v>30.2728481292725</v>
      </c>
      <c r="B9864">
        <v>13.853201866149901</v>
      </c>
      <c r="C9864">
        <v>24.525972366333001</v>
      </c>
    </row>
    <row r="9865" spans="1:3">
      <c r="A9865">
        <v>25.5105094909668</v>
      </c>
      <c r="B9865">
        <v>14.5730857849121</v>
      </c>
      <c r="C9865">
        <v>21.682411193847699</v>
      </c>
    </row>
    <row r="9866" spans="1:3">
      <c r="A9866">
        <v>47.820953369140597</v>
      </c>
      <c r="B9866">
        <v>-42.220268249511697</v>
      </c>
      <c r="C9866">
        <v>16.306526184081999</v>
      </c>
    </row>
    <row r="9867" spans="1:3">
      <c r="A9867">
        <v>21.627466201782202</v>
      </c>
      <c r="B9867">
        <v>6.9751601219177202</v>
      </c>
      <c r="C9867">
        <v>16.499158859252901</v>
      </c>
    </row>
    <row r="9868" spans="1:3">
      <c r="A9868">
        <v>22.248298645019499</v>
      </c>
      <c r="B9868">
        <v>18.1228847503662</v>
      </c>
      <c r="C9868">
        <v>20.8044033050537</v>
      </c>
    </row>
    <row r="9869" spans="1:3">
      <c r="A9869">
        <v>12.961829185485801</v>
      </c>
      <c r="B9869">
        <v>27.929193496704102</v>
      </c>
      <c r="C9869">
        <v>18.2004070281982</v>
      </c>
    </row>
    <row r="9870" spans="1:3">
      <c r="A9870">
        <v>33.546627044677699</v>
      </c>
      <c r="B9870">
        <v>-3.2861673831939702</v>
      </c>
      <c r="C9870">
        <v>20.655149459838899</v>
      </c>
    </row>
    <row r="9871" spans="1:3">
      <c r="A9871">
        <v>22.374628067016602</v>
      </c>
      <c r="B9871">
        <v>26.586551666259801</v>
      </c>
      <c r="C9871">
        <v>23.848800659179702</v>
      </c>
    </row>
    <row r="9872" spans="1:3">
      <c r="A9872">
        <v>8.2042331695556605</v>
      </c>
      <c r="B9872">
        <v>-30.204389572143601</v>
      </c>
      <c r="C9872">
        <v>-5.2387847900390598</v>
      </c>
    </row>
    <row r="9873" spans="1:3">
      <c r="A9873">
        <v>54.670829772949197</v>
      </c>
      <c r="B9873">
        <v>-21.058879852294901</v>
      </c>
      <c r="C9873">
        <v>28.165431976318398</v>
      </c>
    </row>
    <row r="9874" spans="1:3">
      <c r="A9874">
        <v>29.9537258148193</v>
      </c>
      <c r="B9874">
        <v>0.83776640892028797</v>
      </c>
      <c r="C9874">
        <v>19.763139724731399</v>
      </c>
    </row>
    <row r="9875" spans="1:3">
      <c r="A9875">
        <v>17.593671798706101</v>
      </c>
      <c r="B9875">
        <v>10.5331830978394</v>
      </c>
      <c r="C9875">
        <v>15.122500419616699</v>
      </c>
    </row>
    <row r="9876" spans="1:3">
      <c r="A9876">
        <v>42.013858795166001</v>
      </c>
      <c r="B9876">
        <v>9.3220987319946307</v>
      </c>
      <c r="C9876">
        <v>30.571743011474599</v>
      </c>
    </row>
    <row r="9877" spans="1:3">
      <c r="A9877">
        <v>21.3261394500732</v>
      </c>
      <c r="B9877">
        <v>37.321258544921903</v>
      </c>
      <c r="C9877">
        <v>26.924430847168001</v>
      </c>
    </row>
    <row r="9878" spans="1:3">
      <c r="A9878">
        <v>20.30641746521</v>
      </c>
      <c r="B9878">
        <v>27.247056961059599</v>
      </c>
      <c r="C9878">
        <v>22.735641479492202</v>
      </c>
    </row>
    <row r="9879" spans="1:3">
      <c r="A9879">
        <v>20.611314773559599</v>
      </c>
      <c r="B9879">
        <v>60.645942687988303</v>
      </c>
      <c r="C9879">
        <v>34.623435974121101</v>
      </c>
    </row>
    <row r="9880" spans="1:3">
      <c r="A9880">
        <v>30.2845268249512</v>
      </c>
      <c r="B9880">
        <v>36.631984710693402</v>
      </c>
      <c r="C9880">
        <v>32.506137847900398</v>
      </c>
    </row>
    <row r="9881" spans="1:3">
      <c r="A9881">
        <v>14.2122602462769</v>
      </c>
      <c r="B9881">
        <v>18.024700164794901</v>
      </c>
      <c r="C9881">
        <v>15.5466146469116</v>
      </c>
    </row>
    <row r="9882" spans="1:3">
      <c r="A9882">
        <v>34.740089416503899</v>
      </c>
      <c r="B9882">
        <v>6.5554399490356401</v>
      </c>
      <c r="C9882">
        <v>24.875461578369102</v>
      </c>
    </row>
    <row r="9883" spans="1:3">
      <c r="A9883">
        <v>24.463659286498999</v>
      </c>
      <c r="B9883">
        <v>0.14410488307475999</v>
      </c>
      <c r="C9883">
        <v>15.951815605163601</v>
      </c>
    </row>
    <row r="9884" spans="1:3">
      <c r="A9884">
        <v>37.936977386474602</v>
      </c>
      <c r="B9884">
        <v>12.8127536773682</v>
      </c>
      <c r="C9884">
        <v>29.143499374389599</v>
      </c>
    </row>
    <row r="9885" spans="1:3">
      <c r="A9885">
        <v>21.0872707366943</v>
      </c>
      <c r="B9885">
        <v>32.236160278320298</v>
      </c>
      <c r="C9885">
        <v>24.989381790161101</v>
      </c>
    </row>
    <row r="9886" spans="1:3">
      <c r="A9886">
        <v>29.2142734527588</v>
      </c>
      <c r="B9886">
        <v>37.876953125</v>
      </c>
      <c r="C9886">
        <v>32.246212005615199</v>
      </c>
    </row>
    <row r="9887" spans="1:3">
      <c r="A9887">
        <v>34.524787902832003</v>
      </c>
      <c r="B9887">
        <v>38.9824028015137</v>
      </c>
      <c r="C9887">
        <v>36.084953308105497</v>
      </c>
    </row>
    <row r="9888" spans="1:3">
      <c r="A9888">
        <v>31.103437423706101</v>
      </c>
      <c r="B9888">
        <v>25.644889831543001</v>
      </c>
      <c r="C9888">
        <v>29.192945480346701</v>
      </c>
    </row>
    <row r="9889" spans="1:3">
      <c r="A9889">
        <v>45.610725402832003</v>
      </c>
      <c r="B9889">
        <v>46.663646697997997</v>
      </c>
      <c r="C9889">
        <v>45.979248046875</v>
      </c>
    </row>
    <row r="9890" spans="1:3">
      <c r="A9890">
        <v>21.9842529296875</v>
      </c>
      <c r="B9890">
        <v>23.987628936767599</v>
      </c>
      <c r="C9890">
        <v>22.6854343414307</v>
      </c>
    </row>
    <row r="9891" spans="1:3">
      <c r="A9891">
        <v>31.307052612304702</v>
      </c>
      <c r="B9891">
        <v>21.707628250122099</v>
      </c>
      <c r="C9891">
        <v>27.9472541809082</v>
      </c>
    </row>
    <row r="9892" spans="1:3">
      <c r="A9892">
        <v>31.490320205688501</v>
      </c>
      <c r="B9892">
        <v>22.4530124664307</v>
      </c>
      <c r="C9892">
        <v>28.327262878418001</v>
      </c>
    </row>
    <row r="9893" spans="1:3">
      <c r="A9893">
        <v>62.990627288818402</v>
      </c>
      <c r="B9893">
        <v>20.569206237793001</v>
      </c>
      <c r="C9893">
        <v>48.143131256103501</v>
      </c>
    </row>
    <row r="9894" spans="1:3">
      <c r="A9894">
        <v>21.616758346557599</v>
      </c>
      <c r="B9894">
        <v>-14.2189683914185</v>
      </c>
      <c r="C9894">
        <v>9.0742540359497106</v>
      </c>
    </row>
    <row r="9895" spans="1:3">
      <c r="A9895">
        <v>48.6556587219238</v>
      </c>
      <c r="B9895">
        <v>-13.682360649108899</v>
      </c>
      <c r="C9895">
        <v>26.837352752685501</v>
      </c>
    </row>
    <row r="9896" spans="1:3">
      <c r="A9896">
        <v>26.448945999145501</v>
      </c>
      <c r="B9896">
        <v>18.618579864501999</v>
      </c>
      <c r="C9896">
        <v>23.708318710327099</v>
      </c>
    </row>
    <row r="9897" spans="1:3">
      <c r="A9897">
        <v>28.911575317382798</v>
      </c>
      <c r="B9897">
        <v>75.666946411132798</v>
      </c>
      <c r="C9897">
        <v>45.275955200195298</v>
      </c>
    </row>
    <row r="9898" spans="1:3">
      <c r="A9898">
        <v>38.558357238769503</v>
      </c>
      <c r="B9898">
        <v>2.8506541252136199</v>
      </c>
      <c r="C9898">
        <v>26.060661315918001</v>
      </c>
    </row>
    <row r="9899" spans="1:3">
      <c r="A9899">
        <v>41.650520324707003</v>
      </c>
      <c r="B9899">
        <v>5.7723627090454102</v>
      </c>
      <c r="C9899">
        <v>29.093164443969702</v>
      </c>
    </row>
    <row r="9900" spans="1:3">
      <c r="A9900">
        <v>19.965772628784201</v>
      </c>
      <c r="B9900">
        <v>27.637657165527301</v>
      </c>
      <c r="C9900">
        <v>22.650932312011701</v>
      </c>
    </row>
    <row r="9901" spans="1:3">
      <c r="A9901">
        <v>28.038803100585898</v>
      </c>
      <c r="B9901">
        <v>5.9702773094177202</v>
      </c>
      <c r="C9901">
        <v>20.3148193359375</v>
      </c>
    </row>
    <row r="9902" spans="1:3">
      <c r="A9902">
        <v>22.626279830932599</v>
      </c>
      <c r="B9902">
        <v>40.057590484619098</v>
      </c>
      <c r="C9902">
        <v>28.727237701416001</v>
      </c>
    </row>
    <row r="9903" spans="1:3">
      <c r="A9903">
        <v>34.844791412353501</v>
      </c>
      <c r="B9903">
        <v>7.2730202674865696</v>
      </c>
      <c r="C9903">
        <v>25.1946716308594</v>
      </c>
    </row>
    <row r="9904" spans="1:3">
      <c r="A9904">
        <v>24.6651821136475</v>
      </c>
      <c r="B9904">
        <v>23.6729125976563</v>
      </c>
      <c r="C9904">
        <v>24.317888259887699</v>
      </c>
    </row>
    <row r="9905" spans="1:3">
      <c r="A9905">
        <v>18.107469558715799</v>
      </c>
      <c r="B9905">
        <v>11.1454973220825</v>
      </c>
      <c r="C9905">
        <v>15.670779228210399</v>
      </c>
    </row>
    <row r="9906" spans="1:3">
      <c r="A9906">
        <v>17.432468414306602</v>
      </c>
      <c r="B9906">
        <v>47.081382751464801</v>
      </c>
      <c r="C9906">
        <v>27.8095893859863</v>
      </c>
    </row>
    <row r="9907" spans="1:3">
      <c r="A9907">
        <v>36.407135009765597</v>
      </c>
      <c r="B9907">
        <v>15.250736236572299</v>
      </c>
      <c r="C9907">
        <v>29.002395629882798</v>
      </c>
    </row>
    <row r="9908" spans="1:3">
      <c r="A9908">
        <v>25.8826789855957</v>
      </c>
      <c r="B9908">
        <v>32.508586883544901</v>
      </c>
      <c r="C9908">
        <v>28.201745986938501</v>
      </c>
    </row>
    <row r="9909" spans="1:3">
      <c r="A9909">
        <v>25.834384918212901</v>
      </c>
      <c r="B9909">
        <v>31.2832641601563</v>
      </c>
      <c r="C9909">
        <v>27.741493225097699</v>
      </c>
    </row>
    <row r="9910" spans="1:3">
      <c r="A9910">
        <v>20.476203918456999</v>
      </c>
      <c r="B9910">
        <v>5.8847756385803196</v>
      </c>
      <c r="C9910">
        <v>15.369203567504901</v>
      </c>
    </row>
    <row r="9911" spans="1:3">
      <c r="A9911">
        <v>32.603794097900398</v>
      </c>
      <c r="B9911">
        <v>42.019313812255902</v>
      </c>
      <c r="C9911">
        <v>35.899227142333999</v>
      </c>
    </row>
    <row r="9912" spans="1:3">
      <c r="A9912">
        <v>66.385803222656307</v>
      </c>
      <c r="B9912">
        <v>26.646162033081101</v>
      </c>
      <c r="C9912">
        <v>52.4769287109375</v>
      </c>
    </row>
    <row r="9913" spans="1:3">
      <c r="A9913">
        <v>15.0683498382568</v>
      </c>
      <c r="B9913">
        <v>27.385841369628899</v>
      </c>
      <c r="C9913">
        <v>19.379472732543899</v>
      </c>
    </row>
    <row r="9914" spans="1:3">
      <c r="A9914">
        <v>21.914791107177699</v>
      </c>
      <c r="B9914">
        <v>35.363449096679702</v>
      </c>
      <c r="C9914">
        <v>26.621822357177699</v>
      </c>
    </row>
    <row r="9915" spans="1:3">
      <c r="A9915">
        <v>31.2181186676025</v>
      </c>
      <c r="B9915">
        <v>0.58055871725082397</v>
      </c>
      <c r="C9915">
        <v>20.494972229003899</v>
      </c>
    </row>
    <row r="9916" spans="1:3">
      <c r="A9916">
        <v>25.539112091064499</v>
      </c>
      <c r="B9916">
        <v>67.737457275390597</v>
      </c>
      <c r="C9916">
        <v>40.3085327148438</v>
      </c>
    </row>
    <row r="9917" spans="1:3">
      <c r="A9917">
        <v>19.0780353546143</v>
      </c>
      <c r="B9917">
        <v>67.521835327148395</v>
      </c>
      <c r="C9917">
        <v>36.033367156982401</v>
      </c>
    </row>
    <row r="9918" spans="1:3">
      <c r="A9918">
        <v>27.5421257019043</v>
      </c>
      <c r="B9918">
        <v>36.2992553710938</v>
      </c>
      <c r="C9918">
        <v>30.607120513916001</v>
      </c>
    </row>
    <row r="9919" spans="1:3">
      <c r="A9919">
        <v>32.668563842773402</v>
      </c>
      <c r="B9919">
        <v>29.555793762206999</v>
      </c>
      <c r="C9919">
        <v>31.579093933105501</v>
      </c>
    </row>
    <row r="9920" spans="1:3">
      <c r="A9920">
        <v>20.865716934204102</v>
      </c>
      <c r="B9920">
        <v>88.140213012695298</v>
      </c>
      <c r="C9920">
        <v>44.411788940429702</v>
      </c>
    </row>
    <row r="9921" spans="1:3">
      <c r="A9921">
        <v>23.2200031280518</v>
      </c>
      <c r="B9921">
        <v>42.706020355224602</v>
      </c>
      <c r="C9921">
        <v>30.0401096343994</v>
      </c>
    </row>
    <row r="9922" spans="1:3">
      <c r="A9922">
        <v>38.478096008300803</v>
      </c>
      <c r="B9922">
        <v>41.489227294921903</v>
      </c>
      <c r="C9922">
        <v>39.531990051269503</v>
      </c>
    </row>
    <row r="9923" spans="1:3">
      <c r="A9923">
        <v>28.6140327453613</v>
      </c>
      <c r="B9923">
        <v>56.083908081054702</v>
      </c>
      <c r="C9923">
        <v>38.228488922119098</v>
      </c>
    </row>
    <row r="9924" spans="1:3">
      <c r="A9924">
        <v>35.172027587890597</v>
      </c>
      <c r="B9924">
        <v>29.985355377197301</v>
      </c>
      <c r="C9924">
        <v>33.356693267822301</v>
      </c>
    </row>
    <row r="9925" spans="1:3">
      <c r="A9925">
        <v>11.989442825317401</v>
      </c>
      <c r="B9925">
        <v>46.672557830810497</v>
      </c>
      <c r="C9925">
        <v>24.128532409668001</v>
      </c>
    </row>
    <row r="9926" spans="1:3">
      <c r="A9926">
        <v>16.768466949462901</v>
      </c>
      <c r="B9926">
        <v>90.065986633300795</v>
      </c>
      <c r="C9926">
        <v>42.422599792480497</v>
      </c>
    </row>
    <row r="9927" spans="1:3">
      <c r="A9927">
        <v>34.341033935546903</v>
      </c>
      <c r="B9927">
        <v>31.417852401733398</v>
      </c>
      <c r="C9927">
        <v>33.317920684814503</v>
      </c>
    </row>
    <row r="9928" spans="1:3">
      <c r="A9928">
        <v>29.5658054351807</v>
      </c>
      <c r="B9928">
        <v>9.2757949829101598</v>
      </c>
      <c r="C9928">
        <v>22.464302062988299</v>
      </c>
    </row>
    <row r="9929" spans="1:3">
      <c r="A9929">
        <v>23.56907081604</v>
      </c>
      <c r="B9929">
        <v>6.11063575744629</v>
      </c>
      <c r="C9929">
        <v>17.4586181640625</v>
      </c>
    </row>
    <row r="9930" spans="1:3">
      <c r="A9930">
        <v>23.653501510620099</v>
      </c>
      <c r="B9930">
        <v>27.769628524780298</v>
      </c>
      <c r="C9930">
        <v>25.0941467285156</v>
      </c>
    </row>
    <row r="9931" spans="1:3">
      <c r="A9931">
        <v>34.703258514404297</v>
      </c>
      <c r="B9931">
        <v>3.0465509891510001</v>
      </c>
      <c r="C9931">
        <v>23.623411178588899</v>
      </c>
    </row>
    <row r="9932" spans="1:3">
      <c r="A9932">
        <v>57.663932800292997</v>
      </c>
      <c r="B9932">
        <v>14.541241645813001</v>
      </c>
      <c r="C9932">
        <v>42.570991516113303</v>
      </c>
    </row>
    <row r="9933" spans="1:3">
      <c r="A9933">
        <v>27.401250839233398</v>
      </c>
      <c r="B9933">
        <v>23.286323547363299</v>
      </c>
      <c r="C9933">
        <v>25.9610271453857</v>
      </c>
    </row>
    <row r="9934" spans="1:3">
      <c r="A9934">
        <v>18.981935501098601</v>
      </c>
      <c r="B9934">
        <v>4.8418040275573704</v>
      </c>
      <c r="C9934">
        <v>14.032889366149901</v>
      </c>
    </row>
    <row r="9935" spans="1:3">
      <c r="A9935">
        <v>28.3548908233643</v>
      </c>
      <c r="B9935">
        <v>43.316215515136697</v>
      </c>
      <c r="C9935">
        <v>33.591354370117202</v>
      </c>
    </row>
    <row r="9936" spans="1:3">
      <c r="A9936">
        <v>34.421699523925803</v>
      </c>
      <c r="B9936">
        <v>14.063952445983899</v>
      </c>
      <c r="C9936">
        <v>27.2964878082275</v>
      </c>
    </row>
    <row r="9937" spans="1:3">
      <c r="A9937">
        <v>18.046522140502901</v>
      </c>
      <c r="B9937">
        <v>39.746223449707003</v>
      </c>
      <c r="C9937">
        <v>25.6414184570313</v>
      </c>
    </row>
    <row r="9938" spans="1:3">
      <c r="A9938">
        <v>29.283636093139599</v>
      </c>
      <c r="B9938">
        <v>10.639687538146999</v>
      </c>
      <c r="C9938">
        <v>22.758255004882798</v>
      </c>
    </row>
    <row r="9939" spans="1:3">
      <c r="A9939">
        <v>40.588176727294901</v>
      </c>
      <c r="B9939">
        <v>69.435363769531307</v>
      </c>
      <c r="C9939">
        <v>50.6846923828125</v>
      </c>
    </row>
    <row r="9940" spans="1:3">
      <c r="A9940">
        <v>33.177627563476598</v>
      </c>
      <c r="B9940">
        <v>3.1789393424987802</v>
      </c>
      <c r="C9940">
        <v>22.678087234497099</v>
      </c>
    </row>
    <row r="9941" spans="1:3">
      <c r="A9941">
        <v>22.693729400634801</v>
      </c>
      <c r="B9941">
        <v>-0.70313912630081199</v>
      </c>
      <c r="C9941">
        <v>14.504825592041</v>
      </c>
    </row>
    <row r="9942" spans="1:3">
      <c r="A9942">
        <v>39.741115570068402</v>
      </c>
      <c r="B9942">
        <v>35.357540130615199</v>
      </c>
      <c r="C9942">
        <v>38.206863403320298</v>
      </c>
    </row>
    <row r="9943" spans="1:3">
      <c r="A9943">
        <v>23.632764816284201</v>
      </c>
      <c r="B9943">
        <v>29.593713760376001</v>
      </c>
      <c r="C9943">
        <v>25.7190971374512</v>
      </c>
    </row>
    <row r="9944" spans="1:3">
      <c r="A9944">
        <v>29.5775547027588</v>
      </c>
      <c r="B9944">
        <v>88.947021484375</v>
      </c>
      <c r="C9944">
        <v>50.356868743896499</v>
      </c>
    </row>
    <row r="9945" spans="1:3">
      <c r="A9945">
        <v>8.2534074783325195</v>
      </c>
      <c r="B9945">
        <v>62.573806762695298</v>
      </c>
      <c r="C9945">
        <v>27.265546798706101</v>
      </c>
    </row>
    <row r="9946" spans="1:3">
      <c r="A9946">
        <v>18.894779205322301</v>
      </c>
      <c r="B9946">
        <v>36.128776550292997</v>
      </c>
      <c r="C9946">
        <v>24.926677703857401</v>
      </c>
    </row>
    <row r="9947" spans="1:3">
      <c r="A9947">
        <v>38.082141876220703</v>
      </c>
      <c r="B9947">
        <v>53.483654022216797</v>
      </c>
      <c r="C9947">
        <v>43.472671508789098</v>
      </c>
    </row>
    <row r="9948" spans="1:3">
      <c r="A9948">
        <v>23.342563629150401</v>
      </c>
      <c r="B9948">
        <v>50.037239074707003</v>
      </c>
      <c r="C9948">
        <v>32.685699462890597</v>
      </c>
    </row>
    <row r="9949" spans="1:3">
      <c r="A9949">
        <v>30.699863433837901</v>
      </c>
      <c r="B9949">
        <v>42.518436431884801</v>
      </c>
      <c r="C9949">
        <v>34.8363647460938</v>
      </c>
    </row>
    <row r="9950" spans="1:3">
      <c r="A9950">
        <v>23.374021530151399</v>
      </c>
      <c r="B9950">
        <v>9.5879163742065394</v>
      </c>
      <c r="C9950">
        <v>18.548885345458999</v>
      </c>
    </row>
    <row r="9951" spans="1:3">
      <c r="A9951">
        <v>40.346908569335902</v>
      </c>
      <c r="B9951">
        <v>23.171552658081101</v>
      </c>
      <c r="C9951">
        <v>34.335533142089801</v>
      </c>
    </row>
    <row r="9952" spans="1:3">
      <c r="A9952">
        <v>9.9384002685546893</v>
      </c>
      <c r="B9952">
        <v>82.010055541992202</v>
      </c>
      <c r="C9952">
        <v>35.163478851318402</v>
      </c>
    </row>
    <row r="9953" spans="1:3">
      <c r="A9953">
        <v>18.590303421020501</v>
      </c>
      <c r="B9953">
        <v>36.1217041015625</v>
      </c>
      <c r="C9953">
        <v>24.726293563842798</v>
      </c>
    </row>
    <row r="9954" spans="1:3">
      <c r="A9954">
        <v>22.345798492431602</v>
      </c>
      <c r="B9954">
        <v>10.595221519470201</v>
      </c>
      <c r="C9954">
        <v>18.233097076416001</v>
      </c>
    </row>
    <row r="9955" spans="1:3">
      <c r="A9955">
        <v>17.540168762206999</v>
      </c>
      <c r="B9955">
        <v>20.9169807434082</v>
      </c>
      <c r="C9955">
        <v>18.722053527831999</v>
      </c>
    </row>
    <row r="9956" spans="1:3">
      <c r="A9956">
        <v>22.390754699706999</v>
      </c>
      <c r="B9956">
        <v>14.4342956542969</v>
      </c>
      <c r="C9956">
        <v>19.605993270873999</v>
      </c>
    </row>
    <row r="9957" spans="1:3">
      <c r="A9957">
        <v>40.343509674072301</v>
      </c>
      <c r="B9957">
        <v>27.099714279174801</v>
      </c>
      <c r="C9957">
        <v>35.708179473877003</v>
      </c>
    </row>
    <row r="9958" spans="1:3">
      <c r="A9958">
        <v>24.987113952636701</v>
      </c>
      <c r="B9958">
        <v>1.31708872318268</v>
      </c>
      <c r="C9958">
        <v>16.7026042938232</v>
      </c>
    </row>
    <row r="9959" spans="1:3">
      <c r="A9959">
        <v>19.936847686767599</v>
      </c>
      <c r="B9959">
        <v>28.504121780395501</v>
      </c>
      <c r="C9959">
        <v>22.9353942871094</v>
      </c>
    </row>
    <row r="9960" spans="1:3">
      <c r="A9960">
        <v>22.4116096496582</v>
      </c>
      <c r="B9960">
        <v>73.634506225585895</v>
      </c>
      <c r="C9960">
        <v>40.339622497558601</v>
      </c>
    </row>
    <row r="9961" spans="1:3">
      <c r="A9961">
        <v>27.396345138549801</v>
      </c>
      <c r="B9961">
        <v>0.99984073638916005</v>
      </c>
      <c r="C9961">
        <v>18.157567977905298</v>
      </c>
    </row>
    <row r="9962" spans="1:3">
      <c r="A9962">
        <v>9.7969036102294904</v>
      </c>
      <c r="B9962">
        <v>-0.53238129615783703</v>
      </c>
      <c r="C9962">
        <v>6.1816539764404297</v>
      </c>
    </row>
    <row r="9963" spans="1:3">
      <c r="A9963">
        <v>33.461021423339801</v>
      </c>
      <c r="B9963">
        <v>10.5901641845703</v>
      </c>
      <c r="C9963">
        <v>25.456220626831101</v>
      </c>
    </row>
    <row r="9964" spans="1:3">
      <c r="A9964">
        <v>23.6619358062744</v>
      </c>
      <c r="B9964">
        <v>35.359851837158203</v>
      </c>
      <c r="C9964">
        <v>27.7562065124512</v>
      </c>
    </row>
    <row r="9965" spans="1:3">
      <c r="A9965">
        <v>22.935789108276399</v>
      </c>
      <c r="B9965">
        <v>12.5438852310181</v>
      </c>
      <c r="C9965">
        <v>19.298622131347699</v>
      </c>
    </row>
    <row r="9966" spans="1:3">
      <c r="A9966">
        <v>23.874507904052699</v>
      </c>
      <c r="B9966">
        <v>7.7612953186035201</v>
      </c>
      <c r="C9966">
        <v>18.234884262085</v>
      </c>
    </row>
    <row r="9967" spans="1:3">
      <c r="A9967">
        <v>25.3271789550781</v>
      </c>
      <c r="B9967">
        <v>32.327800750732401</v>
      </c>
      <c r="C9967">
        <v>27.777397155761701</v>
      </c>
    </row>
    <row r="9968" spans="1:3">
      <c r="A9968">
        <v>41.185577392578097</v>
      </c>
      <c r="B9968">
        <v>43.034435272216797</v>
      </c>
      <c r="C9968">
        <v>41.832675933837898</v>
      </c>
    </row>
    <row r="9969" spans="1:3">
      <c r="A9969">
        <v>36.604545593261697</v>
      </c>
      <c r="B9969">
        <v>25.592197418212901</v>
      </c>
      <c r="C9969">
        <v>32.7502250671387</v>
      </c>
    </row>
    <row r="9970" spans="1:3">
      <c r="A9970">
        <v>23.402515411376999</v>
      </c>
      <c r="B9970">
        <v>48.8533744812012</v>
      </c>
      <c r="C9970">
        <v>32.310317993164098</v>
      </c>
    </row>
    <row r="9971" spans="1:3">
      <c r="A9971">
        <v>20.637619018554702</v>
      </c>
      <c r="B9971">
        <v>-2.2203612327575701</v>
      </c>
      <c r="C9971">
        <v>12.637326240539601</v>
      </c>
    </row>
    <row r="9972" spans="1:3">
      <c r="A9972">
        <v>13.7418308258057</v>
      </c>
      <c r="B9972">
        <v>58.329532623291001</v>
      </c>
      <c r="C9972">
        <v>29.347526550293001</v>
      </c>
    </row>
    <row r="9973" spans="1:3">
      <c r="A9973">
        <v>30.515220642089801</v>
      </c>
      <c r="B9973">
        <v>-6.4918136596679696</v>
      </c>
      <c r="C9973">
        <v>17.562759399414102</v>
      </c>
    </row>
    <row r="9974" spans="1:3">
      <c r="A9974">
        <v>22.214239120483398</v>
      </c>
      <c r="B9974">
        <v>16.256839752197301</v>
      </c>
      <c r="C9974">
        <v>20.129148483276399</v>
      </c>
    </row>
    <row r="9975" spans="1:3">
      <c r="A9975">
        <v>54.449626922607401</v>
      </c>
      <c r="B9975">
        <v>3.5336599349975599</v>
      </c>
      <c r="C9975">
        <v>36.629039764404297</v>
      </c>
    </row>
    <row r="9976" spans="1:3">
      <c r="A9976">
        <v>12.7989702224731</v>
      </c>
      <c r="B9976">
        <v>17.683637619018601</v>
      </c>
      <c r="C9976">
        <v>14.508604049682599</v>
      </c>
    </row>
    <row r="9977" spans="1:3">
      <c r="A9977">
        <v>17.207450866699201</v>
      </c>
      <c r="B9977">
        <v>122.953231811523</v>
      </c>
      <c r="C9977">
        <v>54.218475341796903</v>
      </c>
    </row>
    <row r="9978" spans="1:3">
      <c r="A9978">
        <v>21.7777500152588</v>
      </c>
      <c r="B9978">
        <v>35.039608001708999</v>
      </c>
      <c r="C9978">
        <v>26.4194011688232</v>
      </c>
    </row>
    <row r="9979" spans="1:3">
      <c r="A9979">
        <v>28.0860195159912</v>
      </c>
      <c r="B9979">
        <v>66.900657653808594</v>
      </c>
      <c r="C9979">
        <v>41.671142578125</v>
      </c>
    </row>
    <row r="9980" spans="1:3">
      <c r="A9980">
        <v>32.615585327148402</v>
      </c>
      <c r="B9980">
        <v>33.737457275390597</v>
      </c>
      <c r="C9980">
        <v>33.0082397460938</v>
      </c>
    </row>
    <row r="9981" spans="1:3">
      <c r="A9981">
        <v>63.248016357421903</v>
      </c>
      <c r="B9981">
        <v>8.2707242965698207</v>
      </c>
      <c r="C9981">
        <v>44.0059623718262</v>
      </c>
    </row>
    <row r="9982" spans="1:3">
      <c r="A9982">
        <v>63.181934356689503</v>
      </c>
      <c r="B9982">
        <v>51.093856811523402</v>
      </c>
      <c r="C9982">
        <v>58.951107025146499</v>
      </c>
    </row>
    <row r="9983" spans="1:3">
      <c r="A9983">
        <v>17.3914394378662</v>
      </c>
      <c r="B9983">
        <v>19.085596084594702</v>
      </c>
      <c r="C9983">
        <v>17.9843940734863</v>
      </c>
    </row>
    <row r="9984" spans="1:3">
      <c r="A9984">
        <v>33.052421569824197</v>
      </c>
      <c r="B9984">
        <v>51.983299255371101</v>
      </c>
      <c r="C9984">
        <v>39.678230285644503</v>
      </c>
    </row>
    <row r="9985" spans="1:3">
      <c r="A9985">
        <v>28.444950103759801</v>
      </c>
      <c r="B9985">
        <v>39.340244293212898</v>
      </c>
      <c r="C9985">
        <v>32.258304595947301</v>
      </c>
    </row>
    <row r="9986" spans="1:3">
      <c r="A9986">
        <v>40.438648223877003</v>
      </c>
      <c r="B9986">
        <v>6.8045105934143102</v>
      </c>
      <c r="C9986">
        <v>28.666700363159201</v>
      </c>
    </row>
    <row r="9987" spans="1:3">
      <c r="A9987">
        <v>31.372337341308601</v>
      </c>
      <c r="B9987">
        <v>24.656644821166999</v>
      </c>
      <c r="C9987">
        <v>29.021844863891602</v>
      </c>
    </row>
    <row r="9988" spans="1:3">
      <c r="A9988">
        <v>46.966384887695298</v>
      </c>
      <c r="B9988">
        <v>7.5467944145202601</v>
      </c>
      <c r="C9988">
        <v>33.169528961181598</v>
      </c>
    </row>
    <row r="9989" spans="1:3">
      <c r="A9989">
        <v>26.4722805023193</v>
      </c>
      <c r="B9989">
        <v>40.766914367675803</v>
      </c>
      <c r="C9989">
        <v>31.4754028320313</v>
      </c>
    </row>
    <row r="9990" spans="1:3">
      <c r="A9990">
        <v>21.533006668090799</v>
      </c>
      <c r="B9990">
        <v>19.676395416259801</v>
      </c>
      <c r="C9990">
        <v>20.883192062377901</v>
      </c>
    </row>
    <row r="9991" spans="1:3">
      <c r="A9991">
        <v>25.246278762817401</v>
      </c>
      <c r="B9991">
        <v>1.8586353063583401</v>
      </c>
      <c r="C9991">
        <v>17.060604095458999</v>
      </c>
    </row>
    <row r="9992" spans="1:3">
      <c r="A9992">
        <v>28.328668594360401</v>
      </c>
      <c r="B9992">
        <v>12.484894752502401</v>
      </c>
      <c r="C9992">
        <v>22.783348083496101</v>
      </c>
    </row>
    <row r="9993" spans="1:3">
      <c r="A9993">
        <v>44.595901489257798</v>
      </c>
      <c r="B9993">
        <v>6.4202961921691903</v>
      </c>
      <c r="C9993">
        <v>31.234439849853501</v>
      </c>
    </row>
    <row r="9994" spans="1:3">
      <c r="A9994">
        <v>23.658018112182599</v>
      </c>
      <c r="B9994">
        <v>49.859420776367202</v>
      </c>
      <c r="C9994">
        <v>32.8285102844238</v>
      </c>
    </row>
    <row r="9995" spans="1:3">
      <c r="A9995">
        <v>31.7886047363281</v>
      </c>
      <c r="B9995">
        <v>35.133190155029297</v>
      </c>
      <c r="C9995">
        <v>32.9592094421387</v>
      </c>
    </row>
    <row r="9996" spans="1:3">
      <c r="A9996">
        <v>41.452621459960902</v>
      </c>
      <c r="B9996">
        <v>62.799312591552699</v>
      </c>
      <c r="C9996">
        <v>48.923961639404297</v>
      </c>
    </row>
    <row r="9997" spans="1:3">
      <c r="A9997">
        <v>23.649692535400401</v>
      </c>
      <c r="B9997">
        <v>38.283065795898402</v>
      </c>
      <c r="C9997">
        <v>28.7713737487793</v>
      </c>
    </row>
    <row r="9998" spans="1:3">
      <c r="A9998">
        <v>32.091819763183601</v>
      </c>
      <c r="B9998">
        <v>21.278711318969702</v>
      </c>
      <c r="C9998">
        <v>28.3072319030762</v>
      </c>
    </row>
    <row r="9999" spans="1:3">
      <c r="A9999">
        <v>29.019720077514599</v>
      </c>
      <c r="B9999">
        <v>16.6672554016113</v>
      </c>
      <c r="C9999">
        <v>24.696357727050799</v>
      </c>
    </row>
    <row r="10000" spans="1:3">
      <c r="A10000">
        <v>47.303001403808601</v>
      </c>
      <c r="B10000">
        <v>1.04911088943481</v>
      </c>
      <c r="C10000">
        <v>31.114139556884801</v>
      </c>
    </row>
    <row r="10001" spans="1:3">
      <c r="A10001">
        <v>23.452985763549801</v>
      </c>
      <c r="B10001">
        <v>10.519269943237299</v>
      </c>
      <c r="C10001">
        <v>18.926185607910199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E51"/>
  <sheetViews>
    <sheetView zoomScaleNormal="100" workbookViewId="0">
      <selection activeCell="E21" sqref="E21"/>
    </sheetView>
  </sheetViews>
  <sheetFormatPr defaultRowHeight="15"/>
  <cols>
    <col min="1" max="1" width="13.140625" customWidth="1"/>
    <col min="2" max="2" width="13.5703125" customWidth="1"/>
    <col min="3" max="3" width="12.140625" bestFit="1" customWidth="1"/>
    <col min="4" max="5" width="10.5703125" bestFit="1" customWidth="1"/>
  </cols>
  <sheetData>
    <row r="1" spans="1:5">
      <c r="B1" s="778" t="s">
        <v>356</v>
      </c>
      <c r="C1" s="778" t="s">
        <v>356</v>
      </c>
      <c r="D1" s="778" t="s">
        <v>357</v>
      </c>
      <c r="E1" s="778" t="s">
        <v>357</v>
      </c>
    </row>
    <row r="2" spans="1:5">
      <c r="A2" s="32" t="s">
        <v>932</v>
      </c>
      <c r="B2" s="1045">
        <f>'Monte Carlo Stats'!D2</f>
        <v>27.759147644043001</v>
      </c>
      <c r="C2" s="1045">
        <f>B2</f>
        <v>27.759147644043001</v>
      </c>
      <c r="D2" s="1045">
        <f>'Monte Carlo Stats'!C2</f>
        <v>23.025863647460898</v>
      </c>
      <c r="E2" s="1045">
        <f>D2</f>
        <v>23.025863647460898</v>
      </c>
    </row>
    <row r="3" spans="1:5">
      <c r="A3" s="32" t="s">
        <v>262</v>
      </c>
      <c r="B3" s="1045">
        <f>'Monte Carlo Stats'!H2</f>
        <v>27.1076850891113</v>
      </c>
      <c r="C3" s="1045">
        <f t="shared" ref="C3:C4" si="0">B3</f>
        <v>27.1076850891113</v>
      </c>
      <c r="D3" s="1045">
        <f>'Monte Carlo Stats'!G2</f>
        <v>15.7312908172607</v>
      </c>
      <c r="E3" s="1045">
        <f t="shared" ref="E3:E5" si="1">D3</f>
        <v>15.7312908172607</v>
      </c>
    </row>
    <row r="4" spans="1:5">
      <c r="A4" s="32" t="s">
        <v>949</v>
      </c>
      <c r="B4" s="1045">
        <f>DDM!B26*1.1</f>
        <v>27.995794359947666</v>
      </c>
      <c r="C4" s="1045">
        <f t="shared" si="0"/>
        <v>27.995794359947666</v>
      </c>
      <c r="D4" s="1045">
        <f>DDM!B26*0.9</f>
        <v>22.905649930866272</v>
      </c>
      <c r="E4" s="1045">
        <f t="shared" si="1"/>
        <v>22.905649930866272</v>
      </c>
    </row>
    <row r="5" spans="1:5">
      <c r="A5" s="32" t="s">
        <v>950</v>
      </c>
      <c r="B5" s="1045">
        <f>'Monte Carlo Stats'!L2</f>
        <v>27.368198394775401</v>
      </c>
      <c r="C5" s="1045">
        <f>B5</f>
        <v>27.368198394775401</v>
      </c>
      <c r="D5" s="1045">
        <f>'Monte Carlo Stats'!K2</f>
        <v>22.353328704833999</v>
      </c>
      <c r="E5" s="1045">
        <f t="shared" si="1"/>
        <v>22.353328704833999</v>
      </c>
    </row>
    <row r="8" spans="1:5">
      <c r="B8" s="778" t="s">
        <v>932</v>
      </c>
      <c r="C8" s="778" t="s">
        <v>262</v>
      </c>
      <c r="D8" s="778" t="s">
        <v>949</v>
      </c>
      <c r="E8" s="778" t="s">
        <v>951</v>
      </c>
    </row>
    <row r="9" spans="1:5">
      <c r="A9" s="32" t="s">
        <v>357</v>
      </c>
      <c r="B9" s="1045">
        <f>'Monte Carlo Stats'!C2</f>
        <v>23.025863647460898</v>
      </c>
      <c r="C9" s="1045">
        <f>'Monte Carlo Stats'!G2</f>
        <v>15.7312908172607</v>
      </c>
      <c r="D9" s="1045">
        <f>DDM!B26*0.9</f>
        <v>22.905649930866272</v>
      </c>
      <c r="E9" s="1045">
        <f>'Monte Carlo Stats'!K2</f>
        <v>22.353328704833999</v>
      </c>
    </row>
    <row r="10" spans="1:5">
      <c r="A10" s="32" t="s">
        <v>952</v>
      </c>
      <c r="B10" s="1045">
        <f>B11-B9</f>
        <v>4.7332839965821023</v>
      </c>
      <c r="C10" s="1045">
        <f t="shared" ref="C10:E10" si="2">C11-C9</f>
        <v>11.3763942718506</v>
      </c>
      <c r="D10" s="1045">
        <f t="shared" si="2"/>
        <v>5.0901444290813949</v>
      </c>
      <c r="E10" s="1045">
        <f t="shared" si="2"/>
        <v>5.0148696899414027</v>
      </c>
    </row>
    <row r="11" spans="1:5">
      <c r="A11" s="32" t="s">
        <v>356</v>
      </c>
      <c r="B11" s="1045">
        <f>'Monte Carlo Stats'!D2</f>
        <v>27.759147644043001</v>
      </c>
      <c r="C11" s="1045">
        <f>'Monte Carlo Stats'!H2</f>
        <v>27.1076850891113</v>
      </c>
      <c r="D11" s="1045">
        <f>DDM!B26*1.1</f>
        <v>27.995794359947666</v>
      </c>
      <c r="E11" s="1045">
        <f>'Monte Carlo Stats'!L2</f>
        <v>27.368198394775401</v>
      </c>
    </row>
    <row r="12" spans="1:5">
      <c r="A12" s="32" t="s">
        <v>953</v>
      </c>
      <c r="B12" s="1045">
        <f>'Monte Carlo Stats'!$I$2</f>
        <v>25.803634643554702</v>
      </c>
      <c r="C12" s="1045">
        <f>'Monte Carlo Stats'!$I$2</f>
        <v>25.803634643554702</v>
      </c>
      <c r="D12" s="1045">
        <f>'Monte Carlo Stats'!$I$2</f>
        <v>25.803634643554702</v>
      </c>
      <c r="E12" s="1045">
        <f>'Monte Carlo Stats'!$I$2</f>
        <v>25.803634643554702</v>
      </c>
    </row>
    <row r="13" spans="1:5">
      <c r="A13" s="32" t="s">
        <v>954</v>
      </c>
      <c r="B13" s="1045">
        <f>'Operating Model'!$B$2</f>
        <v>29.97</v>
      </c>
      <c r="C13" s="1045">
        <f>'Operating Model'!$B$2</f>
        <v>29.97</v>
      </c>
      <c r="D13" s="1045">
        <f>'Operating Model'!$B$2</f>
        <v>29.97</v>
      </c>
      <c r="E13" s="1045">
        <f>'Operating Model'!$B$2</f>
        <v>29.97</v>
      </c>
    </row>
    <row r="20" spans="1:2" ht="16.5" customHeight="1">
      <c r="A20" s="652" t="s">
        <v>955</v>
      </c>
      <c r="B20" t="s">
        <v>957</v>
      </c>
    </row>
    <row r="21" spans="1:2">
      <c r="A21" s="653" t="s">
        <v>979</v>
      </c>
      <c r="B21" s="154">
        <v>1.8086816720257234E-3</v>
      </c>
    </row>
    <row r="22" spans="1:2">
      <c r="A22" s="653" t="s">
        <v>980</v>
      </c>
      <c r="B22" s="154">
        <v>2.9139871382636655E-3</v>
      </c>
    </row>
    <row r="23" spans="1:2">
      <c r="A23" s="653" t="s">
        <v>981</v>
      </c>
      <c r="B23" s="154">
        <v>5.5265273311897109E-3</v>
      </c>
    </row>
    <row r="24" spans="1:2">
      <c r="A24" s="653" t="s">
        <v>982</v>
      </c>
      <c r="B24" s="154">
        <v>1.2057877813504822E-2</v>
      </c>
    </row>
    <row r="25" spans="1:2">
      <c r="A25" s="653" t="s">
        <v>983</v>
      </c>
      <c r="B25" s="154">
        <v>1.9292604501607719E-2</v>
      </c>
    </row>
    <row r="26" spans="1:2">
      <c r="A26" s="653" t="s">
        <v>984</v>
      </c>
      <c r="B26" s="154">
        <v>2.9642282958199356E-2</v>
      </c>
    </row>
    <row r="27" spans="1:2">
      <c r="A27" s="653" t="s">
        <v>985</v>
      </c>
      <c r="B27" s="154">
        <v>4.4111736334405148E-2</v>
      </c>
    </row>
    <row r="28" spans="1:2">
      <c r="A28" s="653" t="s">
        <v>986</v>
      </c>
      <c r="B28" s="154">
        <v>5.6571543408360125E-2</v>
      </c>
    </row>
    <row r="29" spans="1:2">
      <c r="A29" s="653" t="s">
        <v>987</v>
      </c>
      <c r="B29" s="154">
        <v>6.1193729903536977E-2</v>
      </c>
    </row>
    <row r="30" spans="1:2">
      <c r="A30" s="653" t="s">
        <v>988</v>
      </c>
      <c r="B30" s="154">
        <v>7.1543408360128624E-2</v>
      </c>
    </row>
    <row r="31" spans="1:2">
      <c r="A31" s="653" t="s">
        <v>989</v>
      </c>
      <c r="B31" s="154">
        <v>8.2295016077170421E-2</v>
      </c>
    </row>
    <row r="32" spans="1:2">
      <c r="A32" s="653" t="s">
        <v>990</v>
      </c>
      <c r="B32" s="154">
        <v>8.2194533762057875E-2</v>
      </c>
    </row>
    <row r="33" spans="1:2">
      <c r="A33" s="653" t="s">
        <v>991</v>
      </c>
      <c r="B33" s="154">
        <v>7.8275723472668812E-2</v>
      </c>
    </row>
    <row r="34" spans="1:2">
      <c r="A34" s="653" t="s">
        <v>992</v>
      </c>
      <c r="B34" s="154">
        <v>7.6266077170418001E-2</v>
      </c>
    </row>
    <row r="35" spans="1:2">
      <c r="A35" s="653" t="s">
        <v>993</v>
      </c>
      <c r="B35" s="154">
        <v>7.0639067524115751E-2</v>
      </c>
    </row>
    <row r="36" spans="1:2">
      <c r="A36" s="653" t="s">
        <v>994</v>
      </c>
      <c r="B36" s="154">
        <v>5.3758038585209E-2</v>
      </c>
    </row>
    <row r="37" spans="1:2">
      <c r="A37" s="653" t="s">
        <v>995</v>
      </c>
      <c r="B37" s="154">
        <v>5.4762861736334406E-2</v>
      </c>
    </row>
    <row r="38" spans="1:2">
      <c r="A38" s="653" t="s">
        <v>996</v>
      </c>
      <c r="B38" s="154">
        <v>4.0896302250803859E-2</v>
      </c>
    </row>
    <row r="39" spans="1:2">
      <c r="A39" s="653" t="s">
        <v>997</v>
      </c>
      <c r="B39" s="154">
        <v>3.4565916398713828E-2</v>
      </c>
    </row>
    <row r="40" spans="1:2">
      <c r="A40" s="653" t="s">
        <v>998</v>
      </c>
      <c r="B40" s="154">
        <v>2.8536977491961414E-2</v>
      </c>
    </row>
    <row r="41" spans="1:2">
      <c r="A41" s="653" t="s">
        <v>999</v>
      </c>
      <c r="B41" s="154">
        <v>2.6225884244372992E-2</v>
      </c>
    </row>
    <row r="42" spans="1:2">
      <c r="A42" s="653" t="s">
        <v>1000</v>
      </c>
      <c r="B42" s="154">
        <v>1.6981511254019293E-2</v>
      </c>
    </row>
    <row r="43" spans="1:2">
      <c r="A43" s="653" t="s">
        <v>1001</v>
      </c>
      <c r="B43" s="154">
        <v>1.3665594855305467E-2</v>
      </c>
    </row>
    <row r="44" spans="1:2">
      <c r="A44" s="653" t="s">
        <v>1002</v>
      </c>
      <c r="B44" s="154">
        <v>9.9477491961414786E-3</v>
      </c>
    </row>
    <row r="45" spans="1:2">
      <c r="A45" s="653" t="s">
        <v>1003</v>
      </c>
      <c r="B45" s="154">
        <v>7.7371382636655947E-3</v>
      </c>
    </row>
    <row r="46" spans="1:2">
      <c r="A46" s="653" t="s">
        <v>1004</v>
      </c>
      <c r="B46" s="154">
        <v>6.9332797427652734E-3</v>
      </c>
    </row>
    <row r="47" spans="1:2">
      <c r="A47" s="653" t="s">
        <v>1005</v>
      </c>
      <c r="B47" s="154">
        <v>4.1197749196141475E-3</v>
      </c>
    </row>
    <row r="48" spans="1:2">
      <c r="A48" s="653" t="s">
        <v>1006</v>
      </c>
      <c r="B48" s="154">
        <v>3.6173633440514468E-3</v>
      </c>
    </row>
    <row r="49" spans="1:2">
      <c r="A49" s="653" t="s">
        <v>1007</v>
      </c>
      <c r="B49" s="154">
        <v>2.0096463022508037E-3</v>
      </c>
    </row>
    <row r="50" spans="1:2">
      <c r="A50" s="653" t="s">
        <v>1008</v>
      </c>
      <c r="B50" s="154">
        <v>1.9091639871382637E-3</v>
      </c>
    </row>
    <row r="51" spans="1:2">
      <c r="A51" s="653" t="s">
        <v>956</v>
      </c>
      <c r="B51" s="154">
        <v>1</v>
      </c>
    </row>
  </sheetData>
  <pageMargins left="0.7" right="0.7" top="0.75" bottom="0.75" header="0.3" footer="0.3"/>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O2"/>
  <sheetViews>
    <sheetView workbookViewId="0">
      <selection activeCell="M2" sqref="M2:O2"/>
    </sheetView>
  </sheetViews>
  <sheetFormatPr defaultRowHeight="15"/>
  <cols>
    <col min="1" max="1" width="11.28515625" customWidth="1"/>
    <col min="3" max="3" width="11.42578125" customWidth="1"/>
    <col min="4" max="4" width="11.7109375" customWidth="1"/>
    <col min="5" max="5" width="10.85546875" customWidth="1"/>
    <col min="6" max="6" width="10.28515625" customWidth="1"/>
    <col min="7" max="7" width="9.7109375" customWidth="1"/>
    <col min="9" max="9" width="11.28515625" customWidth="1"/>
  </cols>
  <sheetData>
    <row r="1" spans="1:15">
      <c r="A1" t="s">
        <v>934</v>
      </c>
      <c r="B1" t="s">
        <v>935</v>
      </c>
      <c r="C1" t="s">
        <v>936</v>
      </c>
      <c r="D1" t="s">
        <v>937</v>
      </c>
      <c r="E1" t="s">
        <v>938</v>
      </c>
      <c r="F1" t="s">
        <v>939</v>
      </c>
      <c r="G1" t="s">
        <v>940</v>
      </c>
      <c r="H1" t="s">
        <v>941</v>
      </c>
      <c r="I1" t="s">
        <v>942</v>
      </c>
      <c r="J1" t="s">
        <v>943</v>
      </c>
      <c r="K1" t="s">
        <v>944</v>
      </c>
      <c r="L1" t="s">
        <v>945</v>
      </c>
      <c r="M1" t="s">
        <v>946</v>
      </c>
      <c r="N1" t="s">
        <v>947</v>
      </c>
      <c r="O1" t="s">
        <v>948</v>
      </c>
    </row>
    <row r="2" spans="1:15">
      <c r="A2">
        <v>26.329093933105501</v>
      </c>
      <c r="B2">
        <v>9.6013250350952095</v>
      </c>
      <c r="C2">
        <v>23.025863647460898</v>
      </c>
      <c r="D2">
        <v>27.759147644043001</v>
      </c>
      <c r="E2">
        <v>24.827781677246101</v>
      </c>
      <c r="F2">
        <v>23.859855651855501</v>
      </c>
      <c r="G2">
        <v>15.7312908172607</v>
      </c>
      <c r="H2">
        <v>27.1076850891113</v>
      </c>
      <c r="I2">
        <v>25.803634643554702</v>
      </c>
      <c r="J2">
        <v>10.4514808654785</v>
      </c>
      <c r="K2">
        <v>22.353328704833999</v>
      </c>
      <c r="L2">
        <v>27.368198394775401</v>
      </c>
      <c r="M2">
        <v>66.529998779296903</v>
      </c>
      <c r="N2">
        <v>5.5700001716613796</v>
      </c>
      <c r="O2">
        <v>27.899999618530298</v>
      </c>
    </row>
  </sheetData>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L25"/>
  <sheetViews>
    <sheetView showGridLines="0" topLeftCell="A13" workbookViewId="0">
      <selection activeCell="G29" sqref="G29"/>
    </sheetView>
  </sheetViews>
  <sheetFormatPr defaultRowHeight="15"/>
  <cols>
    <col min="1" max="1" width="18.85546875" customWidth="1"/>
    <col min="2" max="12" width="10.5703125" bestFit="1" customWidth="1"/>
  </cols>
  <sheetData>
    <row r="1" spans="1:12" ht="30">
      <c r="A1" s="691" t="s">
        <v>1121</v>
      </c>
      <c r="B1" s="674">
        <v>2007</v>
      </c>
      <c r="C1" s="674">
        <v>2008</v>
      </c>
      <c r="D1" s="674">
        <v>2009</v>
      </c>
      <c r="E1" s="674">
        <v>2010</v>
      </c>
      <c r="F1" s="674">
        <v>2011</v>
      </c>
      <c r="G1" s="692" t="s">
        <v>1018</v>
      </c>
      <c r="H1" s="692" t="s">
        <v>224</v>
      </c>
      <c r="I1" s="692" t="s">
        <v>225</v>
      </c>
      <c r="J1" s="692" t="s">
        <v>226</v>
      </c>
      <c r="K1" s="692" t="s">
        <v>227</v>
      </c>
      <c r="L1" s="692" t="s">
        <v>228</v>
      </c>
    </row>
    <row r="2" spans="1:12">
      <c r="A2" s="693" t="s">
        <v>294</v>
      </c>
      <c r="B2" s="695">
        <f>'Operating Model'!C22</f>
        <v>2734.6</v>
      </c>
      <c r="C2" s="695">
        <f>'Operating Model'!D22</f>
        <v>3163.5</v>
      </c>
      <c r="D2" s="695">
        <f>'Operating Model'!E22</f>
        <v>3135</v>
      </c>
      <c r="E2" s="695">
        <f>'Operating Model'!F22</f>
        <v>3121.5</v>
      </c>
      <c r="F2" s="695">
        <f>'Operating Model'!G22</f>
        <v>3885.5</v>
      </c>
      <c r="G2" s="695">
        <f>'Operating Model'!H22</f>
        <v>3918.4576062872202</v>
      </c>
      <c r="H2" s="695">
        <f>'Operating Model'!O22</f>
        <v>4231.934214790198</v>
      </c>
      <c r="I2" s="695">
        <f>'Operating Model'!P22</f>
        <v>4528.1696098255125</v>
      </c>
      <c r="J2" s="695">
        <f>'Operating Model'!Q22</f>
        <v>4799.8597864150433</v>
      </c>
      <c r="K2" s="695">
        <f>'Operating Model'!R22</f>
        <v>5039.8527757357961</v>
      </c>
      <c r="L2" s="695">
        <f>'Operating Model'!S22</f>
        <v>5241.4468867652276</v>
      </c>
    </row>
    <row r="3" spans="1:12">
      <c r="A3" s="694" t="s">
        <v>919</v>
      </c>
      <c r="B3" s="696">
        <f>'Operating Model'!C25</f>
        <v>2194.9</v>
      </c>
      <c r="C3" s="696">
        <f>'Operating Model'!D25</f>
        <v>2505.1</v>
      </c>
      <c r="D3" s="696">
        <f>'Operating Model'!E25</f>
        <v>2534.5</v>
      </c>
      <c r="E3" s="696">
        <f>'Operating Model'!F25</f>
        <v>2536.4</v>
      </c>
      <c r="F3" s="696">
        <f>'Operating Model'!G25</f>
        <v>3174.3</v>
      </c>
      <c r="G3" s="696">
        <f>'Operating Model'!H25</f>
        <v>3189.0088335650198</v>
      </c>
      <c r="H3" s="696">
        <f>'Operating Model'!O25</f>
        <v>3439.2929363599942</v>
      </c>
      <c r="I3" s="696">
        <f>'Operating Model'!P25</f>
        <v>3680.043441905194</v>
      </c>
      <c r="J3" s="696">
        <f>'Operating Model'!Q25</f>
        <v>3900.8460484195057</v>
      </c>
      <c r="K3" s="696">
        <f>'Operating Model'!R25</f>
        <v>4095.8883508404815</v>
      </c>
      <c r="L3" s="696">
        <f>'Operating Model'!S25</f>
        <v>4259.7238848741008</v>
      </c>
    </row>
    <row r="4" spans="1:12">
      <c r="A4" s="693" t="s">
        <v>10</v>
      </c>
      <c r="B4" s="695">
        <f>'Operating Model'!C28</f>
        <v>539.70000000000005</v>
      </c>
      <c r="C4" s="695">
        <f>'Operating Model'!D28</f>
        <v>658.4</v>
      </c>
      <c r="D4" s="695">
        <f>'Operating Model'!E28</f>
        <v>600.5</v>
      </c>
      <c r="E4" s="695">
        <f>'Operating Model'!F28</f>
        <v>585.1</v>
      </c>
      <c r="F4" s="695">
        <f>'Operating Model'!G28</f>
        <v>711.2</v>
      </c>
      <c r="G4" s="695">
        <f>'Operating Model'!H28</f>
        <v>729.86122448979597</v>
      </c>
      <c r="H4" s="695">
        <f>'Operating Model'!O28</f>
        <v>792.64127843020401</v>
      </c>
      <c r="I4" s="695">
        <f>'Operating Model'!P28</f>
        <v>848.12616792031849</v>
      </c>
      <c r="J4" s="695">
        <f>'Operating Model'!Q28</f>
        <v>899.01373799553755</v>
      </c>
      <c r="K4" s="695">
        <f>'Operating Model'!R28</f>
        <v>943.96442489531455</v>
      </c>
      <c r="L4" s="695">
        <f>'Operating Model'!S28</f>
        <v>981.72300189112707</v>
      </c>
    </row>
    <row r="5" spans="1:12">
      <c r="A5" s="694" t="s">
        <v>1014</v>
      </c>
      <c r="B5" s="696">
        <f>'Operating Model'!C31</f>
        <v>379.8</v>
      </c>
      <c r="C5" s="696">
        <f>'Operating Model'!D31</f>
        <v>433.7</v>
      </c>
      <c r="D5" s="696">
        <f>'Operating Model'!E31</f>
        <v>430.2</v>
      </c>
      <c r="E5" s="696">
        <f>'Operating Model'!F31</f>
        <v>429.3</v>
      </c>
      <c r="F5" s="696">
        <f>'Operating Model'!G31</f>
        <v>543.1</v>
      </c>
      <c r="G5" s="696">
        <f>'Operating Model'!H31</f>
        <v>570.20000000000005</v>
      </c>
      <c r="H5" s="696">
        <f>'Operating Model'!O31</f>
        <v>609.39852692978843</v>
      </c>
      <c r="I5" s="696">
        <f>'Operating Model'!P31</f>
        <v>647.52825420504826</v>
      </c>
      <c r="J5" s="696">
        <f>'Operating Model'!Q31</f>
        <v>681.5800896709361</v>
      </c>
      <c r="K5" s="696">
        <f>'Operating Model'!R31</f>
        <v>710.61924137874712</v>
      </c>
      <c r="L5" s="696">
        <f>'Operating Model'!S31</f>
        <v>733.80256414713176</v>
      </c>
    </row>
    <row r="6" spans="1:12">
      <c r="A6" s="693" t="s">
        <v>16</v>
      </c>
      <c r="B6" s="695">
        <f>'Operating Model'!C40</f>
        <v>261</v>
      </c>
      <c r="C6" s="695">
        <f>'Operating Model'!D40</f>
        <v>339.29999999999995</v>
      </c>
      <c r="D6" s="695">
        <f>'Operating Model'!E40</f>
        <v>303.60000000000002</v>
      </c>
      <c r="E6" s="695">
        <f>'Operating Model'!F40</f>
        <v>291.7</v>
      </c>
      <c r="F6" s="695">
        <f>'Operating Model'!G40</f>
        <v>319.39999999999998</v>
      </c>
      <c r="G6" s="695">
        <f>'Operating Model'!H40</f>
        <v>308.76496936306603</v>
      </c>
      <c r="H6" s="695">
        <f>'Operating Model'!O40</f>
        <v>357.52012009202349</v>
      </c>
      <c r="I6" s="695">
        <f>'Operating Model'!P40</f>
        <v>386.72469810829074</v>
      </c>
      <c r="J6" s="695">
        <f>'Operating Model'!Q40</f>
        <v>414.42803978120321</v>
      </c>
      <c r="K6" s="695">
        <f>'Operating Model'!R40</f>
        <v>439.9392945459993</v>
      </c>
      <c r="L6" s="695">
        <f>'Operating Model'!S40</f>
        <v>462.57831321460446</v>
      </c>
    </row>
    <row r="7" spans="1:12">
      <c r="A7" s="694" t="s">
        <v>1015</v>
      </c>
      <c r="B7" s="696">
        <f>'Operating Model'!C43</f>
        <v>95.9</v>
      </c>
      <c r="C7" s="696">
        <f>'Operating Model'!D43</f>
        <v>108.1</v>
      </c>
      <c r="D7" s="696">
        <f>'Operating Model'!E43</f>
        <v>121.5</v>
      </c>
      <c r="E7" s="696">
        <f>'Operating Model'!F43</f>
        <v>123.8</v>
      </c>
      <c r="F7" s="696">
        <f>'Operating Model'!G43</f>
        <v>146.5</v>
      </c>
      <c r="G7" s="696">
        <f>'Operating Model'!H43</f>
        <v>153.18672199170101</v>
      </c>
      <c r="H7" s="696">
        <f>'Operating Model'!O43</f>
        <v>169.27736859160794</v>
      </c>
      <c r="I7" s="696">
        <f>'Operating Model'!P43</f>
        <v>181.1267843930205</v>
      </c>
      <c r="J7" s="696">
        <f>'Operating Model'!Q43</f>
        <v>191.99439145660173</v>
      </c>
      <c r="K7" s="696">
        <f>'Operating Model'!R43</f>
        <v>201.59411102943187</v>
      </c>
      <c r="L7" s="696">
        <f>'Operating Model'!S43</f>
        <v>209.65787547060913</v>
      </c>
    </row>
    <row r="8" spans="1:12">
      <c r="A8" s="693" t="s">
        <v>53</v>
      </c>
      <c r="B8" s="695">
        <f>'Operating Model'!C46</f>
        <v>165.1</v>
      </c>
      <c r="C8" s="695">
        <f>'Operating Model'!D46</f>
        <v>231.2</v>
      </c>
      <c r="D8" s="695">
        <f>'Operating Model'!E46</f>
        <v>182.1</v>
      </c>
      <c r="E8" s="695">
        <f>'Operating Model'!F46</f>
        <v>167.9</v>
      </c>
      <c r="F8" s="695">
        <f>'Operating Model'!G46</f>
        <v>172.9</v>
      </c>
      <c r="G8" s="695">
        <f>'Operating Model'!H46</f>
        <v>153.41797945205499</v>
      </c>
      <c r="H8" s="695">
        <f>'Operating Model'!O46</f>
        <v>188.24275150041555</v>
      </c>
      <c r="I8" s="695">
        <f>'Operating Model'!P46</f>
        <v>205.59791371527024</v>
      </c>
      <c r="J8" s="695">
        <f>'Operating Model'!Q46</f>
        <v>222.43364832460148</v>
      </c>
      <c r="K8" s="695">
        <f>'Operating Model'!R46</f>
        <v>238.34518351656743</v>
      </c>
      <c r="L8" s="695">
        <f>'Operating Model'!S46</f>
        <v>252.92043774399534</v>
      </c>
    </row>
    <row r="9" spans="1:12">
      <c r="A9" s="694" t="s">
        <v>22</v>
      </c>
      <c r="B9" s="696">
        <f>'Operating Model'!C67</f>
        <v>-4.4000000000000004</v>
      </c>
      <c r="C9" s="696">
        <f>'Operating Model'!D67</f>
        <v>-6.6000000000000014</v>
      </c>
      <c r="D9" s="696">
        <f>'Operating Model'!E67</f>
        <v>-15.799999999999997</v>
      </c>
      <c r="E9" s="696">
        <f>'Operating Model'!F67</f>
        <v>-28.299999999999997</v>
      </c>
      <c r="F9" s="696">
        <f>'Operating Model'!G67</f>
        <v>-16.5</v>
      </c>
      <c r="G9" s="696">
        <f>'Operating Model'!H67</f>
        <v>-9.7543204868153914</v>
      </c>
      <c r="H9" s="696">
        <f>'Operating Model'!O67</f>
        <v>-19.043703966555888</v>
      </c>
      <c r="I9" s="696">
        <f>'Operating Model'!P67</f>
        <v>-18.112678439302051</v>
      </c>
      <c r="J9" s="696">
        <f>'Operating Model'!Q67</f>
        <v>-16.799509252452651</v>
      </c>
      <c r="K9" s="696">
        <f>'Operating Model'!R67</f>
        <v>-15.119558327207388</v>
      </c>
      <c r="L9" s="696">
        <f>'Operating Model'!S67</f>
        <v>-13.103617216913069</v>
      </c>
    </row>
    <row r="10" spans="1:12">
      <c r="A10" s="693" t="s">
        <v>1016</v>
      </c>
      <c r="B10" s="695">
        <f>'Operating Model'!C69</f>
        <v>160.69999999999999</v>
      </c>
      <c r="C10" s="695">
        <f>'Operating Model'!D69</f>
        <v>224.6</v>
      </c>
      <c r="D10" s="695">
        <f>'Operating Model'!E69</f>
        <v>166.3</v>
      </c>
      <c r="E10" s="695">
        <f>'Operating Model'!F69</f>
        <v>139.6</v>
      </c>
      <c r="F10" s="695">
        <f>'Operating Model'!G69</f>
        <v>156.4</v>
      </c>
      <c r="G10" s="695">
        <f>'Operating Model'!H69</f>
        <v>136.79594470046101</v>
      </c>
      <c r="H10" s="695">
        <f>'Operating Model'!O69</f>
        <v>169.19904753385967</v>
      </c>
      <c r="I10" s="695">
        <f>'Operating Model'!P69</f>
        <v>187.48523527596819</v>
      </c>
      <c r="J10" s="695">
        <f>'Operating Model'!Q69</f>
        <v>205.63413907214883</v>
      </c>
      <c r="K10" s="695">
        <f>'Operating Model'!R69</f>
        <v>223.22562518936004</v>
      </c>
      <c r="L10" s="695">
        <f>'Operating Model'!S69</f>
        <v>239.81682052708226</v>
      </c>
    </row>
    <row r="11" spans="1:12">
      <c r="A11" s="694" t="s">
        <v>1017</v>
      </c>
      <c r="B11" s="696">
        <f>'Operating Model'!C72</f>
        <v>59.5</v>
      </c>
      <c r="C11" s="696">
        <f>'Operating Model'!D72</f>
        <v>53</v>
      </c>
      <c r="D11" s="696">
        <f>'Operating Model'!E72</f>
        <v>-61.1</v>
      </c>
      <c r="E11" s="696">
        <f>'Operating Model'!F72</f>
        <v>67.099999999999994</v>
      </c>
      <c r="F11" s="696">
        <f>'Operating Model'!G72</f>
        <v>59.4</v>
      </c>
      <c r="G11" s="696">
        <f>'Operating Model'!H72</f>
        <v>32.599472295514502</v>
      </c>
      <c r="H11" s="696">
        <f>'Operating Model'!O72</f>
        <v>59.219666636850882</v>
      </c>
      <c r="I11" s="696">
        <f>'Operating Model'!P72</f>
        <v>65.619832346588865</v>
      </c>
      <c r="J11" s="696">
        <f>'Operating Model'!Q72</f>
        <v>71.971948675252079</v>
      </c>
      <c r="K11" s="696">
        <f>'Operating Model'!R72</f>
        <v>78.128968816276014</v>
      </c>
      <c r="L11" s="696">
        <f>'Operating Model'!S72</f>
        <v>83.935887184478787</v>
      </c>
    </row>
    <row r="12" spans="1:12">
      <c r="A12" s="693" t="s">
        <v>40</v>
      </c>
      <c r="B12" s="695">
        <f>'Operating Model'!C82</f>
        <v>137.30000000000001</v>
      </c>
      <c r="C12" s="695">
        <f>'Operating Model'!D82</f>
        <v>183.3</v>
      </c>
      <c r="D12" s="695">
        <f>'Operating Model'!E82</f>
        <v>200.2</v>
      </c>
      <c r="E12" s="695">
        <f>'Operating Model'!F82</f>
        <v>57.1</v>
      </c>
      <c r="F12" s="695">
        <f>'Operating Model'!G82</f>
        <v>74.5</v>
      </c>
      <c r="G12" s="695">
        <f>'Operating Model'!H82</f>
        <v>77.419080068143103</v>
      </c>
      <c r="H12" s="695">
        <f>'Operating Model'!O82</f>
        <v>88.229303356456185</v>
      </c>
      <c r="I12" s="695">
        <f>'Operating Model'!P82</f>
        <v>100.11532538882673</v>
      </c>
      <c r="J12" s="695">
        <f>'Operating Model'!Q82</f>
        <v>111.91211285634414</v>
      </c>
      <c r="K12" s="695">
        <f>'Operating Model'!R82</f>
        <v>123.34657883253145</v>
      </c>
      <c r="L12" s="695">
        <f>'Operating Model'!S82</f>
        <v>134.13085580205086</v>
      </c>
    </row>
    <row r="14" spans="1:12" ht="30">
      <c r="A14" s="673" t="s">
        <v>1120</v>
      </c>
      <c r="B14" s="674">
        <v>2007</v>
      </c>
      <c r="C14" s="674">
        <v>2008</v>
      </c>
      <c r="D14" s="674">
        <v>2009</v>
      </c>
      <c r="E14" s="674">
        <v>2010</v>
      </c>
      <c r="F14" s="674">
        <v>2011</v>
      </c>
      <c r="G14" s="674" t="s">
        <v>1018</v>
      </c>
      <c r="H14" s="674" t="s">
        <v>224</v>
      </c>
      <c r="I14" s="674" t="s">
        <v>225</v>
      </c>
      <c r="J14" s="674" t="s">
        <v>226</v>
      </c>
      <c r="K14" s="674" t="s">
        <v>227</v>
      </c>
      <c r="L14" s="674" t="s">
        <v>228</v>
      </c>
    </row>
    <row r="15" spans="1:12">
      <c r="A15" s="672" t="s">
        <v>294</v>
      </c>
      <c r="B15" s="699">
        <f>B2/B$2</f>
        <v>1</v>
      </c>
      <c r="C15" s="699">
        <f t="shared" ref="C15:L15" si="0">C2/C$2</f>
        <v>1</v>
      </c>
      <c r="D15" s="699">
        <f t="shared" si="0"/>
        <v>1</v>
      </c>
      <c r="E15" s="699">
        <f t="shared" si="0"/>
        <v>1</v>
      </c>
      <c r="F15" s="699">
        <f t="shared" si="0"/>
        <v>1</v>
      </c>
      <c r="G15" s="699">
        <f t="shared" si="0"/>
        <v>1</v>
      </c>
      <c r="H15" s="699">
        <f t="shared" si="0"/>
        <v>1</v>
      </c>
      <c r="I15" s="699">
        <f t="shared" si="0"/>
        <v>1</v>
      </c>
      <c r="J15" s="699">
        <f t="shared" si="0"/>
        <v>1</v>
      </c>
      <c r="K15" s="699">
        <f t="shared" si="0"/>
        <v>1</v>
      </c>
      <c r="L15" s="699">
        <f t="shared" si="0"/>
        <v>1</v>
      </c>
    </row>
    <row r="16" spans="1:12">
      <c r="A16" s="682" t="s">
        <v>919</v>
      </c>
      <c r="B16" s="698">
        <f t="shared" ref="B16:G16" si="1">B3/B$2</f>
        <v>0.80264023988883204</v>
      </c>
      <c r="C16" s="698">
        <f t="shared" si="1"/>
        <v>0.79187608661292874</v>
      </c>
      <c r="D16" s="698">
        <f t="shared" si="1"/>
        <v>0.80845295055821376</v>
      </c>
      <c r="E16" s="698">
        <f t="shared" si="1"/>
        <v>0.81255806503283678</v>
      </c>
      <c r="F16" s="698">
        <f t="shared" si="1"/>
        <v>0.8169604941448978</v>
      </c>
      <c r="G16" s="698">
        <f t="shared" si="1"/>
        <v>0.81384288257915827</v>
      </c>
      <c r="H16" s="698">
        <f t="shared" ref="H16:L16" si="2">H3/H$2</f>
        <v>0.81270000000000009</v>
      </c>
      <c r="I16" s="698">
        <f t="shared" si="2"/>
        <v>0.81269999999999998</v>
      </c>
      <c r="J16" s="698">
        <f t="shared" si="2"/>
        <v>0.81269999999999998</v>
      </c>
      <c r="K16" s="698">
        <f t="shared" si="2"/>
        <v>0.81269999999999998</v>
      </c>
      <c r="L16" s="698">
        <f t="shared" si="2"/>
        <v>0.81270000000000009</v>
      </c>
    </row>
    <row r="17" spans="1:12">
      <c r="A17" s="672" t="s">
        <v>10</v>
      </c>
      <c r="B17" s="699">
        <f t="shared" ref="B17:G17" si="3">B4/B$2</f>
        <v>0.19735976011116801</v>
      </c>
      <c r="C17" s="699">
        <f t="shared" si="3"/>
        <v>0.20812391338707129</v>
      </c>
      <c r="D17" s="699">
        <f t="shared" si="3"/>
        <v>0.19154704944178627</v>
      </c>
      <c r="E17" s="699">
        <f t="shared" si="3"/>
        <v>0.18744193496716324</v>
      </c>
      <c r="F17" s="699">
        <f t="shared" si="3"/>
        <v>0.18303950585510231</v>
      </c>
      <c r="G17" s="699">
        <f t="shared" si="3"/>
        <v>0.18626237612440247</v>
      </c>
      <c r="H17" s="699">
        <f t="shared" ref="H17:L17" si="4">H4/H$2</f>
        <v>0.18729999999999999</v>
      </c>
      <c r="I17" s="699">
        <f t="shared" si="4"/>
        <v>0.18729999999999999</v>
      </c>
      <c r="J17" s="699">
        <f t="shared" si="4"/>
        <v>0.18729999999999999</v>
      </c>
      <c r="K17" s="699">
        <f t="shared" si="4"/>
        <v>0.18729999999999999</v>
      </c>
      <c r="L17" s="699">
        <f t="shared" si="4"/>
        <v>0.18729999999999999</v>
      </c>
    </row>
    <row r="18" spans="1:12">
      <c r="A18" s="682" t="s">
        <v>1014</v>
      </c>
      <c r="B18" s="698">
        <f t="shared" ref="B18:G18" si="5">B5/B$2</f>
        <v>0.13888685731002706</v>
      </c>
      <c r="C18" s="698">
        <f t="shared" si="5"/>
        <v>0.13709498972656867</v>
      </c>
      <c r="D18" s="698">
        <f t="shared" si="5"/>
        <v>0.13722488038277511</v>
      </c>
      <c r="E18" s="698">
        <f t="shared" si="5"/>
        <v>0.13753003363767419</v>
      </c>
      <c r="F18" s="698">
        <f t="shared" si="5"/>
        <v>0.13977609059323126</v>
      </c>
      <c r="G18" s="698">
        <f t="shared" si="5"/>
        <v>0.14551643970451694</v>
      </c>
      <c r="H18" s="698">
        <f t="shared" ref="H18:L18" si="6">H5/H$2</f>
        <v>0.14399999999999999</v>
      </c>
      <c r="I18" s="698">
        <f t="shared" si="6"/>
        <v>0.14299999999999999</v>
      </c>
      <c r="J18" s="698">
        <f t="shared" si="6"/>
        <v>0.14199999999999999</v>
      </c>
      <c r="K18" s="698">
        <f t="shared" si="6"/>
        <v>0.14099999999999999</v>
      </c>
      <c r="L18" s="698">
        <f t="shared" si="6"/>
        <v>0.13999999999999999</v>
      </c>
    </row>
    <row r="19" spans="1:12">
      <c r="A19" s="672" t="s">
        <v>16</v>
      </c>
      <c r="B19" s="699">
        <f t="shared" ref="B19:G19" si="7">B6/B$2</f>
        <v>9.5443574928691585E-2</v>
      </c>
      <c r="C19" s="699">
        <f t="shared" si="7"/>
        <v>0.10725462304409672</v>
      </c>
      <c r="D19" s="699">
        <f t="shared" si="7"/>
        <v>9.6842105263157896E-2</v>
      </c>
      <c r="E19" s="699">
        <f t="shared" si="7"/>
        <v>9.3448662502002233E-2</v>
      </c>
      <c r="F19" s="699">
        <f t="shared" si="7"/>
        <v>8.2203062668897181E-2</v>
      </c>
      <c r="G19" s="699">
        <f t="shared" si="7"/>
        <v>7.8797578125548259E-2</v>
      </c>
      <c r="H19" s="699">
        <f t="shared" ref="H19:L19" si="8">H6/H$2</f>
        <v>8.4481492846114073E-2</v>
      </c>
      <c r="I19" s="699">
        <f t="shared" si="8"/>
        <v>8.5404198921601948E-2</v>
      </c>
      <c r="J19" s="699">
        <f t="shared" si="8"/>
        <v>8.6341697095850892E-2</v>
      </c>
      <c r="K19" s="699">
        <f t="shared" si="8"/>
        <v>8.7292092472238958E-2</v>
      </c>
      <c r="L19" s="699">
        <f t="shared" si="8"/>
        <v>8.825393506946054E-2</v>
      </c>
    </row>
    <row r="20" spans="1:12">
      <c r="A20" s="682" t="s">
        <v>1015</v>
      </c>
      <c r="B20" s="698">
        <f t="shared" ref="B20:G20" si="9">B7/B$2</f>
        <v>3.5069114312879401E-2</v>
      </c>
      <c r="C20" s="698">
        <f t="shared" si="9"/>
        <v>3.4171013118381541E-2</v>
      </c>
      <c r="D20" s="698">
        <f t="shared" si="9"/>
        <v>3.8755980861244016E-2</v>
      </c>
      <c r="E20" s="698">
        <f t="shared" si="9"/>
        <v>3.9660419670030436E-2</v>
      </c>
      <c r="F20" s="698">
        <f t="shared" si="9"/>
        <v>3.7704285162784713E-2</v>
      </c>
      <c r="G20" s="698">
        <f t="shared" si="9"/>
        <v>3.9093627489017811E-2</v>
      </c>
      <c r="H20" s="698">
        <f t="shared" ref="H20:L20" si="10">H7/H$2</f>
        <v>4.0000000000000008E-2</v>
      </c>
      <c r="I20" s="698">
        <f t="shared" si="10"/>
        <v>0.04</v>
      </c>
      <c r="J20" s="698">
        <f t="shared" si="10"/>
        <v>0.04</v>
      </c>
      <c r="K20" s="698">
        <f t="shared" si="10"/>
        <v>4.0000000000000008E-2</v>
      </c>
      <c r="L20" s="698">
        <f t="shared" si="10"/>
        <v>0.04</v>
      </c>
    </row>
    <row r="21" spans="1:12">
      <c r="A21" s="672" t="s">
        <v>53</v>
      </c>
      <c r="B21" s="699">
        <f t="shared" ref="B21:G21" si="11">B8/B$2</f>
        <v>6.0374460615812184E-2</v>
      </c>
      <c r="C21" s="699">
        <f t="shared" si="11"/>
        <v>7.3083609925715179E-2</v>
      </c>
      <c r="D21" s="699">
        <f t="shared" si="11"/>
        <v>5.8086124401913873E-2</v>
      </c>
      <c r="E21" s="699">
        <f t="shared" si="11"/>
        <v>5.3788242831971811E-2</v>
      </c>
      <c r="F21" s="699">
        <f t="shared" si="11"/>
        <v>4.4498777506112468E-2</v>
      </c>
      <c r="G21" s="699">
        <f t="shared" si="11"/>
        <v>3.9152644960581864E-2</v>
      </c>
      <c r="H21" s="699">
        <f t="shared" ref="H21:L21" si="12">H8/H$2</f>
        <v>4.4481492846114072E-2</v>
      </c>
      <c r="I21" s="699">
        <f t="shared" si="12"/>
        <v>4.5404198921601947E-2</v>
      </c>
      <c r="J21" s="699">
        <f t="shared" si="12"/>
        <v>4.6341697095850891E-2</v>
      </c>
      <c r="K21" s="699">
        <f t="shared" si="12"/>
        <v>4.729209247223895E-2</v>
      </c>
      <c r="L21" s="699">
        <f t="shared" si="12"/>
        <v>4.8253935069460532E-2</v>
      </c>
    </row>
    <row r="22" spans="1:12">
      <c r="A22" s="682" t="s">
        <v>22</v>
      </c>
      <c r="B22" s="698">
        <f t="shared" ref="B22:G22" si="13">B9/B$2</f>
        <v>-1.6090104585679808E-3</v>
      </c>
      <c r="C22" s="698">
        <f t="shared" si="13"/>
        <v>-2.0862968231389291E-3</v>
      </c>
      <c r="D22" s="698">
        <f t="shared" si="13"/>
        <v>-5.0398724082934597E-3</v>
      </c>
      <c r="E22" s="698">
        <f t="shared" si="13"/>
        <v>-9.0661540925836923E-3</v>
      </c>
      <c r="F22" s="698">
        <f t="shared" si="13"/>
        <v>-4.2465577145798482E-3</v>
      </c>
      <c r="G22" s="698">
        <f t="shared" si="13"/>
        <v>-2.4893265327572888E-3</v>
      </c>
      <c r="H22" s="698">
        <f t="shared" ref="H22:L22" si="14">H9/H$2</f>
        <v>-4.4999999999999997E-3</v>
      </c>
      <c r="I22" s="698">
        <f t="shared" si="14"/>
        <v>-4.0000000000000001E-3</v>
      </c>
      <c r="J22" s="698">
        <f t="shared" si="14"/>
        <v>-3.5000000000000001E-3</v>
      </c>
      <c r="K22" s="698">
        <f t="shared" si="14"/>
        <v>-3.0000000000000001E-3</v>
      </c>
      <c r="L22" s="698">
        <f t="shared" si="14"/>
        <v>-2.5000000000000001E-3</v>
      </c>
    </row>
    <row r="23" spans="1:12">
      <c r="A23" s="672" t="s">
        <v>1016</v>
      </c>
      <c r="B23" s="699">
        <f t="shared" ref="B23:G23" si="15">B10/B$2</f>
        <v>5.8765450157244201E-2</v>
      </c>
      <c r="C23" s="699">
        <f t="shared" si="15"/>
        <v>7.0997313102576259E-2</v>
      </c>
      <c r="D23" s="699">
        <f t="shared" si="15"/>
        <v>5.3046251993620418E-2</v>
      </c>
      <c r="E23" s="699">
        <f t="shared" si="15"/>
        <v>4.4722088739388113E-2</v>
      </c>
      <c r="F23" s="699">
        <f t="shared" si="15"/>
        <v>4.0252219791532623E-2</v>
      </c>
      <c r="G23" s="699">
        <f t="shared" si="15"/>
        <v>3.4910660888858414E-2</v>
      </c>
      <c r="H23" s="699">
        <f t="shared" ref="H23:L23" si="16">H10/H$2</f>
        <v>3.9981492846114068E-2</v>
      </c>
      <c r="I23" s="699">
        <f t="shared" si="16"/>
        <v>4.1404198921601951E-2</v>
      </c>
      <c r="J23" s="699">
        <f t="shared" si="16"/>
        <v>4.2841697095850888E-2</v>
      </c>
      <c r="K23" s="699">
        <f t="shared" si="16"/>
        <v>4.4292092472238954E-2</v>
      </c>
      <c r="L23" s="699">
        <f t="shared" si="16"/>
        <v>4.575393506946053E-2</v>
      </c>
    </row>
    <row r="24" spans="1:12">
      <c r="A24" s="682" t="s">
        <v>1017</v>
      </c>
      <c r="B24" s="698">
        <f t="shared" ref="B24:G24" si="17">B11/B$2</f>
        <v>2.175820961018065E-2</v>
      </c>
      <c r="C24" s="698">
        <f t="shared" si="17"/>
        <v>1.6753595700964123E-2</v>
      </c>
      <c r="D24" s="698">
        <f t="shared" si="17"/>
        <v>-1.9489633173843699E-2</v>
      </c>
      <c r="E24" s="698">
        <f t="shared" si="17"/>
        <v>2.1496075604677235E-2</v>
      </c>
      <c r="F24" s="698">
        <f t="shared" si="17"/>
        <v>1.5287607772487452E-2</v>
      </c>
      <c r="G24" s="698">
        <f t="shared" si="17"/>
        <v>8.3194653537167762E-3</v>
      </c>
      <c r="H24" s="698">
        <f t="shared" ref="H24:L24" si="18">H11/H$2</f>
        <v>1.3993522496139924E-2</v>
      </c>
      <c r="I24" s="698">
        <f t="shared" si="18"/>
        <v>1.4491469622560682E-2</v>
      </c>
      <c r="J24" s="698">
        <f t="shared" si="18"/>
        <v>1.4994593983547808E-2</v>
      </c>
      <c r="K24" s="698">
        <f t="shared" si="18"/>
        <v>1.5502232365283633E-2</v>
      </c>
      <c r="L24" s="698">
        <f t="shared" si="18"/>
        <v>1.6013877274311184E-2</v>
      </c>
    </row>
    <row r="25" spans="1:12">
      <c r="A25" s="672" t="s">
        <v>40</v>
      </c>
      <c r="B25" s="699">
        <f t="shared" ref="B25:G25" si="19">B12/B$2</f>
        <v>5.0208439991223583E-2</v>
      </c>
      <c r="C25" s="699">
        <f t="shared" si="19"/>
        <v>5.7942152678994788E-2</v>
      </c>
      <c r="D25" s="699">
        <f t="shared" si="19"/>
        <v>6.3859649122807019E-2</v>
      </c>
      <c r="E25" s="699">
        <f t="shared" si="19"/>
        <v>1.8292487586096428E-2</v>
      </c>
      <c r="F25" s="699">
        <f t="shared" si="19"/>
        <v>1.9173851499163556E-2</v>
      </c>
      <c r="G25" s="699">
        <f t="shared" si="19"/>
        <v>1.9757539278700657E-2</v>
      </c>
      <c r="H25" s="699">
        <f t="shared" ref="H25:L25" si="20">H12/H$2</f>
        <v>2.0848458146656288E-2</v>
      </c>
      <c r="I25" s="699">
        <f t="shared" si="20"/>
        <v>2.2109446866033923E-2</v>
      </c>
      <c r="J25" s="699">
        <f t="shared" si="20"/>
        <v>2.3315704590598035E-2</v>
      </c>
      <c r="K25" s="699">
        <f t="shared" si="20"/>
        <v>2.4474242467236236E-2</v>
      </c>
      <c r="L25" s="699">
        <f t="shared" si="20"/>
        <v>2.5590425449265604E-2</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L57"/>
  <sheetViews>
    <sheetView showGridLines="0" topLeftCell="A34" workbookViewId="0">
      <selection activeCell="N52" sqref="N52"/>
    </sheetView>
  </sheetViews>
  <sheetFormatPr defaultRowHeight="15"/>
  <cols>
    <col min="1" max="1" width="30.85546875" customWidth="1"/>
    <col min="2" max="12" width="10.5703125" style="660" bestFit="1" customWidth="1"/>
    <col min="13" max="16384" width="9.140625" style="660"/>
  </cols>
  <sheetData>
    <row r="1" spans="1:12" customFormat="1">
      <c r="A1" s="678" t="s">
        <v>81</v>
      </c>
      <c r="B1" s="674">
        <v>2007</v>
      </c>
      <c r="C1" s="674">
        <v>2008</v>
      </c>
      <c r="D1" s="674">
        <v>2009</v>
      </c>
      <c r="E1" s="674">
        <v>2010</v>
      </c>
      <c r="F1" s="674">
        <v>2011</v>
      </c>
      <c r="G1" s="674" t="s">
        <v>1018</v>
      </c>
      <c r="H1" s="674" t="s">
        <v>224</v>
      </c>
      <c r="I1" s="674" t="s">
        <v>225</v>
      </c>
      <c r="J1" s="674" t="s">
        <v>226</v>
      </c>
      <c r="K1" s="674" t="s">
        <v>227</v>
      </c>
      <c r="L1" s="674" t="s">
        <v>228</v>
      </c>
    </row>
    <row r="2" spans="1:12" customFormat="1">
      <c r="A2" s="675" t="s">
        <v>1021</v>
      </c>
      <c r="B2" s="668"/>
      <c r="C2" s="668"/>
      <c r="D2" s="668"/>
      <c r="E2" s="668"/>
      <c r="F2" s="668"/>
      <c r="G2" s="668"/>
      <c r="H2" s="668"/>
      <c r="I2" s="668"/>
      <c r="J2" s="668"/>
      <c r="K2" s="668"/>
      <c r="L2" s="668"/>
    </row>
    <row r="3" spans="1:12" customFormat="1">
      <c r="A3" s="679" t="s">
        <v>1022</v>
      </c>
      <c r="B3" s="690">
        <f>'Operating Model'!C145</f>
        <v>196.4</v>
      </c>
      <c r="C3" s="690">
        <f>'Operating Model'!D145</f>
        <v>250.9</v>
      </c>
      <c r="D3" s="690">
        <f>'Operating Model'!E145</f>
        <v>143</v>
      </c>
      <c r="E3" s="690">
        <f>'Operating Model'!F145</f>
        <v>183</v>
      </c>
      <c r="F3" s="690">
        <f>'Operating Model'!G145</f>
        <v>182.9</v>
      </c>
      <c r="G3" s="690">
        <f>'Operating Model'!H145</f>
        <v>170.31344658796399</v>
      </c>
      <c r="H3" s="690">
        <f>'Operating Model'!O145</f>
        <v>211.59671073950992</v>
      </c>
      <c r="I3" s="690">
        <f>'Operating Model'!P145</f>
        <v>226.40848049127564</v>
      </c>
      <c r="J3" s="690">
        <f>'Operating Model'!Q145</f>
        <v>239.99298932075217</v>
      </c>
      <c r="K3" s="690">
        <f>'Operating Model'!R145</f>
        <v>251.99263878678983</v>
      </c>
      <c r="L3" s="690">
        <f>'Operating Model'!S145</f>
        <v>262.07234433826142</v>
      </c>
    </row>
    <row r="4" spans="1:12" customFormat="1">
      <c r="A4" s="679" t="s">
        <v>1023</v>
      </c>
      <c r="B4" s="690">
        <f>'Operating Model'!C149</f>
        <v>491.9</v>
      </c>
      <c r="C4" s="690">
        <f>'Operating Model'!D149</f>
        <v>450.7</v>
      </c>
      <c r="D4" s="690">
        <f>'Operating Model'!E149</f>
        <v>427.6</v>
      </c>
      <c r="E4" s="690">
        <f>'Operating Model'!F149</f>
        <v>525.1</v>
      </c>
      <c r="F4" s="690">
        <f>'Operating Model'!G149</f>
        <v>550.5</v>
      </c>
      <c r="G4" s="690">
        <f>'Operating Model'!H149</f>
        <v>593.13657325292695</v>
      </c>
      <c r="H4" s="690">
        <f>'Operating Model'!O149</f>
        <v>651.06680227541506</v>
      </c>
      <c r="I4" s="690">
        <f>'Operating Model'!P149</f>
        <v>696.64147843469425</v>
      </c>
      <c r="J4" s="690">
        <f>'Operating Model'!Q149</f>
        <v>738.43996714077593</v>
      </c>
      <c r="K4" s="690">
        <f>'Operating Model'!R149</f>
        <v>775.36196549781482</v>
      </c>
      <c r="L4" s="690">
        <f>'Operating Model'!S149</f>
        <v>806.37644411772737</v>
      </c>
    </row>
    <row r="5" spans="1:12" customFormat="1">
      <c r="A5" s="679" t="s">
        <v>90</v>
      </c>
      <c r="B5" s="690">
        <f>'Operating Model'!C155</f>
        <v>63.9</v>
      </c>
      <c r="C5" s="690">
        <f>'Operating Model'!D155</f>
        <v>31.1</v>
      </c>
      <c r="D5" s="690">
        <f>'Operating Model'!E155</f>
        <v>38.5</v>
      </c>
      <c r="E5" s="690">
        <f>'Operating Model'!F155</f>
        <v>48.3</v>
      </c>
      <c r="F5" s="690">
        <f>'Operating Model'!G155</f>
        <v>66.800000000000011</v>
      </c>
      <c r="G5" s="690">
        <f>'Operating Model'!H155</f>
        <v>92.635199059791404</v>
      </c>
      <c r="H5" s="690">
        <f>'Operating Model'!O155</f>
        <v>57.971701572468461</v>
      </c>
      <c r="I5" s="690">
        <f>'Operating Model'!P155</f>
        <v>62.029720682541267</v>
      </c>
      <c r="J5" s="690">
        <f>'Operating Model'!Q155</f>
        <v>65.751503923493743</v>
      </c>
      <c r="K5" s="690">
        <f>'Operating Model'!R155</f>
        <v>69.039079119668429</v>
      </c>
      <c r="L5" s="690">
        <f>'Operating Model'!S155</f>
        <v>71.800642284455179</v>
      </c>
    </row>
    <row r="6" spans="1:12" customFormat="1">
      <c r="A6" s="670" t="s">
        <v>193</v>
      </c>
      <c r="B6" s="689">
        <f>'Operating Model'!C157</f>
        <v>845.7</v>
      </c>
      <c r="C6" s="689">
        <f>'Operating Model'!D157</f>
        <v>832.4</v>
      </c>
      <c r="D6" s="689">
        <f>'Operating Model'!E157</f>
        <v>690.1</v>
      </c>
      <c r="E6" s="689">
        <f>'Operating Model'!F157</f>
        <v>877.4</v>
      </c>
      <c r="F6" s="689">
        <f>'Operating Model'!G157</f>
        <v>933.9</v>
      </c>
      <c r="G6" s="689">
        <f>'Operating Model'!H157</f>
        <v>992.13164638052501</v>
      </c>
      <c r="H6" s="689">
        <f>'Operating Model'!O157</f>
        <v>1059.7672983613177</v>
      </c>
      <c r="I6" s="689">
        <f>'Operating Model'!P157</f>
        <v>1133.9510092466103</v>
      </c>
      <c r="J6" s="689">
        <f>'Operating Model'!Q157</f>
        <v>1201.9880698014069</v>
      </c>
      <c r="K6" s="689">
        <f>'Operating Model'!R157</f>
        <v>1262.0874732914774</v>
      </c>
      <c r="L6" s="689">
        <f>'Operating Model'!S157</f>
        <v>1312.5709722231363</v>
      </c>
    </row>
    <row r="7" spans="1:12" customFormat="1">
      <c r="A7" s="676"/>
      <c r="B7" s="690"/>
      <c r="C7" s="690"/>
      <c r="D7" s="690"/>
      <c r="E7" s="690"/>
      <c r="F7" s="690"/>
      <c r="G7" s="690"/>
      <c r="H7" s="690"/>
      <c r="I7" s="690"/>
      <c r="J7" s="690"/>
      <c r="K7" s="690"/>
      <c r="L7" s="690"/>
    </row>
    <row r="8" spans="1:12" customFormat="1">
      <c r="A8" s="679" t="s">
        <v>1024</v>
      </c>
      <c r="B8" s="690">
        <f>'Operating Model'!C163</f>
        <v>67</v>
      </c>
      <c r="C8" s="690">
        <f>'Operating Model'!D163</f>
        <v>56.6</v>
      </c>
      <c r="D8" s="690">
        <f>'Operating Model'!E163</f>
        <v>56.3</v>
      </c>
      <c r="E8" s="690">
        <f>'Operating Model'!F163</f>
        <v>41.1</v>
      </c>
      <c r="F8" s="690">
        <f>'Operating Model'!G163</f>
        <v>21.7</v>
      </c>
      <c r="G8" s="690">
        <f>'Operating Model'!H163</f>
        <v>0</v>
      </c>
      <c r="H8" s="690">
        <f>'Operating Model'!O163</f>
        <v>42.319342147901978</v>
      </c>
      <c r="I8" s="690">
        <f>'Operating Model'!P163</f>
        <v>45.281696098255125</v>
      </c>
      <c r="J8" s="690">
        <f>'Operating Model'!Q163</f>
        <v>47.998597864150433</v>
      </c>
      <c r="K8" s="690">
        <f>'Operating Model'!R163</f>
        <v>50.398527757357961</v>
      </c>
      <c r="L8" s="690">
        <f>'Operating Model'!S163</f>
        <v>52.414468867652275</v>
      </c>
    </row>
    <row r="9" spans="1:12" customFormat="1">
      <c r="A9" s="679" t="s">
        <v>1025</v>
      </c>
      <c r="B9" s="690">
        <f>'Operating Model'!C161</f>
        <v>1118.4000000000001</v>
      </c>
      <c r="C9" s="690">
        <f>'Operating Model'!D161</f>
        <v>534</v>
      </c>
      <c r="D9" s="690">
        <f>'Operating Model'!E161</f>
        <v>549.5</v>
      </c>
      <c r="E9" s="690">
        <f>'Operating Model'!F161</f>
        <v>698.9</v>
      </c>
      <c r="F9" s="690">
        <f>'Operating Model'!G161</f>
        <v>749.2</v>
      </c>
      <c r="G9" s="690">
        <f>'Operating Model'!H161</f>
        <v>773.21575387399605</v>
      </c>
      <c r="H9" s="690">
        <f>'Operating Model'!O161</f>
        <v>846.38684295803967</v>
      </c>
      <c r="I9" s="690">
        <f>'Operating Model'!P161</f>
        <v>905.63392196510256</v>
      </c>
      <c r="J9" s="690">
        <f>'Operating Model'!Q161</f>
        <v>959.97195728300869</v>
      </c>
      <c r="K9" s="690">
        <f>'Operating Model'!R161</f>
        <v>1007.9705551471593</v>
      </c>
      <c r="L9" s="690">
        <f>'Operating Model'!S161</f>
        <v>1048.2893773530457</v>
      </c>
    </row>
    <row r="10" spans="1:12" customFormat="1">
      <c r="A10" s="679" t="s">
        <v>1026</v>
      </c>
      <c r="B10" s="690">
        <f>'Operating Model'!C170</f>
        <v>196.4</v>
      </c>
      <c r="C10" s="690">
        <f>'Operating Model'!D170</f>
        <v>232.1</v>
      </c>
      <c r="D10" s="690">
        <f>'Operating Model'!E170</f>
        <v>300.8</v>
      </c>
      <c r="E10" s="690">
        <f>'Operating Model'!F170</f>
        <v>325.60000000000002</v>
      </c>
      <c r="F10" s="690">
        <f>'Operating Model'!G170</f>
        <v>406.2</v>
      </c>
      <c r="G10" s="690">
        <f>'Operating Model'!H170</f>
        <v>490.8586684127373</v>
      </c>
      <c r="H10" s="690">
        <f>'Operating Model'!O170</f>
        <v>423.19342147901983</v>
      </c>
      <c r="I10" s="690">
        <f>'Operating Model'!P170</f>
        <v>452.81696098255128</v>
      </c>
      <c r="J10" s="690">
        <f>'Operating Model'!Q170</f>
        <v>479.98597864150435</v>
      </c>
      <c r="K10" s="690">
        <f>'Operating Model'!R170</f>
        <v>503.98527757357965</v>
      </c>
      <c r="L10" s="690">
        <f>'Operating Model'!S170</f>
        <v>524.14468867652283</v>
      </c>
    </row>
    <row r="11" spans="1:12" customFormat="1">
      <c r="A11" s="670" t="s">
        <v>100</v>
      </c>
      <c r="B11" s="689">
        <f>'Operating Model'!C172</f>
        <v>2394.3000000000002</v>
      </c>
      <c r="C11" s="689">
        <f>'Operating Model'!D172</f>
        <v>1815.8</v>
      </c>
      <c r="D11" s="689">
        <f>'Operating Model'!E172</f>
        <v>1879.8</v>
      </c>
      <c r="E11" s="689">
        <f>'Operating Model'!F172</f>
        <v>2270.5</v>
      </c>
      <c r="F11" s="689">
        <f>'Operating Model'!G172</f>
        <v>2406.1999999999998</v>
      </c>
      <c r="G11" s="689">
        <f>'Operating Model'!H172</f>
        <v>2544.5595166205499</v>
      </c>
      <c r="H11" s="689">
        <f>'Operating Model'!O172</f>
        <v>2681.3778523829219</v>
      </c>
      <c r="I11" s="689">
        <f>'Operating Model'!P172</f>
        <v>2852.1343020497275</v>
      </c>
      <c r="J11" s="689">
        <f>'Operating Model'!Q172</f>
        <v>3008.7423601727114</v>
      </c>
      <c r="K11" s="689">
        <f>'Operating Model'!R172</f>
        <v>3147.0794781813474</v>
      </c>
      <c r="L11" s="689">
        <f>'Operating Model'!S172</f>
        <v>3263.2826573086008</v>
      </c>
    </row>
    <row r="12" spans="1:12" customFormat="1">
      <c r="A12" s="675" t="s">
        <v>1027</v>
      </c>
      <c r="B12" s="690"/>
      <c r="C12" s="690"/>
      <c r="D12" s="690"/>
      <c r="E12" s="690"/>
      <c r="F12" s="690"/>
      <c r="G12" s="690"/>
      <c r="H12" s="690"/>
      <c r="I12" s="690"/>
      <c r="J12" s="690"/>
      <c r="K12" s="690"/>
      <c r="L12" s="690"/>
    </row>
    <row r="13" spans="1:12">
      <c r="A13" s="679" t="s">
        <v>1028</v>
      </c>
      <c r="B13" s="697">
        <f>'Operating Model'!C195</f>
        <v>23.4</v>
      </c>
      <c r="C13" s="697">
        <f>'Operating Model'!D195</f>
        <v>15.600000000000001</v>
      </c>
      <c r="D13" s="697">
        <f>'Operating Model'!E195</f>
        <v>23.3</v>
      </c>
      <c r="E13" s="697">
        <f>'Operating Model'!F195</f>
        <v>65.5</v>
      </c>
      <c r="F13" s="697">
        <f>'Operating Model'!G195</f>
        <v>54.1</v>
      </c>
      <c r="G13" s="697">
        <f>'Operating Model'!H195</f>
        <v>34.829155549782861</v>
      </c>
      <c r="H13" s="697">
        <f>'Operating Model'!O195</f>
        <v>77.759957719104733</v>
      </c>
      <c r="I13" s="697">
        <f>'Operating Model'!P195</f>
        <v>74.387227765334458</v>
      </c>
      <c r="J13" s="697">
        <f>'Operating Model'!Q195</f>
        <v>70.028478433019856</v>
      </c>
      <c r="K13" s="697">
        <f>'Operating Model'!R195</f>
        <v>64.770829510319857</v>
      </c>
      <c r="L13" s="697">
        <f>'Operating Model'!S195</f>
        <v>58.739087831554812</v>
      </c>
    </row>
    <row r="14" spans="1:12">
      <c r="A14" s="679" t="s">
        <v>1029</v>
      </c>
      <c r="B14" s="697">
        <f>'Operating Model'!C189</f>
        <v>171.9</v>
      </c>
      <c r="C14" s="697">
        <f>'Operating Model'!D189</f>
        <v>137.80000000000001</v>
      </c>
      <c r="D14" s="697">
        <f>'Operating Model'!E189</f>
        <v>127.2</v>
      </c>
      <c r="E14" s="697">
        <f>'Operating Model'!F189</f>
        <v>141.5</v>
      </c>
      <c r="F14" s="697">
        <f>'Operating Model'!G189</f>
        <v>159.5</v>
      </c>
      <c r="G14" s="697">
        <f>'Operating Model'!H189</f>
        <v>167.07659947414501</v>
      </c>
      <c r="H14" s="697">
        <f>'Operating Model'!O189</f>
        <v>188.45440747178051</v>
      </c>
      <c r="I14" s="697">
        <f>'Operating Model'!P189</f>
        <v>201.64621599480515</v>
      </c>
      <c r="J14" s="697">
        <f>'Operating Model'!Q189</f>
        <v>213.74498895449346</v>
      </c>
      <c r="K14" s="697">
        <f>'Operating Model'!R189</f>
        <v>224.43223840221819</v>
      </c>
      <c r="L14" s="697">
        <f>'Operating Model'!S189</f>
        <v>233.40952793830689</v>
      </c>
    </row>
    <row r="15" spans="1:12">
      <c r="A15" s="679" t="s">
        <v>1033</v>
      </c>
      <c r="B15" s="697">
        <f>'Operating Model'!C190</f>
        <v>390.1</v>
      </c>
      <c r="C15" s="697">
        <f>'Operating Model'!D190</f>
        <v>360.5</v>
      </c>
      <c r="D15" s="697">
        <f>'Operating Model'!E190</f>
        <v>364.3</v>
      </c>
      <c r="E15" s="697">
        <f>'Operating Model'!F190</f>
        <v>413.3</v>
      </c>
      <c r="F15" s="697">
        <f>'Operating Model'!G190</f>
        <v>448.7</v>
      </c>
      <c r="G15" s="697">
        <f>'Operating Model'!H190</f>
        <v>471.83619027949902</v>
      </c>
      <c r="H15" s="697">
        <f>'Operating Model'!O190</f>
        <v>507.83210577482373</v>
      </c>
      <c r="I15" s="697">
        <f>'Operating Model'!P190</f>
        <v>543.38035317906144</v>
      </c>
      <c r="J15" s="697">
        <f>'Operating Model'!Q190</f>
        <v>575.98317436980517</v>
      </c>
      <c r="K15" s="697">
        <f>'Operating Model'!R190</f>
        <v>604.78233308829556</v>
      </c>
      <c r="L15" s="697">
        <f>'Operating Model'!S190</f>
        <v>628.97362641182724</v>
      </c>
    </row>
    <row r="16" spans="1:12">
      <c r="A16" s="679" t="s">
        <v>108</v>
      </c>
      <c r="B16" s="697">
        <f>'Operating Model'!C200</f>
        <v>54.5</v>
      </c>
      <c r="C16" s="697">
        <f>'Operating Model'!D200</f>
        <v>21.2</v>
      </c>
      <c r="D16" s="697">
        <f>'Operating Model'!E200</f>
        <v>5.5</v>
      </c>
      <c r="E16" s="697">
        <f>'Operating Model'!F200</f>
        <v>55.7</v>
      </c>
      <c r="F16" s="697">
        <f>'Operating Model'!G200</f>
        <v>39.799999999999997</v>
      </c>
      <c r="G16" s="697">
        <f>'Operating Model'!H200</f>
        <v>1.16744186046512</v>
      </c>
      <c r="H16" s="697">
        <f>'Operating Model'!O200</f>
        <v>52.899177684877472</v>
      </c>
      <c r="I16" s="697">
        <f>'Operating Model'!P200</f>
        <v>56.602120122818903</v>
      </c>
      <c r="J16" s="697">
        <f>'Operating Model'!Q200</f>
        <v>59.998247330188043</v>
      </c>
      <c r="K16" s="697">
        <f>'Operating Model'!R200</f>
        <v>62.998159696697449</v>
      </c>
      <c r="L16" s="697">
        <f>'Operating Model'!S200</f>
        <v>65.51808608456534</v>
      </c>
    </row>
    <row r="17" spans="1:12">
      <c r="A17" s="670" t="s">
        <v>109</v>
      </c>
      <c r="B17" s="689">
        <f>'Operating Model'!C202</f>
        <v>639.9</v>
      </c>
      <c r="C17" s="689">
        <f>'Operating Model'!D202</f>
        <v>535.1</v>
      </c>
      <c r="D17" s="689">
        <f>'Operating Model'!E202</f>
        <v>520.29999999999995</v>
      </c>
      <c r="E17" s="689">
        <f>'Operating Model'!F202</f>
        <v>676</v>
      </c>
      <c r="F17" s="689">
        <f>'Operating Model'!G202</f>
        <v>702.1</v>
      </c>
      <c r="G17" s="689">
        <f>'Operating Model'!H202</f>
        <v>726.56027976382995</v>
      </c>
      <c r="H17" s="689">
        <f>'Operating Model'!O202</f>
        <v>826.94564865058646</v>
      </c>
      <c r="I17" s="689">
        <f>'Operating Model'!P202</f>
        <v>876.01591706201998</v>
      </c>
      <c r="J17" s="689">
        <f>'Operating Model'!Q202</f>
        <v>919.75488908750651</v>
      </c>
      <c r="K17" s="689">
        <f>'Operating Model'!R202</f>
        <v>956.98356069753117</v>
      </c>
      <c r="L17" s="689">
        <f>'Operating Model'!S202</f>
        <v>986.6403282662543</v>
      </c>
    </row>
    <row r="18" spans="1:12">
      <c r="A18" s="676"/>
      <c r="B18" s="697"/>
      <c r="C18" s="697"/>
      <c r="D18" s="697"/>
      <c r="E18" s="697"/>
      <c r="F18" s="697"/>
      <c r="G18" s="697"/>
      <c r="H18" s="697"/>
      <c r="I18" s="697"/>
      <c r="J18" s="697"/>
      <c r="K18" s="697"/>
      <c r="L18" s="697"/>
    </row>
    <row r="19" spans="1:12">
      <c r="A19" s="679" t="s">
        <v>1030</v>
      </c>
      <c r="B19" s="697">
        <f>'Operating Model'!C205</f>
        <v>75.3</v>
      </c>
      <c r="C19" s="697">
        <f>'Operating Model'!D205</f>
        <v>173</v>
      </c>
      <c r="D19" s="697">
        <f>'Operating Model'!E205</f>
        <v>172.3</v>
      </c>
      <c r="E19" s="697">
        <f>'Operating Model'!F205</f>
        <v>323.7</v>
      </c>
      <c r="F19" s="697">
        <f>'Operating Model'!G205</f>
        <v>261.5</v>
      </c>
      <c r="G19" s="697">
        <f>'Operating Model'!H205</f>
        <v>293.34217024041601</v>
      </c>
      <c r="H19" s="697">
        <f>'Operating Model'!O205</f>
        <v>311.03983087641893</v>
      </c>
      <c r="I19" s="697">
        <f>'Operating Model'!P205</f>
        <v>307.08573513381663</v>
      </c>
      <c r="J19" s="697">
        <f>'Operating Model'!Q205</f>
        <v>298.54246068813728</v>
      </c>
      <c r="K19" s="697">
        <f>'Operating Model'!R205</f>
        <v>285.34176243735504</v>
      </c>
      <c r="L19" s="697">
        <f>'Operating Model'!S205</f>
        <v>267.5891778993053</v>
      </c>
    </row>
    <row r="20" spans="1:12">
      <c r="A20" s="680" t="s">
        <v>1034</v>
      </c>
      <c r="B20" s="690">
        <f>'Operating Model'!C211</f>
        <v>162.30000000000001</v>
      </c>
      <c r="C20" s="690">
        <f>'Operating Model'!D211</f>
        <v>623.29999999999995</v>
      </c>
      <c r="D20" s="690">
        <f>'Operating Model'!E211</f>
        <v>390.4</v>
      </c>
      <c r="E20" s="690">
        <f>'Operating Model'!F211</f>
        <v>485.4</v>
      </c>
      <c r="F20" s="690">
        <f>'Operating Model'!G211</f>
        <v>685</v>
      </c>
      <c r="G20" s="690">
        <f>'Operating Model'!H211</f>
        <v>617.5</v>
      </c>
      <c r="H20" s="690">
        <f>'Operating Model'!O211</f>
        <v>555.79999999999995</v>
      </c>
      <c r="I20" s="690">
        <f>'Operating Model'!P211</f>
        <v>481.8</v>
      </c>
      <c r="J20" s="690">
        <f>'Operating Model'!Q211</f>
        <v>407.1</v>
      </c>
      <c r="K20" s="690">
        <f>'Operating Model'!R211</f>
        <v>332.1</v>
      </c>
      <c r="L20" s="690">
        <f>'Operating Model'!S211</f>
        <v>281</v>
      </c>
    </row>
    <row r="21" spans="1:12">
      <c r="A21" s="679" t="s">
        <v>319</v>
      </c>
      <c r="B21" s="697">
        <f>'Operating Model'!C213</f>
        <v>180</v>
      </c>
      <c r="C21" s="697">
        <f>'Operating Model'!D213</f>
        <v>157.6</v>
      </c>
      <c r="D21" s="697">
        <f>'Operating Model'!E213</f>
        <v>170.5</v>
      </c>
      <c r="E21" s="697">
        <f>'Operating Model'!F213</f>
        <v>171.7</v>
      </c>
      <c r="F21" s="697">
        <f>'Operating Model'!G213</f>
        <v>178.4</v>
      </c>
      <c r="G21" s="697">
        <f>'Operating Model'!H213</f>
        <v>183.42535211267599</v>
      </c>
      <c r="H21" s="697">
        <f>'Operating Model'!O213</f>
        <v>188.11311410552983</v>
      </c>
      <c r="I21" s="697">
        <f>'Operating Model'!P213</f>
        <v>188.66689706188518</v>
      </c>
      <c r="J21" s="697">
        <f>'Operating Model'!Q213</f>
        <v>226.14517296280016</v>
      </c>
      <c r="K21" s="697">
        <f>'Operating Model'!R213</f>
        <v>247.94438348779667</v>
      </c>
      <c r="L21" s="697">
        <f>'Operating Model'!S213</f>
        <v>251.64523773283935</v>
      </c>
    </row>
    <row r="22" spans="1:12">
      <c r="A22" s="670" t="s">
        <v>115</v>
      </c>
      <c r="B22" s="689">
        <f>'Operating Model'!C214</f>
        <v>1279.8</v>
      </c>
      <c r="C22" s="689">
        <f>'Operating Model'!D214</f>
        <v>1510.5</v>
      </c>
      <c r="D22" s="689">
        <f>'Operating Model'!E214</f>
        <v>1284</v>
      </c>
      <c r="E22" s="689">
        <f>'Operating Model'!F214</f>
        <v>1687.4</v>
      </c>
      <c r="F22" s="689">
        <f>'Operating Model'!G214</f>
        <v>1923.8</v>
      </c>
      <c r="G22" s="689">
        <f>'Operating Model'!H214</f>
        <v>2130.8339100215999</v>
      </c>
      <c r="H22" s="689">
        <f>'Operating Model'!O214</f>
        <v>1912.898593632535</v>
      </c>
      <c r="I22" s="689">
        <f>'Operating Model'!P214</f>
        <v>1884.5685492577218</v>
      </c>
      <c r="J22" s="689">
        <f>'Operating Model'!Q214</f>
        <v>1882.5425227384439</v>
      </c>
      <c r="K22" s="689">
        <f>'Operating Model'!R214</f>
        <v>1853.3697066226828</v>
      </c>
      <c r="L22" s="689">
        <f>'Operating Model'!S214</f>
        <v>1817.8747438983989</v>
      </c>
    </row>
    <row r="23" spans="1:12">
      <c r="A23" s="676"/>
      <c r="B23" s="697"/>
      <c r="C23" s="697"/>
      <c r="D23" s="697"/>
      <c r="E23" s="697"/>
      <c r="F23" s="697"/>
      <c r="G23" s="697"/>
      <c r="H23" s="697"/>
      <c r="I23" s="697"/>
      <c r="J23" s="697"/>
      <c r="K23" s="697"/>
      <c r="L23" s="697"/>
    </row>
    <row r="24" spans="1:12">
      <c r="A24" s="679" t="s">
        <v>1031</v>
      </c>
      <c r="B24" s="697">
        <f>'Operating Model'!C217</f>
        <v>48.4</v>
      </c>
      <c r="C24" s="697">
        <f>'Operating Model'!D217</f>
        <v>45.7</v>
      </c>
      <c r="D24" s="697">
        <f>'Operating Model'!E217</f>
        <v>47.9</v>
      </c>
      <c r="E24" s="697">
        <f>'Operating Model'!F217</f>
        <v>46.4</v>
      </c>
      <c r="F24" s="697">
        <f>'Operating Model'!G217</f>
        <v>46.9</v>
      </c>
      <c r="G24" s="697">
        <f>'Operating Model'!H217</f>
        <v>47.719286987522302</v>
      </c>
      <c r="H24" s="697">
        <f>'Operating Model'!O217</f>
        <v>48</v>
      </c>
      <c r="I24" s="697">
        <f>'Operating Model'!P217</f>
        <v>48</v>
      </c>
      <c r="J24" s="697">
        <f>'Operating Model'!Q217</f>
        <v>48</v>
      </c>
      <c r="K24" s="697">
        <f>'Operating Model'!R217</f>
        <v>48</v>
      </c>
      <c r="L24" s="697">
        <f>'Operating Model'!S217</f>
        <v>48</v>
      </c>
    </row>
    <row r="25" spans="1:12">
      <c r="A25" s="679" t="s">
        <v>118</v>
      </c>
      <c r="B25" s="697">
        <f>'Operating Model'!C219</f>
        <v>675.8</v>
      </c>
      <c r="C25" s="697">
        <f>'Operating Model'!D219</f>
        <v>310</v>
      </c>
      <c r="D25" s="697">
        <f>'Operating Model'!E219</f>
        <v>514.79999999999995</v>
      </c>
      <c r="E25" s="697">
        <f>'Operating Model'!F219</f>
        <v>537.5</v>
      </c>
      <c r="F25" s="697">
        <f>'Operating Model'!G219</f>
        <v>589.5</v>
      </c>
      <c r="G25" s="697">
        <f>'Operating Model'!H219</f>
        <v>645.85187469709695</v>
      </c>
      <c r="H25" s="697">
        <f>'Operating Model'!O219</f>
        <v>712.0238522144391</v>
      </c>
      <c r="I25" s="697">
        <f>'Operating Model'!P219</f>
        <v>787.11034625605907</v>
      </c>
      <c r="J25" s="697">
        <f>'Operating Model'!Q219</f>
        <v>871.04443089831716</v>
      </c>
      <c r="K25" s="697">
        <f>'Operating Model'!R219</f>
        <v>963.55436502271573</v>
      </c>
      <c r="L25" s="697">
        <f>'Operating Model'!S219</f>
        <v>1064.1525068742537</v>
      </c>
    </row>
    <row r="26" spans="1:12">
      <c r="A26" s="670" t="s">
        <v>122</v>
      </c>
      <c r="B26" s="689">
        <f>'Operating Model'!C225</f>
        <v>1114.5</v>
      </c>
      <c r="C26" s="689">
        <f>'Operating Model'!D225</f>
        <v>305.3</v>
      </c>
      <c r="D26" s="689">
        <f>'Operating Model'!E225</f>
        <v>595.79999999999995</v>
      </c>
      <c r="E26" s="689">
        <f>'Operating Model'!F225</f>
        <v>583.1</v>
      </c>
      <c r="F26" s="689">
        <f>'Operating Model'!G225</f>
        <v>482.4</v>
      </c>
      <c r="G26" s="689">
        <f>'Operating Model'!H225</f>
        <v>438.855148922029</v>
      </c>
      <c r="H26" s="689">
        <f>'Operating Model'!O225</f>
        <v>768.47925875038709</v>
      </c>
      <c r="I26" s="689">
        <f>'Operating Model'!P225</f>
        <v>967.56575279200706</v>
      </c>
      <c r="J26" s="689">
        <f>'Operating Model'!Q225</f>
        <v>1126.1998374342652</v>
      </c>
      <c r="K26" s="689">
        <f>'Operating Model'!R225</f>
        <v>1293.7097715586638</v>
      </c>
      <c r="L26" s="689">
        <f>'Operating Model'!S225</f>
        <v>1445.4079134102019</v>
      </c>
    </row>
    <row r="27" spans="1:12">
      <c r="A27" s="676"/>
      <c r="B27" s="690"/>
      <c r="C27" s="690"/>
      <c r="D27" s="690"/>
      <c r="E27" s="690"/>
      <c r="F27" s="690"/>
      <c r="G27" s="690"/>
      <c r="H27" s="690"/>
      <c r="I27" s="690"/>
      <c r="J27" s="690"/>
      <c r="K27" s="690"/>
      <c r="L27" s="690"/>
    </row>
    <row r="28" spans="1:12">
      <c r="A28" s="670" t="s">
        <v>1122</v>
      </c>
      <c r="B28" s="689">
        <f>'Operating Model'!C227</f>
        <v>2394.3000000000002</v>
      </c>
      <c r="C28" s="689">
        <f>'Operating Model'!D227</f>
        <v>1815.8</v>
      </c>
      <c r="D28" s="689">
        <f>'Operating Model'!E227</f>
        <v>1879.8</v>
      </c>
      <c r="E28" s="689">
        <f>'Operating Model'!F227</f>
        <v>2270.5</v>
      </c>
      <c r="F28" s="689">
        <f>'Operating Model'!G227</f>
        <v>2406.1999999999998</v>
      </c>
      <c r="G28" s="689">
        <f>'Operating Model'!H227</f>
        <v>2544.5595166205499</v>
      </c>
      <c r="H28" s="689">
        <f>'Operating Model'!O227</f>
        <v>2681.3778523829224</v>
      </c>
      <c r="I28" s="689">
        <f>'Operating Model'!P227</f>
        <v>2852.1343020497288</v>
      </c>
      <c r="J28" s="689">
        <f>'Operating Model'!Q227</f>
        <v>3008.7423601727091</v>
      </c>
      <c r="K28" s="689">
        <f>'Operating Model'!R227</f>
        <v>3147.0794781813465</v>
      </c>
      <c r="L28" s="689">
        <f>'Operating Model'!S227</f>
        <v>3263.2826573086008</v>
      </c>
    </row>
    <row r="30" spans="1:12">
      <c r="A30" s="678" t="s">
        <v>1019</v>
      </c>
      <c r="B30" s="674">
        <v>2007</v>
      </c>
      <c r="C30" s="674">
        <v>2008</v>
      </c>
      <c r="D30" s="674">
        <v>2009</v>
      </c>
      <c r="E30" s="674">
        <v>2010</v>
      </c>
      <c r="F30" s="674">
        <v>2011</v>
      </c>
      <c r="G30" s="674" t="s">
        <v>1018</v>
      </c>
      <c r="H30" s="674" t="s">
        <v>224</v>
      </c>
      <c r="I30" s="674" t="s">
        <v>225</v>
      </c>
      <c r="J30" s="674" t="s">
        <v>226</v>
      </c>
      <c r="K30" s="674" t="s">
        <v>227</v>
      </c>
      <c r="L30" s="674" t="s">
        <v>228</v>
      </c>
    </row>
    <row r="31" spans="1:12">
      <c r="A31" s="675" t="s">
        <v>1021</v>
      </c>
      <c r="B31" s="668"/>
      <c r="C31" s="668"/>
      <c r="D31" s="668"/>
      <c r="E31" s="668"/>
      <c r="F31" s="668"/>
      <c r="G31" s="668"/>
      <c r="H31" s="668"/>
      <c r="I31" s="668"/>
      <c r="J31" s="668"/>
      <c r="K31" s="668"/>
      <c r="L31" s="668"/>
    </row>
    <row r="32" spans="1:12">
      <c r="A32" s="679" t="s">
        <v>1022</v>
      </c>
      <c r="B32" s="698">
        <f t="shared" ref="B32:L32" si="0">B3/B$11</f>
        <v>8.2028150190034663E-2</v>
      </c>
      <c r="C32" s="698">
        <f t="shared" si="0"/>
        <v>0.13817601057385176</v>
      </c>
      <c r="D32" s="698">
        <f t="shared" si="0"/>
        <v>7.6071922544951598E-2</v>
      </c>
      <c r="E32" s="698">
        <f t="shared" si="0"/>
        <v>8.0598987007267128E-2</v>
      </c>
      <c r="F32" s="698">
        <f t="shared" si="0"/>
        <v>7.6011969079876993E-2</v>
      </c>
      <c r="G32" s="698">
        <f t="shared" si="0"/>
        <v>6.6932388680834898E-2</v>
      </c>
      <c r="H32" s="698">
        <f t="shared" si="0"/>
        <v>7.8913425256893724E-2</v>
      </c>
      <c r="I32" s="698">
        <f t="shared" si="0"/>
        <v>7.938212458247984E-2</v>
      </c>
      <c r="J32" s="698">
        <f t="shared" si="0"/>
        <v>7.9765217686161669E-2</v>
      </c>
      <c r="K32" s="698">
        <f t="shared" si="0"/>
        <v>8.0071901753308375E-2</v>
      </c>
      <c r="L32" s="698">
        <f t="shared" si="0"/>
        <v>8.0309422094133318E-2</v>
      </c>
    </row>
    <row r="33" spans="1:12">
      <c r="A33" s="679" t="s">
        <v>1023</v>
      </c>
      <c r="B33" s="698">
        <f t="shared" ref="B33:L33" si="1">B4/B$11</f>
        <v>0.20544626822035666</v>
      </c>
      <c r="C33" s="698">
        <f t="shared" si="1"/>
        <v>0.2482101553034475</v>
      </c>
      <c r="D33" s="698">
        <f t="shared" si="1"/>
        <v>0.22747100755399513</v>
      </c>
      <c r="E33" s="698">
        <f t="shared" si="1"/>
        <v>0.23127064523232768</v>
      </c>
      <c r="F33" s="698">
        <f t="shared" si="1"/>
        <v>0.22878397473194251</v>
      </c>
      <c r="G33" s="698">
        <f t="shared" si="1"/>
        <v>0.23309990172313849</v>
      </c>
      <c r="H33" s="698">
        <f t="shared" si="1"/>
        <v>0.24281053925198065</v>
      </c>
      <c r="I33" s="698">
        <f t="shared" si="1"/>
        <v>0.24425269102301486</v>
      </c>
      <c r="J33" s="698">
        <f t="shared" si="1"/>
        <v>0.24543143903434361</v>
      </c>
      <c r="K33" s="698">
        <f t="shared" si="1"/>
        <v>0.24637508231787189</v>
      </c>
      <c r="L33" s="698">
        <f t="shared" si="1"/>
        <v>0.2471059141357948</v>
      </c>
    </row>
    <row r="34" spans="1:12">
      <c r="A34" s="679" t="s">
        <v>90</v>
      </c>
      <c r="B34" s="698">
        <f t="shared" ref="B34:L34" si="2">B5/B$11</f>
        <v>2.6688384914171154E-2</v>
      </c>
      <c r="C34" s="698">
        <f t="shared" si="2"/>
        <v>1.7127436942394537E-2</v>
      </c>
      <c r="D34" s="698">
        <f t="shared" si="2"/>
        <v>2.0480902223640813E-2</v>
      </c>
      <c r="E34" s="698">
        <f t="shared" si="2"/>
        <v>2.1272847390442634E-2</v>
      </c>
      <c r="F34" s="698">
        <f t="shared" si="2"/>
        <v>2.77616158257834E-2</v>
      </c>
      <c r="G34" s="698">
        <f t="shared" si="2"/>
        <v>3.6405200371505152E-2</v>
      </c>
      <c r="H34" s="698">
        <f t="shared" si="2"/>
        <v>2.1620116508738001E-2</v>
      </c>
      <c r="I34" s="698">
        <f t="shared" si="2"/>
        <v>2.1748527282871185E-2</v>
      </c>
      <c r="J34" s="698">
        <f t="shared" si="2"/>
        <v>2.1853484297578541E-2</v>
      </c>
      <c r="K34" s="698">
        <f t="shared" si="2"/>
        <v>2.193750732967352E-2</v>
      </c>
      <c r="L34" s="698">
        <f t="shared" si="2"/>
        <v>2.2002581395652962E-2</v>
      </c>
    </row>
    <row r="35" spans="1:12">
      <c r="A35" s="670" t="s">
        <v>193</v>
      </c>
      <c r="B35" s="699">
        <f t="shared" ref="B35:L35" si="3">B6/B$11</f>
        <v>0.35321388297205863</v>
      </c>
      <c r="C35" s="699">
        <f t="shared" si="3"/>
        <v>0.45842053089547308</v>
      </c>
      <c r="D35" s="699">
        <f t="shared" si="3"/>
        <v>0.36711352271518249</v>
      </c>
      <c r="E35" s="699">
        <f t="shared" si="3"/>
        <v>0.38643470601189167</v>
      </c>
      <c r="F35" s="699">
        <f t="shared" si="3"/>
        <v>0.38812235059429806</v>
      </c>
      <c r="G35" s="699">
        <f t="shared" si="3"/>
        <v>0.38990310106724607</v>
      </c>
      <c r="H35" s="699">
        <f t="shared" si="3"/>
        <v>0.39523236063858358</v>
      </c>
      <c r="I35" s="699">
        <f t="shared" si="3"/>
        <v>0.39757980836725676</v>
      </c>
      <c r="J35" s="699">
        <f t="shared" si="3"/>
        <v>0.39949850333227238</v>
      </c>
      <c r="K35" s="699">
        <f t="shared" si="3"/>
        <v>0.40103450899207027</v>
      </c>
      <c r="L35" s="699">
        <f t="shared" si="3"/>
        <v>0.40222411297514815</v>
      </c>
    </row>
    <row r="36" spans="1:12">
      <c r="A36" s="676"/>
      <c r="B36" s="698"/>
      <c r="C36" s="698"/>
      <c r="D36" s="698"/>
      <c r="E36" s="698"/>
      <c r="F36" s="698"/>
      <c r="G36" s="698"/>
      <c r="H36" s="698"/>
      <c r="I36" s="698"/>
      <c r="J36" s="698"/>
      <c r="K36" s="698"/>
      <c r="L36" s="698"/>
    </row>
    <row r="37" spans="1:12">
      <c r="A37" s="679" t="s">
        <v>1024</v>
      </c>
      <c r="B37" s="698">
        <f t="shared" ref="B37:L37" si="4">B8/B$11</f>
        <v>2.7983126592323434E-2</v>
      </c>
      <c r="C37" s="698">
        <f t="shared" si="4"/>
        <v>3.1170833792267871E-2</v>
      </c>
      <c r="D37" s="698">
        <f t="shared" si="4"/>
        <v>2.9949994680285134E-2</v>
      </c>
      <c r="E37" s="698">
        <f t="shared" si="4"/>
        <v>1.8101739704910812E-2</v>
      </c>
      <c r="F37" s="698">
        <f t="shared" si="4"/>
        <v>9.0183692128667607E-3</v>
      </c>
      <c r="G37" s="698">
        <f t="shared" si="4"/>
        <v>0</v>
      </c>
      <c r="H37" s="698">
        <f t="shared" si="4"/>
        <v>1.5782685051378743E-2</v>
      </c>
      <c r="I37" s="698">
        <f t="shared" si="4"/>
        <v>1.5876424916495966E-2</v>
      </c>
      <c r="J37" s="698">
        <f t="shared" si="4"/>
        <v>1.5953043537232335E-2</v>
      </c>
      <c r="K37" s="698">
        <f t="shared" si="4"/>
        <v>1.6014380350661672E-2</v>
      </c>
      <c r="L37" s="698">
        <f t="shared" si="4"/>
        <v>1.6061884418826659E-2</v>
      </c>
    </row>
    <row r="38" spans="1:12">
      <c r="A38" s="679" t="s">
        <v>1025</v>
      </c>
      <c r="B38" s="698">
        <f t="shared" ref="B38:L38" si="5">B9/B$11</f>
        <v>0.46710938478887359</v>
      </c>
      <c r="C38" s="698">
        <f t="shared" si="5"/>
        <v>0.2940852516797004</v>
      </c>
      <c r="D38" s="698">
        <f t="shared" si="5"/>
        <v>0.29231833173741889</v>
      </c>
      <c r="E38" s="698">
        <f t="shared" si="5"/>
        <v>0.30781766130808191</v>
      </c>
      <c r="F38" s="698">
        <f t="shared" si="5"/>
        <v>0.31136231402210957</v>
      </c>
      <c r="G38" s="698">
        <f t="shared" si="5"/>
        <v>0.30387017824637491</v>
      </c>
      <c r="H38" s="698">
        <f t="shared" si="5"/>
        <v>0.3156537010275749</v>
      </c>
      <c r="I38" s="698">
        <f t="shared" si="5"/>
        <v>0.31752849832991936</v>
      </c>
      <c r="J38" s="698">
        <f t="shared" si="5"/>
        <v>0.31906087074464667</v>
      </c>
      <c r="K38" s="698">
        <f t="shared" si="5"/>
        <v>0.3202876070132335</v>
      </c>
      <c r="L38" s="698">
        <f t="shared" si="5"/>
        <v>0.32123768837653327</v>
      </c>
    </row>
    <row r="39" spans="1:12">
      <c r="A39" s="679" t="s">
        <v>1026</v>
      </c>
      <c r="B39" s="698">
        <f t="shared" ref="B39:L39" si="6">B10/B$11</f>
        <v>8.2028150190034663E-2</v>
      </c>
      <c r="C39" s="698">
        <f t="shared" si="6"/>
        <v>0.12782244740610199</v>
      </c>
      <c r="D39" s="698">
        <f t="shared" si="6"/>
        <v>0.16001702308756252</v>
      </c>
      <c r="E39" s="698">
        <f t="shared" si="6"/>
        <v>0.14340453644571682</v>
      </c>
      <c r="F39" s="698">
        <f t="shared" si="6"/>
        <v>0.16881389743163494</v>
      </c>
      <c r="G39" s="698">
        <f t="shared" si="6"/>
        <v>0.19290516303766819</v>
      </c>
      <c r="H39" s="698">
        <f t="shared" si="6"/>
        <v>0.15782685051378745</v>
      </c>
      <c r="I39" s="698">
        <f t="shared" si="6"/>
        <v>0.15876424916495968</v>
      </c>
      <c r="J39" s="698">
        <f t="shared" si="6"/>
        <v>0.15953043537232334</v>
      </c>
      <c r="K39" s="698">
        <f t="shared" si="6"/>
        <v>0.16014380350661675</v>
      </c>
      <c r="L39" s="698">
        <f t="shared" si="6"/>
        <v>0.16061884418826664</v>
      </c>
    </row>
    <row r="40" spans="1:12">
      <c r="A40" s="670" t="s">
        <v>100</v>
      </c>
      <c r="B40" s="699">
        <f t="shared" ref="B40:L40" si="7">B11/B$11</f>
        <v>1</v>
      </c>
      <c r="C40" s="699">
        <f t="shared" si="7"/>
        <v>1</v>
      </c>
      <c r="D40" s="699">
        <f t="shared" si="7"/>
        <v>1</v>
      </c>
      <c r="E40" s="699">
        <f t="shared" si="7"/>
        <v>1</v>
      </c>
      <c r="F40" s="699">
        <f t="shared" si="7"/>
        <v>1</v>
      </c>
      <c r="G40" s="699">
        <f t="shared" si="7"/>
        <v>1</v>
      </c>
      <c r="H40" s="699">
        <f t="shared" si="7"/>
        <v>1</v>
      </c>
      <c r="I40" s="699">
        <f t="shared" si="7"/>
        <v>1</v>
      </c>
      <c r="J40" s="699">
        <f t="shared" si="7"/>
        <v>1</v>
      </c>
      <c r="K40" s="699">
        <f t="shared" si="7"/>
        <v>1</v>
      </c>
      <c r="L40" s="699">
        <f t="shared" si="7"/>
        <v>1</v>
      </c>
    </row>
    <row r="41" spans="1:12">
      <c r="A41" s="675" t="s">
        <v>1027</v>
      </c>
      <c r="B41" s="698"/>
      <c r="C41" s="698"/>
      <c r="D41" s="698"/>
      <c r="E41" s="698"/>
      <c r="F41" s="698"/>
      <c r="G41" s="698"/>
      <c r="H41" s="698"/>
      <c r="I41" s="698"/>
      <c r="J41" s="698"/>
      <c r="K41" s="698"/>
      <c r="L41" s="698"/>
    </row>
    <row r="42" spans="1:12">
      <c r="A42" s="679" t="s">
        <v>1028</v>
      </c>
      <c r="B42" s="698">
        <f t="shared" ref="B42:L57" si="8">B13/B$11</f>
        <v>9.7732113770204222E-3</v>
      </c>
      <c r="C42" s="698">
        <f t="shared" si="8"/>
        <v>8.5912545434519236E-3</v>
      </c>
      <c r="D42" s="698">
        <f t="shared" si="8"/>
        <v>1.2394935631450155E-2</v>
      </c>
      <c r="E42" s="698">
        <f t="shared" si="8"/>
        <v>2.8848271305879761E-2</v>
      </c>
      <c r="F42" s="698">
        <f t="shared" si="8"/>
        <v>2.2483584074474278E-2</v>
      </c>
      <c r="G42" s="698">
        <f t="shared" si="8"/>
        <v>1.368769538393024E-2</v>
      </c>
      <c r="H42" s="698">
        <f t="shared" si="8"/>
        <v>2.8999999999999998E-2</v>
      </c>
      <c r="I42" s="698">
        <f t="shared" si="8"/>
        <v>2.608125E-2</v>
      </c>
      <c r="J42" s="698">
        <f t="shared" si="8"/>
        <v>2.3275000000000001E-2</v>
      </c>
      <c r="K42" s="698">
        <f t="shared" si="8"/>
        <v>2.0581249999999999E-2</v>
      </c>
      <c r="L42" s="698">
        <f t="shared" si="8"/>
        <v>1.7999999999999999E-2</v>
      </c>
    </row>
    <row r="43" spans="1:12">
      <c r="A43" s="679" t="s">
        <v>1029</v>
      </c>
      <c r="B43" s="698">
        <f t="shared" si="8"/>
        <v>7.1795514346573108E-2</v>
      </c>
      <c r="C43" s="698">
        <f t="shared" si="8"/>
        <v>7.5889415133825314E-2</v>
      </c>
      <c r="D43" s="698">
        <f t="shared" si="8"/>
        <v>6.7666773060963942E-2</v>
      </c>
      <c r="E43" s="698">
        <f t="shared" si="8"/>
        <v>6.23210746531601E-2</v>
      </c>
      <c r="F43" s="698">
        <f t="shared" si="8"/>
        <v>6.6287091679827118E-2</v>
      </c>
      <c r="G43" s="698">
        <f t="shared" si="8"/>
        <v>6.5660322890006839E-2</v>
      </c>
      <c r="H43" s="698">
        <f t="shared" si="8"/>
        <v>7.0282674746605517E-2</v>
      </c>
      <c r="I43" s="698">
        <f t="shared" si="8"/>
        <v>7.0700112491157652E-2</v>
      </c>
      <c r="J43" s="698">
        <f t="shared" si="8"/>
        <v>7.1041306754568323E-2</v>
      </c>
      <c r="K43" s="698">
        <f t="shared" si="8"/>
        <v>7.1314448827302701E-2</v>
      </c>
      <c r="L43" s="698">
        <f t="shared" si="8"/>
        <v>7.1525991600988645E-2</v>
      </c>
    </row>
    <row r="44" spans="1:12">
      <c r="A44" s="679" t="s">
        <v>1033</v>
      </c>
      <c r="B44" s="698">
        <f t="shared" si="8"/>
        <v>0.16292862214425927</v>
      </c>
      <c r="C44" s="698">
        <f t="shared" si="8"/>
        <v>0.19853508095605243</v>
      </c>
      <c r="D44" s="698">
        <f t="shared" si="8"/>
        <v>0.19379721246941164</v>
      </c>
      <c r="E44" s="698">
        <f t="shared" si="8"/>
        <v>0.18203038978198635</v>
      </c>
      <c r="F44" s="698">
        <f t="shared" si="8"/>
        <v>0.1864766021112127</v>
      </c>
      <c r="G44" s="698">
        <f t="shared" si="8"/>
        <v>0.1854294180181521</v>
      </c>
      <c r="H44" s="698">
        <f t="shared" si="8"/>
        <v>0.1893922206165449</v>
      </c>
      <c r="I44" s="698">
        <f t="shared" si="8"/>
        <v>0.19051709899795158</v>
      </c>
      <c r="J44" s="698">
        <f t="shared" si="8"/>
        <v>0.19143652244678799</v>
      </c>
      <c r="K44" s="698">
        <f t="shared" si="8"/>
        <v>0.19217256420794007</v>
      </c>
      <c r="L44" s="698">
        <f t="shared" si="8"/>
        <v>0.19274261302591991</v>
      </c>
    </row>
    <row r="45" spans="1:12">
      <c r="A45" s="679" t="s">
        <v>108</v>
      </c>
      <c r="B45" s="698">
        <f t="shared" si="8"/>
        <v>2.2762394019128763E-2</v>
      </c>
      <c r="C45" s="698">
        <f t="shared" si="8"/>
        <v>1.1675294635973124E-2</v>
      </c>
      <c r="D45" s="698">
        <f t="shared" si="8"/>
        <v>2.9258431748058304E-3</v>
      </c>
      <c r="E45" s="698">
        <f t="shared" si="8"/>
        <v>2.4532041400572562E-2</v>
      </c>
      <c r="F45" s="698">
        <f t="shared" si="8"/>
        <v>1.6540603441110465E-2</v>
      </c>
      <c r="G45" s="698">
        <f t="shared" si="8"/>
        <v>4.5879919602572671E-4</v>
      </c>
      <c r="H45" s="698">
        <f t="shared" si="8"/>
        <v>1.9728356314223428E-2</v>
      </c>
      <c r="I45" s="698">
        <f t="shared" si="8"/>
        <v>1.9845531145619957E-2</v>
      </c>
      <c r="J45" s="698">
        <f t="shared" si="8"/>
        <v>1.9941304421540417E-2</v>
      </c>
      <c r="K45" s="698">
        <f t="shared" si="8"/>
        <v>2.001797543832709E-2</v>
      </c>
      <c r="L45" s="698">
        <f t="shared" si="8"/>
        <v>2.0077355523533322E-2</v>
      </c>
    </row>
    <row r="46" spans="1:12">
      <c r="A46" s="670" t="s">
        <v>109</v>
      </c>
      <c r="B46" s="699">
        <f t="shared" si="8"/>
        <v>0.26725974188698154</v>
      </c>
      <c r="C46" s="699">
        <f t="shared" si="8"/>
        <v>0.29469104526930279</v>
      </c>
      <c r="D46" s="699">
        <f t="shared" si="8"/>
        <v>0.27678476433663152</v>
      </c>
      <c r="E46" s="699">
        <f t="shared" si="8"/>
        <v>0.29773177714159876</v>
      </c>
      <c r="F46" s="699">
        <f t="shared" si="8"/>
        <v>0.29178788130662459</v>
      </c>
      <c r="G46" s="699">
        <f t="shared" si="8"/>
        <v>0.28553479492937173</v>
      </c>
      <c r="H46" s="699">
        <f t="shared" si="8"/>
        <v>0.30840325167737387</v>
      </c>
      <c r="I46" s="699">
        <f t="shared" si="8"/>
        <v>0.30714399263472919</v>
      </c>
      <c r="J46" s="699">
        <f t="shared" si="8"/>
        <v>0.30569413362289671</v>
      </c>
      <c r="K46" s="699">
        <f t="shared" si="8"/>
        <v>0.30408623847356991</v>
      </c>
      <c r="L46" s="699">
        <f t="shared" si="8"/>
        <v>0.30234596015044185</v>
      </c>
    </row>
    <row r="47" spans="1:12">
      <c r="A47" s="676"/>
      <c r="B47" s="698"/>
      <c r="C47" s="698"/>
      <c r="D47" s="698"/>
      <c r="E47" s="698"/>
      <c r="F47" s="698"/>
      <c r="G47" s="698"/>
      <c r="H47" s="698"/>
      <c r="I47" s="698"/>
      <c r="J47" s="698"/>
      <c r="K47" s="698"/>
      <c r="L47" s="698"/>
    </row>
    <row r="48" spans="1:12">
      <c r="A48" s="679" t="s">
        <v>1030</v>
      </c>
      <c r="B48" s="698">
        <f t="shared" si="8"/>
        <v>3.1449693020924693E-2</v>
      </c>
      <c r="C48" s="698">
        <f t="shared" si="8"/>
        <v>9.527481000110144E-2</v>
      </c>
      <c r="D48" s="698">
        <f t="shared" si="8"/>
        <v>9.1658687094371749E-2</v>
      </c>
      <c r="E48" s="698">
        <f t="shared" si="8"/>
        <v>0.1425677163620348</v>
      </c>
      <c r="F48" s="698">
        <f t="shared" si="8"/>
        <v>0.10867758291081374</v>
      </c>
      <c r="G48" s="698">
        <f t="shared" si="8"/>
        <v>0.11528210219661363</v>
      </c>
      <c r="H48" s="698">
        <f t="shared" si="8"/>
        <v>0.11599999999999999</v>
      </c>
      <c r="I48" s="698">
        <f t="shared" si="8"/>
        <v>0.10766875000000001</v>
      </c>
      <c r="J48" s="698">
        <f t="shared" si="8"/>
        <v>9.9224999999999994E-2</v>
      </c>
      <c r="K48" s="698">
        <f t="shared" si="8"/>
        <v>9.0668750000000006E-2</v>
      </c>
      <c r="L48" s="698">
        <f t="shared" si="8"/>
        <v>8.2000000000000003E-2</v>
      </c>
    </row>
    <row r="49" spans="1:12">
      <c r="A49" s="680" t="s">
        <v>1034</v>
      </c>
      <c r="B49" s="698">
        <f t="shared" si="8"/>
        <v>6.778599173035961E-2</v>
      </c>
      <c r="C49" s="698">
        <f t="shared" si="8"/>
        <v>0.34326467672651173</v>
      </c>
      <c r="D49" s="698">
        <f t="shared" si="8"/>
        <v>0.20768166826258111</v>
      </c>
      <c r="E49" s="698">
        <f t="shared" si="8"/>
        <v>0.21378550979960359</v>
      </c>
      <c r="F49" s="698">
        <f t="shared" si="8"/>
        <v>0.28468124012966506</v>
      </c>
      <c r="G49" s="698">
        <f t="shared" si="8"/>
        <v>0.24267461459109699</v>
      </c>
      <c r="H49" s="698">
        <f t="shared" si="8"/>
        <v>0.20728149130718909</v>
      </c>
      <c r="I49" s="698">
        <f t="shared" si="8"/>
        <v>0.16892612653399508</v>
      </c>
      <c r="J49" s="698">
        <f t="shared" si="8"/>
        <v>0.13530570293716715</v>
      </c>
      <c r="K49" s="698">
        <f t="shared" si="8"/>
        <v>0.10552641021697866</v>
      </c>
      <c r="L49" s="698">
        <f t="shared" si="8"/>
        <v>8.6109610937519995E-2</v>
      </c>
    </row>
    <row r="50" spans="1:12">
      <c r="A50" s="679" t="s">
        <v>319</v>
      </c>
      <c r="B50" s="698">
        <f t="shared" si="8"/>
        <v>7.5178549054003257E-2</v>
      </c>
      <c r="C50" s="698">
        <f t="shared" si="8"/>
        <v>8.6793699746668132E-2</v>
      </c>
      <c r="D50" s="698">
        <f t="shared" si="8"/>
        <v>9.070113841898074E-2</v>
      </c>
      <c r="E50" s="698">
        <f t="shared" si="8"/>
        <v>7.5622109667474124E-2</v>
      </c>
      <c r="F50" s="698">
        <f t="shared" si="8"/>
        <v>7.4141800349098175E-2</v>
      </c>
      <c r="G50" s="698">
        <f t="shared" si="8"/>
        <v>7.2085306283692155E-2</v>
      </c>
      <c r="H50" s="698">
        <f t="shared" si="8"/>
        <v>7.015539191477807E-2</v>
      </c>
      <c r="I50" s="698">
        <f t="shared" si="8"/>
        <v>6.6149373445106352E-2</v>
      </c>
      <c r="J50" s="698">
        <f t="shared" si="8"/>
        <v>7.5162691214883115E-2</v>
      </c>
      <c r="K50" s="698">
        <f t="shared" si="8"/>
        <v>7.8785548698973501E-2</v>
      </c>
      <c r="L50" s="698">
        <f t="shared" si="8"/>
        <v>7.7114140624393313E-2</v>
      </c>
    </row>
    <row r="51" spans="1:12">
      <c r="A51" s="670" t="s">
        <v>115</v>
      </c>
      <c r="B51" s="699">
        <f t="shared" si="8"/>
        <v>0.53451948377396308</v>
      </c>
      <c r="C51" s="699">
        <f t="shared" si="8"/>
        <v>0.8318647428130852</v>
      </c>
      <c r="D51" s="699">
        <f t="shared" si="8"/>
        <v>0.68305138844557933</v>
      </c>
      <c r="E51" s="699">
        <f t="shared" si="8"/>
        <v>0.74318432063422157</v>
      </c>
      <c r="F51" s="699">
        <f t="shared" si="8"/>
        <v>0.79951791206051037</v>
      </c>
      <c r="G51" s="699">
        <f t="shared" si="8"/>
        <v>0.83740776983341214</v>
      </c>
      <c r="H51" s="699">
        <f t="shared" si="8"/>
        <v>0.71340135517735981</v>
      </c>
      <c r="I51" s="699">
        <f t="shared" si="8"/>
        <v>0.66075729600227784</v>
      </c>
      <c r="J51" s="699">
        <f t="shared" si="8"/>
        <v>0.62569083603103193</v>
      </c>
      <c r="K51" s="699">
        <f t="shared" si="8"/>
        <v>0.58891735002946888</v>
      </c>
      <c r="L51" s="699">
        <f t="shared" si="8"/>
        <v>0.55706934850617418</v>
      </c>
    </row>
    <row r="52" spans="1:12">
      <c r="A52" s="676"/>
      <c r="B52" s="698"/>
      <c r="C52" s="698"/>
      <c r="D52" s="698"/>
      <c r="E52" s="698"/>
      <c r="F52" s="698"/>
      <c r="G52" s="698"/>
      <c r="H52" s="698"/>
      <c r="I52" s="698"/>
      <c r="J52" s="698"/>
      <c r="K52" s="698"/>
      <c r="L52" s="698"/>
    </row>
    <row r="53" spans="1:12">
      <c r="A53" s="679" t="s">
        <v>1031</v>
      </c>
      <c r="B53" s="698">
        <f t="shared" si="8"/>
        <v>2.0214676523409764E-2</v>
      </c>
      <c r="C53" s="698">
        <f t="shared" ref="C53:L57" si="9">C24/C$11</f>
        <v>2.5167970040753388E-2</v>
      </c>
      <c r="D53" s="698">
        <f t="shared" si="9"/>
        <v>2.5481434195127141E-2</v>
      </c>
      <c r="E53" s="698">
        <f t="shared" si="9"/>
        <v>2.0436027306760626E-2</v>
      </c>
      <c r="F53" s="698">
        <f t="shared" si="9"/>
        <v>1.9491314105228162E-2</v>
      </c>
      <c r="G53" s="698">
        <f t="shared" si="9"/>
        <v>1.8753456806897044E-2</v>
      </c>
      <c r="H53" s="698">
        <f t="shared" si="9"/>
        <v>1.7901244301448502E-2</v>
      </c>
      <c r="I53" s="698">
        <f t="shared" si="9"/>
        <v>1.6829502020821428E-2</v>
      </c>
      <c r="J53" s="698">
        <f t="shared" si="9"/>
        <v>1.5953509557808946E-2</v>
      </c>
      <c r="K53" s="698">
        <f t="shared" si="9"/>
        <v>1.5252236345724106E-2</v>
      </c>
      <c r="L53" s="698">
        <f t="shared" si="9"/>
        <v>1.4709115035590603E-2</v>
      </c>
    </row>
    <row r="54" spans="1:12">
      <c r="A54" s="679" t="s">
        <v>118</v>
      </c>
      <c r="B54" s="698">
        <f t="shared" si="8"/>
        <v>0.28225368583719662</v>
      </c>
      <c r="C54" s="698">
        <f t="shared" si="9"/>
        <v>0.17072364797885231</v>
      </c>
      <c r="D54" s="698">
        <f t="shared" si="9"/>
        <v>0.2738589211618257</v>
      </c>
      <c r="E54" s="698">
        <f t="shared" si="9"/>
        <v>0.23673199735741027</v>
      </c>
      <c r="F54" s="698">
        <f t="shared" si="9"/>
        <v>0.24499210373202562</v>
      </c>
      <c r="G54" s="698">
        <f t="shared" si="9"/>
        <v>0.25381676886648658</v>
      </c>
      <c r="H54" s="698">
        <f t="shared" si="9"/>
        <v>0.26554401931144034</v>
      </c>
      <c r="I54" s="698">
        <f t="shared" si="9"/>
        <v>0.27597239922762085</v>
      </c>
      <c r="J54" s="698">
        <f t="shared" si="9"/>
        <v>0.28950449278359497</v>
      </c>
      <c r="K54" s="698">
        <f t="shared" si="9"/>
        <v>0.30617414390167869</v>
      </c>
      <c r="L54" s="698">
        <f t="shared" si="9"/>
        <v>0.32609878414636495</v>
      </c>
    </row>
    <row r="55" spans="1:12">
      <c r="A55" s="670" t="s">
        <v>122</v>
      </c>
      <c r="B55" s="699">
        <f t="shared" si="8"/>
        <v>0.46548051622603681</v>
      </c>
      <c r="C55" s="699">
        <f t="shared" si="9"/>
        <v>0.16813525718691488</v>
      </c>
      <c r="D55" s="699">
        <f t="shared" si="9"/>
        <v>0.31694861155442067</v>
      </c>
      <c r="E55" s="699">
        <f t="shared" si="9"/>
        <v>0.25681567936577848</v>
      </c>
      <c r="F55" s="699">
        <f t="shared" si="9"/>
        <v>0.20048208793948966</v>
      </c>
      <c r="G55" s="699">
        <f t="shared" si="9"/>
        <v>0.1724680228760678</v>
      </c>
      <c r="H55" s="699">
        <f t="shared" si="9"/>
        <v>0.2865986448226403</v>
      </c>
      <c r="I55" s="699">
        <f t="shared" si="9"/>
        <v>0.33924270399772266</v>
      </c>
      <c r="J55" s="699">
        <f t="shared" si="9"/>
        <v>0.37430916396896735</v>
      </c>
      <c r="K55" s="699">
        <f t="shared" si="9"/>
        <v>0.41108264997053084</v>
      </c>
      <c r="L55" s="699">
        <f t="shared" si="9"/>
        <v>0.44293065149382588</v>
      </c>
    </row>
    <row r="56" spans="1:12">
      <c r="A56" s="676"/>
      <c r="B56" s="698"/>
      <c r="C56" s="698"/>
      <c r="D56" s="698"/>
      <c r="E56" s="698"/>
      <c r="F56" s="698"/>
      <c r="G56" s="698"/>
      <c r="H56" s="698"/>
      <c r="I56" s="698"/>
      <c r="J56" s="698"/>
      <c r="K56" s="698"/>
      <c r="L56" s="698"/>
    </row>
    <row r="57" spans="1:12">
      <c r="A57" s="670" t="s">
        <v>1032</v>
      </c>
      <c r="B57" s="699">
        <f t="shared" si="8"/>
        <v>1</v>
      </c>
      <c r="C57" s="699">
        <f t="shared" si="9"/>
        <v>1</v>
      </c>
      <c r="D57" s="699">
        <f t="shared" si="9"/>
        <v>1</v>
      </c>
      <c r="E57" s="699">
        <f t="shared" si="9"/>
        <v>1</v>
      </c>
      <c r="F57" s="699">
        <f t="shared" si="9"/>
        <v>1</v>
      </c>
      <c r="G57" s="699">
        <f t="shared" si="9"/>
        <v>1</v>
      </c>
      <c r="H57" s="699">
        <f t="shared" si="9"/>
        <v>1.0000000000000002</v>
      </c>
      <c r="I57" s="699">
        <f t="shared" si="9"/>
        <v>1.0000000000000004</v>
      </c>
      <c r="J57" s="699">
        <f t="shared" si="9"/>
        <v>0.99999999999999922</v>
      </c>
      <c r="K57" s="699">
        <f t="shared" si="9"/>
        <v>0.99999999999999967</v>
      </c>
      <c r="L57" s="699">
        <f t="shared" si="9"/>
        <v>1</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M59"/>
  <sheetViews>
    <sheetView showGridLines="0" topLeftCell="A4" workbookViewId="0">
      <selection activeCell="A39" sqref="A39"/>
    </sheetView>
  </sheetViews>
  <sheetFormatPr defaultRowHeight="15"/>
  <cols>
    <col min="1" max="1" width="37" bestFit="1" customWidth="1"/>
    <col min="2" max="12" width="10.5703125" style="660" bestFit="1" customWidth="1"/>
    <col min="13" max="16384" width="9.140625" style="660"/>
  </cols>
  <sheetData>
    <row r="1" spans="1:13" customFormat="1">
      <c r="A1" s="666" t="s">
        <v>1035</v>
      </c>
      <c r="B1" s="667">
        <v>2007</v>
      </c>
      <c r="C1" s="667">
        <v>2008</v>
      </c>
      <c r="D1" s="667">
        <v>2009</v>
      </c>
      <c r="E1" s="667">
        <v>2010</v>
      </c>
      <c r="F1" s="667">
        <v>2011</v>
      </c>
      <c r="G1" s="667" t="s">
        <v>1018</v>
      </c>
      <c r="H1" s="667" t="s">
        <v>224</v>
      </c>
      <c r="I1" s="667" t="s">
        <v>225</v>
      </c>
      <c r="J1" s="667" t="s">
        <v>226</v>
      </c>
      <c r="K1" s="667" t="s">
        <v>227</v>
      </c>
      <c r="L1" s="667" t="s">
        <v>228</v>
      </c>
    </row>
    <row r="2" spans="1:13" customFormat="1">
      <c r="A2" s="685" t="s">
        <v>1070</v>
      </c>
      <c r="B2" s="687"/>
      <c r="C2" s="687"/>
      <c r="D2" s="687"/>
      <c r="E2" s="687"/>
      <c r="F2" s="687"/>
      <c r="G2" s="687"/>
      <c r="H2" s="687"/>
      <c r="I2" s="687"/>
      <c r="J2" s="687"/>
      <c r="K2" s="687"/>
      <c r="L2" s="687"/>
    </row>
    <row r="3" spans="1:13" customFormat="1">
      <c r="A3" s="686" t="s">
        <v>1069</v>
      </c>
      <c r="B3" s="702">
        <f>'Operating Model'!C157/'Operating Model'!C202</f>
        <v>1.3216127519924989</v>
      </c>
      <c r="C3" s="702">
        <f>'Operating Model'!D157/'Operating Model'!D202</f>
        <v>1.5555970846570732</v>
      </c>
      <c r="D3" s="702">
        <f>'Operating Model'!E157/'Operating Model'!E202</f>
        <v>1.3263501825869692</v>
      </c>
      <c r="E3" s="702">
        <f>'Operating Model'!F157/'Operating Model'!F202</f>
        <v>1.2979289940828402</v>
      </c>
      <c r="F3" s="702">
        <f>'Operating Model'!G157/'Operating Model'!G202</f>
        <v>1.330152399943028</v>
      </c>
      <c r="G3" s="702">
        <f>'Operating Model'!H157/'Operating Model'!H202</f>
        <v>1.3655186968148323</v>
      </c>
      <c r="H3" s="702">
        <f>'Operating Model'!O157/'Operating Model'!O202</f>
        <v>1.2815440774017623</v>
      </c>
      <c r="I3" s="702">
        <f>'Operating Model'!P157/'Operating Model'!P202</f>
        <v>1.2944411022229509</v>
      </c>
      <c r="J3" s="702">
        <f>'Operating Model'!Q157/'Operating Model'!Q202</f>
        <v>1.3068569507620724</v>
      </c>
      <c r="K3" s="702">
        <f>'Operating Model'!R157/'Operating Model'!R202</f>
        <v>1.31881834247138</v>
      </c>
      <c r="L3" s="702">
        <f>'Operating Model'!S157/'Operating Model'!S202</f>
        <v>1.3303439304266169</v>
      </c>
      <c r="M3" s="660"/>
    </row>
    <row r="4" spans="1:13" customFormat="1">
      <c r="A4" s="472" t="s">
        <v>1068</v>
      </c>
      <c r="B4" s="702">
        <f>('Operating Model'!C145+'Operating Model'!C149)/'Operating Model'!C202</f>
        <v>1.075636818252852</v>
      </c>
      <c r="C4" s="702">
        <f>('Operating Model'!D145+'Operating Model'!D149)/'Operating Model'!D202</f>
        <v>1.3111567931227808</v>
      </c>
      <c r="D4" s="702">
        <f>('Operating Model'!E145+'Operating Model'!E149)/'Operating Model'!E202</f>
        <v>1.0966749951950798</v>
      </c>
      <c r="E4" s="702">
        <f>('Operating Model'!F145+'Operating Model'!F149)/'Operating Model'!F202</f>
        <v>1.0474852071005918</v>
      </c>
      <c r="F4" s="702">
        <f>('Operating Model'!G145+'Operating Model'!G149)/'Operating Model'!G202</f>
        <v>1.0445805440820395</v>
      </c>
      <c r="G4" s="702">
        <f>('Operating Model'!H145+'Operating Model'!H149)/'Operating Model'!H202</f>
        <v>1.0507731307429193</v>
      </c>
      <c r="H4" s="702">
        <f>('Operating Model'!O145+'Operating Model'!O149)/'Operating Model'!O202</f>
        <v>1.0431925174558003</v>
      </c>
      <c r="I4" s="702">
        <f>('Operating Model'!P145+'Operating Model'!P149)/'Operating Model'!P202</f>
        <v>1.0536908530403106</v>
      </c>
      <c r="J4" s="702">
        <f>('Operating Model'!Q145+'Operating Model'!Q149)/'Operating Model'!Q202</f>
        <v>1.0637975052595114</v>
      </c>
      <c r="K4" s="702">
        <f>('Operating Model'!R145+'Operating Model'!R149)/'Operating Model'!R202</f>
        <v>1.0735342240735892</v>
      </c>
      <c r="L4" s="702">
        <f>('Operating Model'!S145+'Operating Model'!S149)/'Operating Model'!S202</f>
        <v>1.0829161933138189</v>
      </c>
      <c r="M4" s="660"/>
    </row>
    <row r="5" spans="1:13" customFormat="1">
      <c r="A5" s="686" t="s">
        <v>1067</v>
      </c>
      <c r="B5" s="702">
        <f>'Operating Model'!C145/'Operating Model'!C202</f>
        <v>0.30692295671198627</v>
      </c>
      <c r="C5" s="702">
        <f>'Operating Model'!D145/'Operating Model'!D202</f>
        <v>0.4688843206877219</v>
      </c>
      <c r="D5" s="702">
        <f>'Operating Model'!E145/'Operating Model'!E202</f>
        <v>0.27484143763213531</v>
      </c>
      <c r="E5" s="702">
        <f>'Operating Model'!F145/'Operating Model'!F202</f>
        <v>0.27071005917159763</v>
      </c>
      <c r="F5" s="702">
        <f>'Operating Model'!G145/'Operating Model'!G202</f>
        <v>0.26050420168067229</v>
      </c>
      <c r="G5" s="702">
        <f>'Operating Model'!H145/'Operating Model'!H202</f>
        <v>0.23441062129535178</v>
      </c>
      <c r="H5" s="702">
        <f>'Operating Model'!O145/'Operating Model'!O202</f>
        <v>0.25587740994198876</v>
      </c>
      <c r="I5" s="702">
        <f>'Operating Model'!P145/'Operating Model'!P202</f>
        <v>0.25845247338724603</v>
      </c>
      <c r="J5" s="702">
        <f>'Operating Model'!Q145/'Operating Model'!Q202</f>
        <v>0.26093146355421981</v>
      </c>
      <c r="K5" s="702">
        <f>'Operating Model'!R145/'Operating Model'!R202</f>
        <v>0.26331971533880488</v>
      </c>
      <c r="L5" s="702">
        <f>'Operating Model'!S145/'Operating Model'!S202</f>
        <v>0.26562095307697448</v>
      </c>
      <c r="M5" s="660"/>
    </row>
    <row r="6" spans="1:13" customFormat="1">
      <c r="A6" s="685" t="s">
        <v>1066</v>
      </c>
      <c r="B6" s="671"/>
      <c r="C6" s="671"/>
      <c r="D6" s="671"/>
      <c r="E6" s="671"/>
      <c r="F6" s="671"/>
      <c r="G6" s="671"/>
      <c r="H6" s="671"/>
      <c r="I6" s="671"/>
      <c r="J6" s="671"/>
      <c r="K6" s="671"/>
      <c r="L6" s="671"/>
      <c r="M6" s="660"/>
    </row>
    <row r="7" spans="1:13" customFormat="1">
      <c r="A7" s="686" t="s">
        <v>1065</v>
      </c>
      <c r="B7" s="702">
        <f>'Operating Model'!C22/'Operating Model'!C172</f>
        <v>1.1421292235726517</v>
      </c>
      <c r="C7" s="702">
        <f>'Operating Model'!D22/'Operating Model'!D172</f>
        <v>1.7422072915519331</v>
      </c>
      <c r="D7" s="702">
        <f>'Operating Model'!E22/'Operating Model'!E172</f>
        <v>1.6677306096393234</v>
      </c>
      <c r="E7" s="702">
        <f>'Operating Model'!F22/'Operating Model'!F172</f>
        <v>1.3748073111649417</v>
      </c>
      <c r="F7" s="702">
        <f>'Operating Model'!G22/'Operating Model'!G172</f>
        <v>1.6147868007646913</v>
      </c>
      <c r="G7" s="702">
        <f>'Operating Model'!H22/'Operating Model'!H172</f>
        <v>1.5399355293883459</v>
      </c>
      <c r="H7" s="702">
        <f>'Operating Model'!O22/'Operating Model'!O172</f>
        <v>1.5782685051378744</v>
      </c>
      <c r="I7" s="702">
        <f>'Operating Model'!P22/'Operating Model'!P172</f>
        <v>1.5876424916495966</v>
      </c>
      <c r="J7" s="702">
        <f>'Operating Model'!Q22/'Operating Model'!Q172</f>
        <v>1.5953043537232334</v>
      </c>
      <c r="K7" s="702">
        <f>'Operating Model'!R22/'Operating Model'!R172</f>
        <v>1.6014380350661672</v>
      </c>
      <c r="L7" s="702">
        <f>'Operating Model'!S22/'Operating Model'!S172</f>
        <v>1.606188441882666</v>
      </c>
      <c r="M7" s="660"/>
    </row>
    <row r="8" spans="1:13" customFormat="1">
      <c r="A8" s="686" t="s">
        <v>1064</v>
      </c>
      <c r="B8" s="702">
        <f>'Operating Model'!C22/'Operating Model'!C161</f>
        <v>2.445100143061516</v>
      </c>
      <c r="C8" s="702">
        <f>'Operating Model'!D22/'Operating Model'!D161</f>
        <v>5.9241573033707864</v>
      </c>
      <c r="D8" s="702">
        <f>'Operating Model'!E22/'Operating Model'!E161</f>
        <v>5.7051865332120109</v>
      </c>
      <c r="E8" s="702">
        <f>'Operating Model'!F22/'Operating Model'!F161</f>
        <v>4.4663041923021893</v>
      </c>
      <c r="F8" s="702">
        <f>'Operating Model'!G22/'Operating Model'!G161</f>
        <v>5.1861986118526424</v>
      </c>
      <c r="G8" s="702">
        <f>'Operating Model'!H22/'Operating Model'!H161</f>
        <v>5.0677415542231383</v>
      </c>
      <c r="H8" s="702">
        <f>'Operating Model'!O22/'Operating Model'!O161</f>
        <v>5</v>
      </c>
      <c r="I8" s="702">
        <f>'Operating Model'!P22/'Operating Model'!P161</f>
        <v>5</v>
      </c>
      <c r="J8" s="702">
        <f>'Operating Model'!Q22/'Operating Model'!Q161</f>
        <v>5</v>
      </c>
      <c r="K8" s="702">
        <f>'Operating Model'!R22/'Operating Model'!R161</f>
        <v>4.9999999999999991</v>
      </c>
      <c r="L8" s="702">
        <f>'Operating Model'!S22/'Operating Model'!S161</f>
        <v>4.9999999999999991</v>
      </c>
      <c r="M8" s="660"/>
    </row>
    <row r="9" spans="1:13" customFormat="1">
      <c r="A9" s="686" t="s">
        <v>1063</v>
      </c>
      <c r="B9" s="702">
        <f>'Operating Model'!C22/'Operating Model'!C147</f>
        <v>5.8986194995685928</v>
      </c>
      <c r="C9" s="702">
        <f>'Operating Model'!D22/'Operating Model'!D147</f>
        <v>7.5447173861197232</v>
      </c>
      <c r="D9" s="702">
        <f>'Operating Model'!E22/'Operating Model'!E147</f>
        <v>8.1683168316831676</v>
      </c>
      <c r="E9" s="702">
        <f>'Operating Model'!F22/'Operating Model'!F147</f>
        <v>6.4175575657894743</v>
      </c>
      <c r="F9" s="702">
        <f>'Operating Model'!G22/'Operating Model'!G147</f>
        <v>7.8163347415007038</v>
      </c>
      <c r="G9" s="702">
        <f>'Operating Model'!H22/'Operating Model'!H147</f>
        <v>7.1427724261453935</v>
      </c>
      <c r="H9" s="702">
        <f>'Operating Model'!O22/'Operating Model'!O147</f>
        <v>10.570583857130604</v>
      </c>
      <c r="I9" s="702">
        <f>'Operating Model'!P22/'Operating Model'!P147</f>
        <v>10.503440238236129</v>
      </c>
      <c r="J9" s="702">
        <f>'Operating Model'!Q22/'Operating Model'!Q147</f>
        <v>10.449766763527121</v>
      </c>
      <c r="K9" s="702">
        <f>'Operating Model'!R22/'Operating Model'!R147</f>
        <v>10.407557631449883</v>
      </c>
      <c r="L9" s="702">
        <f>'Operating Model'!S22/'Operating Model'!S147</f>
        <v>10.375320381328983</v>
      </c>
      <c r="M9" s="660"/>
    </row>
    <row r="10" spans="1:13" customFormat="1">
      <c r="A10" s="686" t="s">
        <v>1062</v>
      </c>
      <c r="B10" s="702">
        <f>'Operating Model'!C22/'Operating Model'!C189</f>
        <v>15.908086096567772</v>
      </c>
      <c r="C10" s="702">
        <f>'Operating Model'!D22/'Operating Model'!D189</f>
        <v>22.957184325108852</v>
      </c>
      <c r="D10" s="702">
        <f>'Operating Model'!E22/'Operating Model'!E189</f>
        <v>24.64622641509434</v>
      </c>
      <c r="E10" s="702">
        <f>'Operating Model'!F22/'Operating Model'!F189</f>
        <v>22.060070671378092</v>
      </c>
      <c r="F10" s="702">
        <f>'Operating Model'!G22/'Operating Model'!G189</f>
        <v>24.360501567398121</v>
      </c>
      <c r="G10" s="702">
        <f>'Operating Model'!H22/'Operating Model'!H189</f>
        <v>23.453060563957663</v>
      </c>
      <c r="H10" s="702">
        <f>'Operating Model'!O22/'Operating Model'!O189</f>
        <v>22.45601082810385</v>
      </c>
      <c r="I10" s="702">
        <f>'Operating Model'!P22/'Operating Model'!P189</f>
        <v>22.456010828103853</v>
      </c>
      <c r="J10" s="702">
        <f>'Operating Model'!Q22/'Operating Model'!Q189</f>
        <v>22.456010828103853</v>
      </c>
      <c r="K10" s="702">
        <f>'Operating Model'!R22/'Operating Model'!R189</f>
        <v>22.45601082810385</v>
      </c>
      <c r="L10" s="702">
        <f>'Operating Model'!S22/'Operating Model'!S189</f>
        <v>22.45601082810385</v>
      </c>
      <c r="M10" s="660"/>
    </row>
    <row r="11" spans="1:13" customFormat="1">
      <c r="A11" s="685" t="s">
        <v>1061</v>
      </c>
      <c r="B11" s="684"/>
      <c r="C11" s="684"/>
      <c r="D11" s="684"/>
      <c r="E11" s="684"/>
      <c r="F11" s="684"/>
      <c r="G11" s="684"/>
      <c r="H11" s="684"/>
      <c r="I11" s="684"/>
      <c r="J11" s="684"/>
      <c r="K11" s="684"/>
      <c r="L11" s="684"/>
      <c r="M11" s="660"/>
    </row>
    <row r="12" spans="1:13">
      <c r="A12" s="472" t="s">
        <v>1060</v>
      </c>
      <c r="B12" s="701">
        <f>'Operating Model'!C28/'Operating Model'!C22</f>
        <v>0.19735976011116801</v>
      </c>
      <c r="C12" s="701">
        <f>'Operating Model'!D28/'Operating Model'!D22</f>
        <v>0.20812391338707129</v>
      </c>
      <c r="D12" s="701">
        <f>'Operating Model'!E28/'Operating Model'!E22</f>
        <v>0.19154704944178627</v>
      </c>
      <c r="E12" s="701">
        <f>'Operating Model'!F28/'Operating Model'!F22</f>
        <v>0.18744193496716324</v>
      </c>
      <c r="F12" s="701">
        <f>'Operating Model'!G28/'Operating Model'!G22</f>
        <v>0.18303950585510231</v>
      </c>
      <c r="G12" s="701">
        <f>'Operating Model'!H28/'Operating Model'!H22</f>
        <v>0.18626237612440247</v>
      </c>
      <c r="H12" s="701">
        <f>'Operating Model'!O28/'Operating Model'!O22</f>
        <v>0.18729999999999999</v>
      </c>
      <c r="I12" s="701">
        <f>'Operating Model'!P28/'Operating Model'!P22</f>
        <v>0.18729999999999999</v>
      </c>
      <c r="J12" s="701">
        <f>'Operating Model'!Q28/'Operating Model'!Q22</f>
        <v>0.18729999999999999</v>
      </c>
      <c r="K12" s="701">
        <f>'Operating Model'!R28/'Operating Model'!R22</f>
        <v>0.18729999999999999</v>
      </c>
      <c r="L12" s="701">
        <f>'Operating Model'!S28/'Operating Model'!S22</f>
        <v>0.18729999999999999</v>
      </c>
    </row>
    <row r="13" spans="1:13">
      <c r="A13" s="686" t="s">
        <v>1059</v>
      </c>
      <c r="B13" s="701">
        <f>'Operating Model'!C46/'Operating Model'!C22</f>
        <v>6.0374460615812184E-2</v>
      </c>
      <c r="C13" s="701">
        <f>'Operating Model'!D46/'Operating Model'!D22</f>
        <v>7.3083609925715179E-2</v>
      </c>
      <c r="D13" s="701">
        <f>'Operating Model'!E46/'Operating Model'!E22</f>
        <v>5.8086124401913873E-2</v>
      </c>
      <c r="E13" s="701">
        <f>'Operating Model'!F46/'Operating Model'!F22</f>
        <v>5.3788242831971811E-2</v>
      </c>
      <c r="F13" s="701">
        <f>'Operating Model'!G46/'Operating Model'!G22</f>
        <v>4.4498777506112468E-2</v>
      </c>
      <c r="G13" s="701">
        <f>'Operating Model'!H46/'Operating Model'!H22</f>
        <v>3.9152644960581864E-2</v>
      </c>
      <c r="H13" s="701">
        <f>'Operating Model'!O46/'Operating Model'!O22</f>
        <v>4.4481492846114072E-2</v>
      </c>
      <c r="I13" s="701">
        <f>'Operating Model'!P46/'Operating Model'!P22</f>
        <v>4.5404198921601947E-2</v>
      </c>
      <c r="J13" s="701">
        <f>'Operating Model'!Q46/'Operating Model'!Q22</f>
        <v>4.6341697095850891E-2</v>
      </c>
      <c r="K13" s="701">
        <f>'Operating Model'!R46/'Operating Model'!R22</f>
        <v>4.729209247223895E-2</v>
      </c>
      <c r="L13" s="701">
        <f>'Operating Model'!S46/'Operating Model'!S22</f>
        <v>4.8253935069460532E-2</v>
      </c>
    </row>
    <row r="14" spans="1:13">
      <c r="A14" s="472" t="s">
        <v>1058</v>
      </c>
      <c r="B14" s="701">
        <f>'Operating Model'!C40/'Operating Model'!C22</f>
        <v>9.5443574928691585E-2</v>
      </c>
      <c r="C14" s="701">
        <f>'Operating Model'!D40/'Operating Model'!D22</f>
        <v>0.10725462304409672</v>
      </c>
      <c r="D14" s="701">
        <f>'Operating Model'!E40/'Operating Model'!E22</f>
        <v>9.6842105263157896E-2</v>
      </c>
      <c r="E14" s="701">
        <f>'Operating Model'!F40/'Operating Model'!F22</f>
        <v>9.3448662502002233E-2</v>
      </c>
      <c r="F14" s="701">
        <f>'Operating Model'!G40/'Operating Model'!G22</f>
        <v>8.2203062668897181E-2</v>
      </c>
      <c r="G14" s="701">
        <f>'Operating Model'!H40/'Operating Model'!H22</f>
        <v>7.8797578125548259E-2</v>
      </c>
      <c r="H14" s="701">
        <f>'Operating Model'!O40/'Operating Model'!O22</f>
        <v>8.4481492846114073E-2</v>
      </c>
      <c r="I14" s="701">
        <f>'Operating Model'!P40/'Operating Model'!P22</f>
        <v>8.5404198921601948E-2</v>
      </c>
      <c r="J14" s="701">
        <f>'Operating Model'!Q40/'Operating Model'!Q22</f>
        <v>8.6341697095850892E-2</v>
      </c>
      <c r="K14" s="701">
        <f>'Operating Model'!R40/'Operating Model'!R22</f>
        <v>8.7292092472238958E-2</v>
      </c>
      <c r="L14" s="701">
        <f>'Operating Model'!S40/'Operating Model'!S22</f>
        <v>8.825393506946054E-2</v>
      </c>
    </row>
    <row r="15" spans="1:13">
      <c r="A15" s="686" t="s">
        <v>1057</v>
      </c>
      <c r="B15" s="701">
        <f>'Operating Model'!C82/'Operating Model'!C22</f>
        <v>5.0208439991223583E-2</v>
      </c>
      <c r="C15" s="701">
        <f>'Operating Model'!D82/'Operating Model'!D22</f>
        <v>5.7942152678994788E-2</v>
      </c>
      <c r="D15" s="701">
        <f>'Operating Model'!E82/'Operating Model'!E22</f>
        <v>6.3859649122807019E-2</v>
      </c>
      <c r="E15" s="701">
        <f>'Operating Model'!F82/'Operating Model'!F22</f>
        <v>1.8292487586096428E-2</v>
      </c>
      <c r="F15" s="701">
        <f>'Operating Model'!G82/'Operating Model'!G22</f>
        <v>1.9173851499163556E-2</v>
      </c>
      <c r="G15" s="701">
        <f>'Operating Model'!H82/'Operating Model'!H22</f>
        <v>1.9757539278700657E-2</v>
      </c>
      <c r="H15" s="701">
        <f>'Operating Model'!O82/'Operating Model'!O22</f>
        <v>2.0848458146656288E-2</v>
      </c>
      <c r="I15" s="701">
        <f>'Operating Model'!P82/'Operating Model'!P22</f>
        <v>2.2109446866033923E-2</v>
      </c>
      <c r="J15" s="701">
        <f>'Operating Model'!Q82/'Operating Model'!Q22</f>
        <v>2.3315704590598035E-2</v>
      </c>
      <c r="K15" s="701">
        <f>'Operating Model'!R82/'Operating Model'!R22</f>
        <v>2.4474242467236236E-2</v>
      </c>
      <c r="L15" s="701">
        <f>'Operating Model'!S82/'Operating Model'!S22</f>
        <v>2.5590425449265604E-2</v>
      </c>
    </row>
    <row r="16" spans="1:13">
      <c r="A16" s="686" t="s">
        <v>1056</v>
      </c>
      <c r="B16" s="701">
        <f>'Operating Model'!C82/'Operating Model'!C172</f>
        <v>5.7344526583970261E-2</v>
      </c>
      <c r="C16" s="701">
        <f>'Operating Model'!D82/'Operating Model'!D172</f>
        <v>0.10094724088556009</v>
      </c>
      <c r="D16" s="701">
        <f>'Operating Model'!E82/'Operating Model'!E172</f>
        <v>0.10650069156293222</v>
      </c>
      <c r="E16" s="701">
        <f>'Operating Model'!F82/'Operating Model'!F172</f>
        <v>2.5148645672759304E-2</v>
      </c>
      <c r="F16" s="701">
        <f>'Operating Model'!G82/'Operating Model'!G172</f>
        <v>3.0961682320671601E-2</v>
      </c>
      <c r="G16" s="701">
        <f>'Operating Model'!H82/'Operating Model'!H172</f>
        <v>3.0425336708556933E-2</v>
      </c>
      <c r="H16" s="701">
        <f>'Operating Model'!O82/'Operating Model'!O172</f>
        <v>3.2904464873552759E-2</v>
      </c>
      <c r="I16" s="701">
        <f>'Operating Model'!P82/'Operating Model'!P172</f>
        <v>3.5101897311384467E-2</v>
      </c>
      <c r="J16" s="701">
        <f>'Operating Model'!Q82/'Operating Model'!Q172</f>
        <v>3.719564504350583E-2</v>
      </c>
      <c r="K16" s="701">
        <f>'Operating Model'!R82/'Operating Model'!R172</f>
        <v>3.9193982766463749E-2</v>
      </c>
      <c r="L16" s="701">
        <f>'Operating Model'!S82/'Operating Model'!S172</f>
        <v>4.1103045579470449E-2</v>
      </c>
    </row>
    <row r="17" spans="1:12">
      <c r="A17" s="686" t="s">
        <v>1055</v>
      </c>
      <c r="B17" s="701">
        <f>'Operating Model'!C82/'Operating Model'!C225</f>
        <v>0.12319425751458055</v>
      </c>
      <c r="C17" s="701">
        <f>'Operating Model'!D82/'Operating Model'!D225</f>
        <v>0.60039305601048154</v>
      </c>
      <c r="D17" s="701">
        <f>'Operating Model'!E82/'Operating Model'!E225</f>
        <v>0.3360187982544478</v>
      </c>
      <c r="E17" s="701">
        <f>'Operating Model'!F82/'Operating Model'!F225</f>
        <v>9.7924884239410051E-2</v>
      </c>
      <c r="F17" s="701">
        <f>'Operating Model'!G82/'Operating Model'!G225</f>
        <v>0.15443615257048093</v>
      </c>
      <c r="G17" s="701">
        <f>'Operating Model'!H82/'Operating Model'!H225</f>
        <v>0.17641146573831831</v>
      </c>
      <c r="H17" s="701">
        <f>'Operating Model'!O82/'Operating Model'!O225</f>
        <v>0.11481025981094736</v>
      </c>
      <c r="I17" s="701">
        <f>'Operating Model'!P82/'Operating Model'!P225</f>
        <v>0.10347134042305034</v>
      </c>
      <c r="J17" s="701">
        <f>'Operating Model'!Q82/'Operating Model'!Q225</f>
        <v>9.9371451794296947E-2</v>
      </c>
      <c r="K17" s="701">
        <f>'Operating Model'!R82/'Operating Model'!R225</f>
        <v>9.534331543613779E-2</v>
      </c>
      <c r="L17" s="701">
        <f>'Operating Model'!S82/'Operating Model'!S225</f>
        <v>9.2797925455929742E-2</v>
      </c>
    </row>
    <row r="18" spans="1:12">
      <c r="A18" s="685" t="s">
        <v>1054</v>
      </c>
      <c r="B18" s="683"/>
      <c r="C18" s="683"/>
      <c r="D18" s="683"/>
      <c r="E18" s="683"/>
      <c r="F18" s="683"/>
      <c r="G18" s="683"/>
      <c r="H18" s="683"/>
      <c r="I18" s="683"/>
      <c r="J18" s="683"/>
      <c r="K18" s="683"/>
      <c r="L18" s="683"/>
    </row>
    <row r="19" spans="1:12">
      <c r="A19" s="686" t="s">
        <v>1053</v>
      </c>
      <c r="B19" s="702">
        <f>'Operating Model'!C214/'Operating Model'!C225</f>
        <v>1.1483176312247645</v>
      </c>
      <c r="C19" s="702">
        <f>'Operating Model'!D214/'Operating Model'!D225</f>
        <v>4.9475925319358005</v>
      </c>
      <c r="D19" s="702">
        <f>'Operating Model'!E214/'Operating Model'!E225</f>
        <v>2.1550855991943605</v>
      </c>
      <c r="E19" s="702">
        <f>'Operating Model'!F214/'Operating Model'!F225</f>
        <v>2.893843251586349</v>
      </c>
      <c r="F19" s="702">
        <f>'Operating Model'!G214/'Operating Model'!G225</f>
        <v>3.9879767827529022</v>
      </c>
      <c r="G19" s="702">
        <f>'Operating Model'!H214/'Operating Model'!H225</f>
        <v>4.8554378711418131</v>
      </c>
      <c r="H19" s="702">
        <f>'Operating Model'!O214/'Operating Model'!O225</f>
        <v>2.4892000296053163</v>
      </c>
      <c r="I19" s="702">
        <f>'Operating Model'!P214/'Operating Model'!P225</f>
        <v>1.9477420979603837</v>
      </c>
      <c r="J19" s="702">
        <f>'Operating Model'!Q214/'Operating Model'!Q225</f>
        <v>1.6715883453040594</v>
      </c>
      <c r="K19" s="702">
        <f>'Operating Model'!R214/'Operating Model'!R225</f>
        <v>1.4326008409055608</v>
      </c>
      <c r="L19" s="702">
        <f>'Operating Model'!S214/'Operating Model'!S225</f>
        <v>1.2576897684262867</v>
      </c>
    </row>
    <row r="20" spans="1:12">
      <c r="A20" s="472" t="s">
        <v>1052</v>
      </c>
      <c r="B20" s="701">
        <f>'Operating Model'!C205/('Operating Model'!C205+'Operating Model'!C217)</f>
        <v>0.60873080032336302</v>
      </c>
      <c r="C20" s="701">
        <f>'Operating Model'!D205/('Operating Model'!D205+'Operating Model'!D217)</f>
        <v>0.79103795153177869</v>
      </c>
      <c r="D20" s="701">
        <f>'Operating Model'!E205/('Operating Model'!E205+'Operating Model'!E217)</f>
        <v>0.78247048138056308</v>
      </c>
      <c r="E20" s="701">
        <f>'Operating Model'!F205/('Operating Model'!F205+'Operating Model'!F217)</f>
        <v>0.87462847878951644</v>
      </c>
      <c r="F20" s="701">
        <f>'Operating Model'!G205/('Operating Model'!G205+'Operating Model'!G217)</f>
        <v>0.84792477302204938</v>
      </c>
      <c r="G20" s="701">
        <f>'Operating Model'!H205/('Operating Model'!H205+'Operating Model'!H217)</f>
        <v>0.86008595818661937</v>
      </c>
      <c r="H20" s="701">
        <f>'Operating Model'!O205/('Operating Model'!O205+'Operating Model'!O217)</f>
        <v>0.86631009745400211</v>
      </c>
      <c r="I20" s="701">
        <f>'Operating Model'!P205/('Operating Model'!P205+'Operating Model'!P217)</f>
        <v>0.86482137903424694</v>
      </c>
      <c r="J20" s="701">
        <f>'Operating Model'!Q205/('Operating Model'!Q205+'Operating Model'!Q217)</f>
        <v>0.86148883486114425</v>
      </c>
      <c r="K20" s="701">
        <f>'Operating Model'!R205/('Operating Model'!R205+'Operating Model'!R217)</f>
        <v>0.85600364128085915</v>
      </c>
      <c r="L20" s="701">
        <f>'Operating Model'!S205/('Operating Model'!S205+'Operating Model'!S217)</f>
        <v>0.84790352977403016</v>
      </c>
    </row>
    <row r="21" spans="1:12">
      <c r="A21" s="660"/>
      <c r="H21" s="634"/>
      <c r="I21" s="634"/>
      <c r="J21" s="634"/>
      <c r="K21" s="634"/>
      <c r="L21" s="634"/>
    </row>
    <row r="22" spans="1:12">
      <c r="B22" s="659"/>
      <c r="C22" s="659"/>
      <c r="D22" s="659"/>
      <c r="E22" s="659"/>
      <c r="F22" s="659"/>
      <c r="G22" s="659"/>
      <c r="H22" s="661"/>
      <c r="I22" s="661"/>
      <c r="J22" s="661"/>
      <c r="K22" s="661"/>
      <c r="L22" s="661"/>
    </row>
    <row r="23" spans="1:12">
      <c r="A23" s="117" t="s">
        <v>280</v>
      </c>
      <c r="B23" s="40"/>
      <c r="C23" s="123">
        <v>886.3</v>
      </c>
      <c r="D23" s="123">
        <v>932.2</v>
      </c>
      <c r="E23" s="123">
        <v>731.6</v>
      </c>
      <c r="F23" s="123">
        <v>743.5</v>
      </c>
      <c r="G23" s="123">
        <v>974.2</v>
      </c>
      <c r="H23" s="661"/>
      <c r="I23" s="661"/>
      <c r="J23" s="661"/>
      <c r="K23" s="661"/>
      <c r="L23" s="661"/>
    </row>
    <row r="24" spans="1:12">
      <c r="A24" s="19" t="s">
        <v>7</v>
      </c>
      <c r="B24" s="118"/>
      <c r="C24" s="172" t="s">
        <v>8</v>
      </c>
      <c r="D24" s="132">
        <f>(D23-C23)/C23</f>
        <v>5.1788333521381125E-2</v>
      </c>
      <c r="E24" s="132">
        <f t="shared" ref="E24:G24" si="0">(E23-D23)/D23</f>
        <v>-0.21518987341772153</v>
      </c>
      <c r="F24" s="132">
        <f t="shared" si="0"/>
        <v>1.6265718972115879E-2</v>
      </c>
      <c r="G24" s="132">
        <f t="shared" si="0"/>
        <v>0.31028917283120383</v>
      </c>
      <c r="H24" s="659"/>
      <c r="I24" s="659"/>
      <c r="J24" s="659"/>
      <c r="K24" s="659"/>
      <c r="L24" s="659"/>
    </row>
    <row r="25" spans="1:12">
      <c r="A25" s="19"/>
      <c r="B25" s="118"/>
      <c r="C25" s="172"/>
      <c r="D25" s="132"/>
      <c r="E25" s="172"/>
      <c r="F25" s="132"/>
      <c r="G25" s="172"/>
      <c r="H25" s="661"/>
      <c r="I25" s="661"/>
      <c r="J25" s="661"/>
      <c r="K25" s="661"/>
      <c r="L25" s="661"/>
    </row>
    <row r="26" spans="1:12">
      <c r="A26" s="117" t="s">
        <v>283</v>
      </c>
      <c r="B26" s="40"/>
      <c r="C26" s="123">
        <v>594.20000000000005</v>
      </c>
      <c r="D26" s="123">
        <v>800.6</v>
      </c>
      <c r="E26" s="123">
        <v>1530.6</v>
      </c>
      <c r="F26" s="123">
        <v>1541.7</v>
      </c>
      <c r="G26" s="123">
        <v>1460.7</v>
      </c>
      <c r="H26" s="661"/>
      <c r="I26" s="661"/>
      <c r="J26" s="661"/>
      <c r="K26" s="661"/>
      <c r="L26" s="661"/>
    </row>
    <row r="27" spans="1:12">
      <c r="A27" s="19" t="s">
        <v>7</v>
      </c>
      <c r="B27" s="118"/>
      <c r="C27" s="172" t="s">
        <v>8</v>
      </c>
      <c r="D27" s="132">
        <f>(D26-C26)/C26</f>
        <v>0.34735779198922917</v>
      </c>
      <c r="E27" s="132">
        <f t="shared" ref="E27:G27" si="1">(E26-D26)/D26</f>
        <v>0.91181613789657745</v>
      </c>
      <c r="F27" s="132">
        <f t="shared" si="1"/>
        <v>7.2520580164642211E-3</v>
      </c>
      <c r="G27" s="132">
        <f t="shared" si="1"/>
        <v>-5.2539404553415062E-2</v>
      </c>
      <c r="H27" s="634"/>
      <c r="I27" s="634"/>
      <c r="J27" s="634"/>
      <c r="K27" s="634"/>
      <c r="L27" s="634"/>
    </row>
    <row r="28" spans="1:12">
      <c r="A28" s="19"/>
      <c r="B28" s="118"/>
      <c r="C28" s="172"/>
      <c r="D28" s="132"/>
      <c r="E28" s="172"/>
      <c r="F28" s="132"/>
      <c r="G28" s="172"/>
    </row>
    <row r="29" spans="1:12">
      <c r="A29" s="117" t="s">
        <v>281</v>
      </c>
      <c r="B29" s="40"/>
      <c r="C29" s="123">
        <v>1191.5</v>
      </c>
      <c r="D29" s="123">
        <v>1358.9</v>
      </c>
      <c r="E29" s="123">
        <v>872.8</v>
      </c>
      <c r="F29" s="123">
        <v>836.3</v>
      </c>
      <c r="G29" s="123">
        <v>1296.9000000000001</v>
      </c>
      <c r="H29" s="634"/>
      <c r="I29" s="634"/>
      <c r="J29" s="634"/>
      <c r="K29" s="634"/>
      <c r="L29" s="634"/>
    </row>
    <row r="30" spans="1:12">
      <c r="A30" s="19" t="s">
        <v>7</v>
      </c>
      <c r="B30" s="118"/>
      <c r="C30" s="172" t="s">
        <v>8</v>
      </c>
      <c r="D30" s="132">
        <f>(D29-C29)/C29</f>
        <v>0.14049517415023088</v>
      </c>
      <c r="E30" s="132">
        <f t="shared" ref="E30:G30" si="2">(E29-D29)/D29</f>
        <v>-0.35771579954374871</v>
      </c>
      <c r="F30" s="132">
        <f t="shared" si="2"/>
        <v>-4.181943171402383E-2</v>
      </c>
      <c r="G30" s="132">
        <f t="shared" si="2"/>
        <v>0.55075929690302539</v>
      </c>
    </row>
    <row r="31" spans="1:12">
      <c r="A31" s="19"/>
      <c r="B31" s="118"/>
      <c r="C31" s="172"/>
      <c r="D31" s="132"/>
      <c r="E31" s="172"/>
      <c r="F31" s="132"/>
      <c r="G31" s="172"/>
    </row>
    <row r="32" spans="1:12">
      <c r="A32" s="122" t="s">
        <v>284</v>
      </c>
      <c r="B32" s="118"/>
      <c r="C32" s="124">
        <v>62.6</v>
      </c>
      <c r="D32" s="124">
        <v>71.8</v>
      </c>
      <c r="E32" s="124">
        <v>0</v>
      </c>
      <c r="F32" s="124">
        <v>0</v>
      </c>
      <c r="G32" s="124">
        <v>153.69999999999982</v>
      </c>
    </row>
    <row r="33" spans="1:12">
      <c r="A33" s="19" t="s">
        <v>7</v>
      </c>
      <c r="B33" s="118"/>
      <c r="C33" s="176" t="s">
        <v>8</v>
      </c>
      <c r="D33" s="132">
        <f>(D32-C32)/C32</f>
        <v>0.14696485623003189</v>
      </c>
      <c r="E33" s="132">
        <f t="shared" ref="E33" si="3">(E32-D32)/D32</f>
        <v>-1</v>
      </c>
      <c r="F33" s="132">
        <v>0</v>
      </c>
      <c r="G33" s="705">
        <f>G32</f>
        <v>153.69999999999982</v>
      </c>
      <c r="H33" s="68"/>
      <c r="I33" s="68"/>
      <c r="J33" s="68"/>
      <c r="K33" s="68"/>
      <c r="L33" s="68"/>
    </row>
    <row r="34" spans="1:12">
      <c r="B34" s="68"/>
      <c r="C34" s="68"/>
      <c r="D34" s="68"/>
      <c r="E34" s="68"/>
      <c r="F34" s="68"/>
      <c r="G34" s="68"/>
      <c r="H34" s="68"/>
      <c r="I34" s="68"/>
      <c r="J34" s="68"/>
      <c r="K34" s="68"/>
      <c r="L34" s="68"/>
    </row>
    <row r="35" spans="1:12">
      <c r="B35" s="68"/>
      <c r="C35" s="68"/>
      <c r="D35" s="68"/>
      <c r="E35" s="68"/>
      <c r="F35" s="68"/>
      <c r="G35" s="68"/>
      <c r="H35" s="68"/>
      <c r="I35" s="68"/>
      <c r="J35" s="68"/>
      <c r="K35" s="68"/>
      <c r="L35" s="68"/>
    </row>
    <row r="36" spans="1:12">
      <c r="B36" s="68"/>
      <c r="C36" s="68"/>
      <c r="D36" s="68"/>
      <c r="E36" s="68"/>
      <c r="F36" s="68"/>
      <c r="G36" s="68"/>
      <c r="H36" s="68"/>
      <c r="I36" s="68"/>
      <c r="J36" s="68"/>
      <c r="K36" s="68"/>
      <c r="L36" s="68"/>
    </row>
    <row r="37" spans="1:12">
      <c r="B37" s="68"/>
      <c r="C37" s="68"/>
      <c r="D37" s="68"/>
      <c r="E37" s="68"/>
      <c r="F37" s="68"/>
      <c r="G37" s="68"/>
      <c r="H37" s="68"/>
      <c r="I37" s="68"/>
      <c r="J37" s="68"/>
      <c r="K37" s="68"/>
      <c r="L37" s="68"/>
    </row>
    <row r="38" spans="1:12">
      <c r="B38" s="68"/>
      <c r="C38" s="68"/>
      <c r="D38" s="68"/>
      <c r="E38" s="68"/>
      <c r="F38" s="68"/>
      <c r="G38" s="68"/>
      <c r="H38" s="68"/>
      <c r="I38" s="68"/>
      <c r="J38" s="68"/>
      <c r="K38" s="68"/>
      <c r="L38" s="68"/>
    </row>
    <row r="39" spans="1:12">
      <c r="B39" s="68"/>
      <c r="C39" s="68"/>
      <c r="D39" s="68"/>
      <c r="E39" s="68"/>
      <c r="F39" s="68"/>
      <c r="G39" s="68"/>
      <c r="H39" s="68"/>
      <c r="I39" s="68"/>
      <c r="J39" s="68"/>
      <c r="K39" s="68"/>
      <c r="L39" s="68"/>
    </row>
    <row r="40" spans="1:12">
      <c r="B40" s="68"/>
      <c r="C40" s="68"/>
      <c r="D40" s="68"/>
      <c r="E40" s="68"/>
      <c r="F40" s="68"/>
      <c r="G40" s="68"/>
      <c r="H40" s="68"/>
      <c r="I40" s="68"/>
      <c r="J40" s="68"/>
      <c r="K40" s="68"/>
      <c r="L40" s="68"/>
    </row>
    <row r="41" spans="1:12">
      <c r="B41" s="68"/>
      <c r="C41" s="68"/>
      <c r="D41" s="68"/>
      <c r="E41" s="68"/>
      <c r="F41" s="68"/>
      <c r="G41" s="68"/>
      <c r="H41" s="68"/>
      <c r="I41" s="68"/>
      <c r="J41" s="68"/>
      <c r="K41" s="68"/>
      <c r="L41" s="68"/>
    </row>
    <row r="42" spans="1:12">
      <c r="B42" s="68"/>
      <c r="C42" s="68"/>
      <c r="D42" s="68"/>
      <c r="E42" s="68"/>
      <c r="F42" s="68"/>
      <c r="G42" s="68"/>
      <c r="H42" s="68"/>
      <c r="I42" s="68"/>
      <c r="J42" s="68"/>
      <c r="K42" s="68"/>
      <c r="L42" s="68"/>
    </row>
    <row r="43" spans="1:12">
      <c r="A43" s="541"/>
      <c r="B43" s="68"/>
      <c r="C43" s="68"/>
      <c r="D43" s="68"/>
      <c r="E43" s="68"/>
      <c r="F43" s="68"/>
      <c r="G43" s="68"/>
      <c r="H43" s="68"/>
      <c r="I43" s="68"/>
      <c r="J43" s="68"/>
      <c r="K43" s="68"/>
      <c r="L43" s="68"/>
    </row>
    <row r="44" spans="1:12">
      <c r="B44" s="68"/>
      <c r="C44" s="68"/>
      <c r="D44" s="68"/>
      <c r="E44" s="68"/>
      <c r="F44" s="68"/>
      <c r="G44" s="68"/>
      <c r="H44" s="68"/>
      <c r="I44" s="68"/>
      <c r="J44" s="68"/>
      <c r="K44" s="68"/>
      <c r="L44" s="68"/>
    </row>
    <row r="45" spans="1:12">
      <c r="B45" s="68"/>
      <c r="C45" s="68"/>
      <c r="D45" s="68"/>
      <c r="E45" s="68"/>
      <c r="F45" s="68"/>
      <c r="G45" s="68"/>
      <c r="H45" s="68"/>
      <c r="I45" s="68"/>
      <c r="J45" s="68"/>
      <c r="K45" s="68"/>
      <c r="L45" s="68"/>
    </row>
    <row r="46" spans="1:12">
      <c r="B46" s="68"/>
      <c r="C46" s="68"/>
      <c r="D46" s="68"/>
      <c r="E46" s="68"/>
      <c r="F46" s="68"/>
      <c r="G46" s="68"/>
      <c r="H46" s="68"/>
      <c r="I46" s="68"/>
      <c r="J46" s="68"/>
      <c r="K46" s="68"/>
      <c r="L46" s="68"/>
    </row>
    <row r="47" spans="1:12">
      <c r="B47" s="68"/>
      <c r="C47" s="68"/>
      <c r="D47" s="68"/>
      <c r="E47" s="68"/>
      <c r="F47" s="68"/>
      <c r="G47" s="68"/>
      <c r="H47" s="68"/>
      <c r="I47" s="68"/>
      <c r="J47" s="68"/>
      <c r="K47" s="68"/>
      <c r="L47" s="68"/>
    </row>
    <row r="48" spans="1:12">
      <c r="B48" s="68"/>
      <c r="C48" s="68"/>
      <c r="D48" s="68"/>
      <c r="E48" s="68"/>
      <c r="F48" s="68"/>
      <c r="G48" s="68"/>
      <c r="H48" s="68"/>
      <c r="I48" s="68"/>
      <c r="J48" s="68"/>
      <c r="K48" s="68"/>
      <c r="L48" s="68"/>
    </row>
    <row r="49" spans="1:12">
      <c r="B49" s="68"/>
      <c r="C49" s="68"/>
      <c r="D49" s="68"/>
      <c r="E49" s="68"/>
      <c r="F49" s="68"/>
      <c r="G49" s="68"/>
      <c r="H49" s="68"/>
      <c r="I49" s="68"/>
      <c r="J49" s="68"/>
      <c r="K49" s="68"/>
      <c r="L49" s="68"/>
    </row>
    <row r="50" spans="1:12">
      <c r="B50" s="68"/>
      <c r="C50" s="68"/>
      <c r="D50" s="68"/>
      <c r="E50" s="68"/>
      <c r="F50" s="68"/>
      <c r="G50" s="68"/>
      <c r="H50" s="68"/>
      <c r="I50" s="68"/>
      <c r="J50" s="68"/>
      <c r="K50" s="68"/>
      <c r="L50" s="68"/>
    </row>
    <row r="51" spans="1:12">
      <c r="A51" s="660"/>
      <c r="B51" s="68"/>
      <c r="C51" s="68"/>
      <c r="D51" s="68"/>
      <c r="E51" s="68"/>
      <c r="F51" s="68"/>
      <c r="G51" s="68"/>
      <c r="H51" s="68"/>
      <c r="I51" s="68"/>
      <c r="J51" s="68"/>
      <c r="K51" s="68"/>
      <c r="L51" s="68"/>
    </row>
    <row r="52" spans="1:12">
      <c r="B52" s="68"/>
      <c r="C52" s="68"/>
      <c r="D52" s="68"/>
      <c r="E52" s="68"/>
      <c r="F52" s="68"/>
      <c r="G52" s="68"/>
      <c r="H52" s="68"/>
      <c r="I52" s="68"/>
      <c r="J52" s="68"/>
      <c r="K52" s="68"/>
      <c r="L52" s="68"/>
    </row>
    <row r="53" spans="1:12">
      <c r="B53" s="68"/>
      <c r="C53" s="68"/>
      <c r="D53" s="68"/>
      <c r="E53" s="68"/>
      <c r="F53" s="68"/>
      <c r="G53" s="68"/>
      <c r="H53" s="68"/>
      <c r="I53" s="68"/>
      <c r="J53" s="68"/>
      <c r="K53" s="68"/>
      <c r="L53" s="68"/>
    </row>
    <row r="54" spans="1:12">
      <c r="B54" s="68"/>
      <c r="C54" s="68"/>
      <c r="D54" s="68"/>
      <c r="E54" s="68"/>
      <c r="F54" s="68"/>
      <c r="G54" s="68"/>
      <c r="H54" s="68"/>
      <c r="I54" s="68"/>
      <c r="J54" s="68"/>
      <c r="K54" s="68"/>
      <c r="L54" s="68"/>
    </row>
    <row r="55" spans="1:12">
      <c r="A55" t="s">
        <v>1031</v>
      </c>
      <c r="B55" s="68" t="e">
        <f>B25/#REF!</f>
        <v>#REF!</v>
      </c>
      <c r="C55" s="68" t="e">
        <f>C25/#REF!</f>
        <v>#REF!</v>
      </c>
      <c r="D55" s="68" t="e">
        <f>D25/#REF!</f>
        <v>#REF!</v>
      </c>
      <c r="E55" s="68" t="e">
        <f>E25/#REF!</f>
        <v>#REF!</v>
      </c>
      <c r="F55" s="68" t="e">
        <f>F25/#REF!</f>
        <v>#REF!</v>
      </c>
      <c r="G55" s="68" t="e">
        <f>G25/#REF!</f>
        <v>#REF!</v>
      </c>
      <c r="H55" s="68" t="e">
        <f>H25/#REF!</f>
        <v>#REF!</v>
      </c>
      <c r="I55" s="68" t="e">
        <f>I25/#REF!</f>
        <v>#REF!</v>
      </c>
      <c r="J55" s="68" t="e">
        <f>J25/#REF!</f>
        <v>#REF!</v>
      </c>
      <c r="K55" s="68" t="e">
        <f>K25/#REF!</f>
        <v>#REF!</v>
      </c>
      <c r="L55" s="68" t="e">
        <f>L25/#REF!</f>
        <v>#REF!</v>
      </c>
    </row>
    <row r="56" spans="1:12">
      <c r="A56" t="s">
        <v>118</v>
      </c>
      <c r="B56" s="68" t="e">
        <f>B26/#REF!</f>
        <v>#REF!</v>
      </c>
      <c r="C56" s="68" t="e">
        <f>C26/#REF!</f>
        <v>#REF!</v>
      </c>
      <c r="D56" s="68" t="e">
        <f>D26/#REF!</f>
        <v>#REF!</v>
      </c>
      <c r="E56" s="68" t="e">
        <f>E26/#REF!</f>
        <v>#REF!</v>
      </c>
      <c r="F56" s="68" t="e">
        <f>F26/#REF!</f>
        <v>#REF!</v>
      </c>
      <c r="G56" s="68" t="e">
        <f>G26/#REF!</f>
        <v>#REF!</v>
      </c>
      <c r="H56" s="68" t="e">
        <f>H26/#REF!</f>
        <v>#REF!</v>
      </c>
      <c r="I56" s="68" t="e">
        <f>I26/#REF!</f>
        <v>#REF!</v>
      </c>
      <c r="J56" s="68" t="e">
        <f>J26/#REF!</f>
        <v>#REF!</v>
      </c>
      <c r="K56" s="68" t="e">
        <f>K26/#REF!</f>
        <v>#REF!</v>
      </c>
      <c r="L56" s="68" t="e">
        <f>L26/#REF!</f>
        <v>#REF!</v>
      </c>
    </row>
    <row r="57" spans="1:12">
      <c r="A57" t="s">
        <v>122</v>
      </c>
      <c r="B57" s="68" t="e">
        <f>B27/#REF!</f>
        <v>#REF!</v>
      </c>
      <c r="C57" s="68" t="e">
        <f>C27/#REF!</f>
        <v>#VALUE!</v>
      </c>
      <c r="D57" s="68" t="e">
        <f>D27/#REF!</f>
        <v>#REF!</v>
      </c>
      <c r="E57" s="68" t="e">
        <f>E27/#REF!</f>
        <v>#REF!</v>
      </c>
      <c r="F57" s="68" t="e">
        <f>F27/#REF!</f>
        <v>#REF!</v>
      </c>
      <c r="G57" s="68" t="e">
        <f>G27/#REF!</f>
        <v>#REF!</v>
      </c>
      <c r="H57" s="68" t="e">
        <f>H27/#REF!</f>
        <v>#REF!</v>
      </c>
      <c r="I57" s="68" t="e">
        <f>I27/#REF!</f>
        <v>#REF!</v>
      </c>
      <c r="J57" s="68" t="e">
        <f>J27/#REF!</f>
        <v>#REF!</v>
      </c>
      <c r="K57" s="68" t="e">
        <f>K27/#REF!</f>
        <v>#REF!</v>
      </c>
      <c r="L57" s="68" t="e">
        <f>L27/#REF!</f>
        <v>#REF!</v>
      </c>
    </row>
    <row r="58" spans="1:12">
      <c r="B58" s="68"/>
      <c r="C58" s="68"/>
      <c r="D58" s="68"/>
      <c r="E58" s="68"/>
      <c r="F58" s="68"/>
      <c r="G58" s="68"/>
      <c r="H58" s="68"/>
      <c r="I58" s="68"/>
      <c r="J58" s="68"/>
      <c r="K58" s="68"/>
      <c r="L58" s="68"/>
    </row>
    <row r="59" spans="1:12">
      <c r="A59" t="s">
        <v>1032</v>
      </c>
      <c r="B59" s="68" t="e">
        <f>B29/#REF!</f>
        <v>#REF!</v>
      </c>
      <c r="C59" s="68" t="e">
        <f>C29/#REF!</f>
        <v>#REF!</v>
      </c>
      <c r="D59" s="68" t="e">
        <f>D29/#REF!</f>
        <v>#REF!</v>
      </c>
      <c r="E59" s="68" t="e">
        <f>E29/#REF!</f>
        <v>#REF!</v>
      </c>
      <c r="F59" s="68" t="e">
        <f>F29/#REF!</f>
        <v>#REF!</v>
      </c>
      <c r="G59" s="68" t="e">
        <f>G29/#REF!</f>
        <v>#REF!</v>
      </c>
      <c r="H59" s="68" t="e">
        <f>H29/#REF!</f>
        <v>#REF!</v>
      </c>
      <c r="I59" s="68" t="e">
        <f>I29/#REF!</f>
        <v>#REF!</v>
      </c>
      <c r="J59" s="68" t="e">
        <f>J29/#REF!</f>
        <v>#REF!</v>
      </c>
      <c r="K59" s="68" t="e">
        <f>K29/#REF!</f>
        <v>#REF!</v>
      </c>
      <c r="L59" s="68" t="e">
        <f>L29/#REF!</f>
        <v>#REF!</v>
      </c>
    </row>
  </sheetData>
  <pageMargins left="0.7" right="0.7" top="0.75" bottom="0.75" header="0.3" footer="0.3"/>
  <pageSetup orientation="portrait" horizontalDpi="4294967293"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L61"/>
  <sheetViews>
    <sheetView showGridLines="0" workbookViewId="0">
      <pane xSplit="1" ySplit="1" topLeftCell="B2" activePane="bottomRight" state="frozen"/>
      <selection pane="topRight" activeCell="B1" sqref="B1"/>
      <selection pane="bottomLeft" activeCell="A2" sqref="A2"/>
      <selection pane="bottomRight" activeCell="L24" sqref="A1:L24"/>
    </sheetView>
  </sheetViews>
  <sheetFormatPr defaultRowHeight="15"/>
  <cols>
    <col min="1" max="1" width="37" bestFit="1" customWidth="1"/>
    <col min="2" max="12" width="10.5703125" style="660" bestFit="1" customWidth="1"/>
    <col min="13" max="16384" width="9.140625" style="660"/>
  </cols>
  <sheetData>
    <row r="1" spans="1:12" customFormat="1">
      <c r="A1" s="666" t="s">
        <v>1035</v>
      </c>
      <c r="B1" s="667">
        <v>2007</v>
      </c>
      <c r="C1" s="667">
        <v>2008</v>
      </c>
      <c r="D1" s="667">
        <v>2009</v>
      </c>
      <c r="E1" s="667">
        <v>2010</v>
      </c>
      <c r="F1" s="667">
        <v>2011</v>
      </c>
      <c r="G1" s="667" t="s">
        <v>1018</v>
      </c>
      <c r="H1" s="667" t="s">
        <v>224</v>
      </c>
      <c r="I1" s="667" t="s">
        <v>225</v>
      </c>
      <c r="J1" s="667" t="s">
        <v>226</v>
      </c>
      <c r="K1" s="667" t="s">
        <v>227</v>
      </c>
      <c r="L1" s="667" t="s">
        <v>228</v>
      </c>
    </row>
    <row r="2" spans="1:12" customFormat="1">
      <c r="A2" s="675" t="s">
        <v>1036</v>
      </c>
      <c r="B2" s="669"/>
      <c r="C2" s="669"/>
      <c r="D2" s="669"/>
      <c r="E2" s="669"/>
      <c r="F2" s="669"/>
      <c r="G2" s="669"/>
      <c r="H2" s="669"/>
      <c r="I2" s="669"/>
      <c r="J2" s="669"/>
      <c r="K2" s="669"/>
      <c r="L2" s="669"/>
    </row>
    <row r="3" spans="1:12" customFormat="1">
      <c r="A3" s="679" t="s">
        <v>40</v>
      </c>
      <c r="B3" s="690">
        <f>'Operating Model'!C262</f>
        <v>137.30000000000001</v>
      </c>
      <c r="C3" s="690">
        <f>'Operating Model'!D262</f>
        <v>183.3</v>
      </c>
      <c r="D3" s="690">
        <f>'Operating Model'!E262</f>
        <v>200.2</v>
      </c>
      <c r="E3" s="690">
        <f>'Operating Model'!F262</f>
        <v>57.1</v>
      </c>
      <c r="F3" s="690">
        <f>'Operating Model'!G262</f>
        <v>74.5</v>
      </c>
      <c r="G3" s="690">
        <f>'Operating Model'!H262</f>
        <v>77.419080068143103</v>
      </c>
      <c r="H3" s="690">
        <f>'Operating Model'!O262</f>
        <v>88.229303356456185</v>
      </c>
      <c r="I3" s="690">
        <f>'Operating Model'!P262</f>
        <v>100.11532538882673</v>
      </c>
      <c r="J3" s="690">
        <f>'Operating Model'!Q262</f>
        <v>111.91211285634414</v>
      </c>
      <c r="K3" s="690">
        <f>'Operating Model'!R262</f>
        <v>123.34657883253145</v>
      </c>
      <c r="L3" s="690">
        <f>'Operating Model'!S262</f>
        <v>134.13085580205086</v>
      </c>
    </row>
    <row r="4" spans="1:12" customFormat="1">
      <c r="A4" s="679" t="s">
        <v>1037</v>
      </c>
      <c r="B4" s="690">
        <f>'Operating Model'!C266</f>
        <v>95.9</v>
      </c>
      <c r="C4" s="690">
        <f>'Operating Model'!D266</f>
        <v>108.1</v>
      </c>
      <c r="D4" s="690">
        <f>'Operating Model'!E266</f>
        <v>121.5</v>
      </c>
      <c r="E4" s="690">
        <f>'Operating Model'!F266</f>
        <v>123.8</v>
      </c>
      <c r="F4" s="690">
        <f>'Operating Model'!G266</f>
        <v>146.5</v>
      </c>
      <c r="G4" s="690">
        <f>'Operating Model'!H266</f>
        <v>153.18672199170101</v>
      </c>
      <c r="H4" s="690">
        <f>'Operating Model'!O266</f>
        <v>180.17736859160794</v>
      </c>
      <c r="I4" s="690">
        <f>'Operating Model'!P266</f>
        <v>192.02678439302051</v>
      </c>
      <c r="J4" s="690">
        <f>'Operating Model'!Q266</f>
        <v>202.89439145660174</v>
      </c>
      <c r="K4" s="690">
        <f>'Operating Model'!R266</f>
        <v>212.49411102943188</v>
      </c>
      <c r="L4" s="690">
        <f>'Operating Model'!S266</f>
        <v>220.55787547060913</v>
      </c>
    </row>
    <row r="5" spans="1:12" customFormat="1">
      <c r="A5" s="679" t="s">
        <v>189</v>
      </c>
      <c r="B5" s="690">
        <f>'Operating Model'!C280</f>
        <v>61.700000000000074</v>
      </c>
      <c r="C5" s="690">
        <f>'Operating Model'!D280</f>
        <v>91.499999999999886</v>
      </c>
      <c r="D5" s="690">
        <f>'Operating Model'!E280</f>
        <v>-127.49999999999989</v>
      </c>
      <c r="E5" s="690">
        <f>'Operating Model'!F280</f>
        <v>31.599999999999909</v>
      </c>
      <c r="F5" s="690">
        <f>'Operating Model'!G280</f>
        <v>30.399999999999977</v>
      </c>
      <c r="G5" s="690">
        <f>'Operating Model'!H280</f>
        <v>33.771366616695104</v>
      </c>
      <c r="H5" s="690">
        <f>'Operating Model'!O280</f>
        <v>-32.749716905963851</v>
      </c>
      <c r="I5" s="690">
        <f>'Operating Model'!P280</f>
        <v>25.113442473859095</v>
      </c>
      <c r="J5" s="690">
        <f>'Operating Model'!Q280</f>
        <v>49.411531003169216</v>
      </c>
      <c r="K5" s="690">
        <f>'Operating Model'!R280</f>
        <v>47.168820409355931</v>
      </c>
      <c r="L5" s="690">
        <f>'Operating Model'!S280</f>
        <v>43.697463242981598</v>
      </c>
    </row>
    <row r="6" spans="1:12" customFormat="1">
      <c r="A6" s="679" t="s">
        <v>1038</v>
      </c>
      <c r="B6" s="690">
        <f>B7-SUM(B3:B5)</f>
        <v>158.7999999999999</v>
      </c>
      <c r="C6" s="690">
        <f t="shared" ref="C6:G6" si="0">C7-SUM(C3:C5)</f>
        <v>44.200000000000159</v>
      </c>
      <c r="D6" s="690">
        <f t="shared" si="0"/>
        <v>0.99999999999988631</v>
      </c>
      <c r="E6" s="690">
        <f t="shared" si="0"/>
        <v>22.800000000000097</v>
      </c>
      <c r="F6" s="690">
        <f t="shared" si="0"/>
        <v>-4.3999999999999773</v>
      </c>
      <c r="G6" s="690">
        <f t="shared" si="0"/>
        <v>-58.077168676539202</v>
      </c>
      <c r="H6" s="690">
        <f>H7-SUM(H3:H5)</f>
        <v>-87.939532378944278</v>
      </c>
      <c r="I6" s="690">
        <f t="shared" ref="I6:L6" si="1">I7-SUM(I3:I5)</f>
        <v>-117.80333488143927</v>
      </c>
      <c r="J6" s="690">
        <f t="shared" si="1"/>
        <v>-125.82393489575915</v>
      </c>
      <c r="K6" s="690">
        <f t="shared" si="1"/>
        <v>-132.38191052290367</v>
      </c>
      <c r="L6" s="690">
        <f t="shared" si="1"/>
        <v>-137.25866775529676</v>
      </c>
    </row>
    <row r="7" spans="1:12" customFormat="1">
      <c r="A7" s="670" t="s">
        <v>1039</v>
      </c>
      <c r="B7" s="700">
        <f>'Operating Model'!C282</f>
        <v>453.7</v>
      </c>
      <c r="C7" s="700">
        <f>'Operating Model'!D282</f>
        <v>427.1</v>
      </c>
      <c r="D7" s="700">
        <f>'Operating Model'!E282</f>
        <v>195.2</v>
      </c>
      <c r="E7" s="700">
        <f>'Operating Model'!F282</f>
        <v>235.3</v>
      </c>
      <c r="F7" s="700">
        <f>'Operating Model'!G282</f>
        <v>247</v>
      </c>
      <c r="G7" s="700">
        <f>'Operating Model'!H282</f>
        <v>206.3</v>
      </c>
      <c r="H7" s="700">
        <f>'Operating Model'!O282</f>
        <v>147.71742266315599</v>
      </c>
      <c r="I7" s="700">
        <f>'Operating Model'!P282</f>
        <v>199.45221737426706</v>
      </c>
      <c r="J7" s="700">
        <f>'Operating Model'!Q282</f>
        <v>238.39410042035595</v>
      </c>
      <c r="K7" s="700">
        <f>'Operating Model'!R282</f>
        <v>250.62759974841558</v>
      </c>
      <c r="L7" s="700">
        <f>'Operating Model'!S282</f>
        <v>261.12752676034484</v>
      </c>
    </row>
    <row r="8" spans="1:12" customFormat="1">
      <c r="A8" s="676"/>
      <c r="B8" s="690"/>
      <c r="C8" s="690"/>
      <c r="D8" s="690"/>
      <c r="E8" s="690"/>
      <c r="F8" s="690"/>
      <c r="G8" s="690"/>
      <c r="H8" s="690"/>
      <c r="I8" s="690"/>
      <c r="J8" s="690"/>
      <c r="K8" s="690"/>
      <c r="L8" s="690"/>
    </row>
    <row r="9" spans="1:12" customFormat="1">
      <c r="A9" s="675" t="s">
        <v>1040</v>
      </c>
      <c r="B9" s="690"/>
      <c r="C9" s="690"/>
      <c r="D9" s="690"/>
      <c r="E9" s="690"/>
      <c r="F9" s="690"/>
      <c r="G9" s="690"/>
      <c r="H9" s="690"/>
      <c r="I9" s="690"/>
      <c r="J9" s="690"/>
      <c r="K9" s="690"/>
      <c r="L9" s="690"/>
    </row>
    <row r="10" spans="1:12" customFormat="1">
      <c r="A10" s="679" t="s">
        <v>1041</v>
      </c>
      <c r="B10" s="690">
        <f>'Operating Model'!C285</f>
        <v>-141.80000000000001</v>
      </c>
      <c r="C10" s="690">
        <f>'Operating Model'!D285</f>
        <v>-165.3</v>
      </c>
      <c r="D10" s="690">
        <f>'Operating Model'!E285</f>
        <v>-170.6</v>
      </c>
      <c r="E10" s="690">
        <f>'Operating Model'!F285</f>
        <v>-148.80000000000001</v>
      </c>
      <c r="F10" s="690">
        <f>'Operating Model'!G285</f>
        <v>-196.2</v>
      </c>
      <c r="G10" s="690">
        <f>'Operating Model'!H285</f>
        <v>-198.1</v>
      </c>
      <c r="H10" s="690">
        <f>'Operating Model'!O285</f>
        <v>-211.59671073950992</v>
      </c>
      <c r="I10" s="690">
        <f>'Operating Model'!P285</f>
        <v>-226.40848049127564</v>
      </c>
      <c r="J10" s="690">
        <f>'Operating Model'!Q285</f>
        <v>-239.99298932075217</v>
      </c>
      <c r="K10" s="690">
        <f>'Operating Model'!R285</f>
        <v>-251.99263878678983</v>
      </c>
      <c r="L10" s="690">
        <f>'Operating Model'!S285</f>
        <v>-262.07234433826142</v>
      </c>
    </row>
    <row r="11" spans="1:12" customFormat="1">
      <c r="A11" s="679" t="s">
        <v>164</v>
      </c>
      <c r="B11" s="690">
        <f>'Operating Model'!C286</f>
        <v>14</v>
      </c>
      <c r="C11" s="690">
        <f>'Operating Model'!D286</f>
        <v>16.899999999999999</v>
      </c>
      <c r="D11" s="690">
        <f>'Operating Model'!E286</f>
        <v>10.5</v>
      </c>
      <c r="E11" s="690">
        <f>'Operating Model'!F286</f>
        <v>4.9000000000000004</v>
      </c>
      <c r="F11" s="690">
        <f>'Operating Model'!G286</f>
        <v>14.4</v>
      </c>
      <c r="G11" s="690">
        <f>'Operating Model'!H286</f>
        <v>13.7</v>
      </c>
      <c r="H11" s="690">
        <f>'Operating Model'!O286</f>
        <v>12.399999999999999</v>
      </c>
      <c r="I11" s="690">
        <f>'Operating Model'!P286</f>
        <v>12.399999999999999</v>
      </c>
      <c r="J11" s="690">
        <f>'Operating Model'!Q286</f>
        <v>12.399999999999999</v>
      </c>
      <c r="K11" s="690">
        <f>'Operating Model'!R286</f>
        <v>12.399999999999999</v>
      </c>
      <c r="L11" s="690">
        <f>'Operating Model'!S286</f>
        <v>12.399999999999999</v>
      </c>
    </row>
    <row r="12" spans="1:12" customFormat="1">
      <c r="A12" s="681" t="s">
        <v>165</v>
      </c>
      <c r="B12" s="690">
        <f>'Operating Model'!C287</f>
        <v>-13.4</v>
      </c>
      <c r="C12" s="690">
        <f>'Operating Model'!D287</f>
        <v>-11.7</v>
      </c>
      <c r="D12" s="690">
        <f>'Operating Model'!E287</f>
        <v>-74.599999999999994</v>
      </c>
      <c r="E12" s="690">
        <f>'Operating Model'!F287</f>
        <v>-100.7</v>
      </c>
      <c r="F12" s="690">
        <f>'Operating Model'!G287</f>
        <v>-3</v>
      </c>
      <c r="G12" s="690">
        <f>'Operating Model'!H287</f>
        <v>-17.100000000000001</v>
      </c>
      <c r="H12" s="690">
        <f>'Operating Model'!O287</f>
        <v>0</v>
      </c>
      <c r="I12" s="690">
        <f>'Operating Model'!P287</f>
        <v>0</v>
      </c>
      <c r="J12" s="690">
        <f>'Operating Model'!Q287</f>
        <v>0</v>
      </c>
      <c r="K12" s="690">
        <f>'Operating Model'!R287</f>
        <v>0</v>
      </c>
      <c r="L12" s="690">
        <f>'Operating Model'!S287</f>
        <v>0</v>
      </c>
    </row>
    <row r="13" spans="1:12">
      <c r="A13" s="679" t="s">
        <v>1048</v>
      </c>
      <c r="B13" s="697">
        <f>'Operating Model'!C291</f>
        <v>-175.8</v>
      </c>
      <c r="C13" s="697">
        <f>'Operating Model'!D291</f>
        <v>-198.8</v>
      </c>
      <c r="D13" s="697">
        <f>'Operating Model'!E291</f>
        <v>0</v>
      </c>
      <c r="E13" s="697">
        <f>'Operating Model'!F291</f>
        <v>-9.1</v>
      </c>
      <c r="F13" s="697">
        <f>'Operating Model'!G291</f>
        <v>0.6</v>
      </c>
      <c r="G13" s="697">
        <f>'Operating Model'!H291</f>
        <v>11.5</v>
      </c>
      <c r="H13" s="697">
        <f>'Operating Model'!O291</f>
        <v>0</v>
      </c>
      <c r="I13" s="697">
        <f>'Operating Model'!P291</f>
        <v>0</v>
      </c>
      <c r="J13" s="697">
        <f>'Operating Model'!Q291</f>
        <v>0</v>
      </c>
      <c r="K13" s="697">
        <f>'Operating Model'!R291</f>
        <v>0</v>
      </c>
      <c r="L13" s="697">
        <f>'Operating Model'!S291</f>
        <v>0</v>
      </c>
    </row>
    <row r="14" spans="1:12">
      <c r="A14" s="670" t="s">
        <v>1042</v>
      </c>
      <c r="B14" s="700">
        <f>'Operating Model'!C293</f>
        <v>-317.5</v>
      </c>
      <c r="C14" s="700">
        <f>'Operating Model'!D293</f>
        <v>-359.9</v>
      </c>
      <c r="D14" s="700">
        <f>'Operating Model'!E293</f>
        <v>-241.1</v>
      </c>
      <c r="E14" s="700">
        <f>'Operating Model'!F293</f>
        <v>-255.4</v>
      </c>
      <c r="F14" s="700">
        <f>'Operating Model'!G293</f>
        <v>-171.8</v>
      </c>
      <c r="G14" s="700">
        <f>'Operating Model'!H293</f>
        <v>-174.7</v>
      </c>
      <c r="H14" s="700">
        <f>'Operating Model'!O293</f>
        <v>-196.18004407284323</v>
      </c>
      <c r="I14" s="700">
        <f>'Operating Model'!P293</f>
        <v>-210.99181382460895</v>
      </c>
      <c r="J14" s="700">
        <f>'Operating Model'!Q293</f>
        <v>-224.57632265408549</v>
      </c>
      <c r="K14" s="700">
        <f>'Operating Model'!R293</f>
        <v>-236.57597212012314</v>
      </c>
      <c r="L14" s="700">
        <f>'Operating Model'!S293</f>
        <v>-246.65567767159473</v>
      </c>
    </row>
    <row r="15" spans="1:12">
      <c r="A15" s="676"/>
      <c r="B15" s="697"/>
      <c r="C15" s="697"/>
      <c r="D15" s="697"/>
      <c r="E15" s="697"/>
      <c r="F15" s="697"/>
      <c r="G15" s="697"/>
      <c r="H15" s="697"/>
      <c r="I15" s="697"/>
      <c r="J15" s="697"/>
      <c r="K15" s="697"/>
      <c r="L15" s="697"/>
    </row>
    <row r="16" spans="1:12">
      <c r="A16" s="675" t="s">
        <v>1043</v>
      </c>
      <c r="B16" s="697"/>
      <c r="C16" s="697"/>
      <c r="D16" s="697"/>
      <c r="E16" s="697"/>
      <c r="F16" s="697"/>
      <c r="G16" s="697"/>
      <c r="H16" s="697"/>
      <c r="I16" s="697"/>
      <c r="J16" s="697"/>
      <c r="K16" s="697"/>
      <c r="L16" s="697"/>
    </row>
    <row r="17" spans="1:12">
      <c r="A17" s="681" t="s">
        <v>1049</v>
      </c>
      <c r="B17" s="697">
        <f>'Operating Model'!C297</f>
        <v>6.9</v>
      </c>
      <c r="C17" s="697">
        <f>'Operating Model'!D297</f>
        <v>93.5</v>
      </c>
      <c r="D17" s="697">
        <f>'Operating Model'!E297</f>
        <v>14.2</v>
      </c>
      <c r="E17" s="697">
        <f>'Operating Model'!F297</f>
        <v>153.1</v>
      </c>
      <c r="F17" s="697">
        <f>'Operating Model'!G297</f>
        <v>117.6</v>
      </c>
      <c r="G17" s="697">
        <f>'Operating Model'!H297</f>
        <v>45.2</v>
      </c>
      <c r="H17" s="697">
        <f>'Operating Model'!O297</f>
        <v>162.82</v>
      </c>
      <c r="I17" s="697">
        <f>'Operating Model'!P297</f>
        <v>102.4</v>
      </c>
      <c r="J17" s="697">
        <f>'Operating Model'!Q297</f>
        <v>78.760000000000005</v>
      </c>
      <c r="K17" s="697">
        <f>'Operating Model'!R297</f>
        <v>79.8</v>
      </c>
      <c r="L17" s="697">
        <f>'Operating Model'!S297</f>
        <v>80.16</v>
      </c>
    </row>
    <row r="18" spans="1:12">
      <c r="A18" s="681" t="s">
        <v>1050</v>
      </c>
      <c r="B18" s="697">
        <f>'Operating Model'!C301</f>
        <v>-68.8</v>
      </c>
      <c r="C18" s="697">
        <f>'Operating Model'!D301</f>
        <v>-17</v>
      </c>
      <c r="D18" s="697">
        <f>'Operating Model'!E301</f>
        <v>-22.9</v>
      </c>
      <c r="E18" s="697">
        <f>'Operating Model'!F301</f>
        <v>-19.5</v>
      </c>
      <c r="F18" s="697">
        <f>'Operating Model'!G301</f>
        <v>-153.69999999999999</v>
      </c>
      <c r="G18" s="697">
        <f>'Operating Model'!H301</f>
        <v>-38.299999999999997</v>
      </c>
      <c r="H18" s="697">
        <f>'Operating Model'!O301</f>
        <v>-33.299999999999997</v>
      </c>
      <c r="I18" s="697">
        <f>'Operating Model'!P301</f>
        <v>-33.299999999999997</v>
      </c>
      <c r="J18" s="697">
        <f>'Operating Model'!Q301</f>
        <v>-33.299999999999997</v>
      </c>
      <c r="K18" s="697">
        <f>'Operating Model'!R301</f>
        <v>-33.299999999999997</v>
      </c>
      <c r="L18" s="697">
        <f>'Operating Model'!S301</f>
        <v>-33.299999999999997</v>
      </c>
    </row>
    <row r="19" spans="1:12">
      <c r="A19" s="679" t="s">
        <v>1044</v>
      </c>
      <c r="B19" s="697">
        <f>'Operating Model'!C307</f>
        <v>-16.5</v>
      </c>
      <c r="C19" s="697">
        <f>'Operating Model'!D307</f>
        <v>-18.2</v>
      </c>
      <c r="D19" s="697">
        <f>'Operating Model'!E307</f>
        <v>-18.399999999999999</v>
      </c>
      <c r="E19" s="697">
        <f>'Operating Model'!F307</f>
        <v>-18.899999999999999</v>
      </c>
      <c r="F19" s="697">
        <f>'Operating Model'!G307</f>
        <v>-18.7</v>
      </c>
      <c r="G19" s="697">
        <f>'Operating Model'!H307</f>
        <v>-18.899999999999999</v>
      </c>
      <c r="H19" s="697">
        <f>'Operating Model'!O307</f>
        <v>-22.057325839114046</v>
      </c>
      <c r="I19" s="697">
        <f>'Operating Model'!P307</f>
        <v>-25.028831347206683</v>
      </c>
      <c r="J19" s="697">
        <f>'Operating Model'!Q307</f>
        <v>-27.978028214086034</v>
      </c>
      <c r="K19" s="697">
        <f>'Operating Model'!R307</f>
        <v>-30.836644708132862</v>
      </c>
      <c r="L19" s="697">
        <f>'Operating Model'!S307</f>
        <v>-33.532713950512715</v>
      </c>
    </row>
    <row r="20" spans="1:12">
      <c r="A20" s="679" t="s">
        <v>1051</v>
      </c>
      <c r="B20" s="697">
        <f>B21-SUM(B17:B19)</f>
        <v>-6.6999999999999886</v>
      </c>
      <c r="C20" s="697">
        <f t="shared" ref="C20:G20" si="2">C21-SUM(C17:C19)</f>
        <v>-57.9</v>
      </c>
      <c r="D20" s="697">
        <f t="shared" si="2"/>
        <v>-19.500000000000004</v>
      </c>
      <c r="E20" s="697">
        <f t="shared" si="2"/>
        <v>-54.699999999999989</v>
      </c>
      <c r="F20" s="697">
        <f t="shared" si="2"/>
        <v>-12.400000000000006</v>
      </c>
      <c r="G20" s="697">
        <f t="shared" si="2"/>
        <v>-18.600000000000009</v>
      </c>
      <c r="H20" s="697">
        <f>H21-SUM(H17:H19)</f>
        <v>-17.72</v>
      </c>
      <c r="I20" s="697">
        <f t="shared" ref="I20:L20" si="3">I21-SUM(I17:I19)</f>
        <v>-17.72</v>
      </c>
      <c r="J20" s="697">
        <f t="shared" si="3"/>
        <v>-17.72</v>
      </c>
      <c r="K20" s="697">
        <f t="shared" si="3"/>
        <v>-17.72</v>
      </c>
      <c r="L20" s="697">
        <f t="shared" si="3"/>
        <v>-17.72</v>
      </c>
    </row>
    <row r="21" spans="1:12">
      <c r="A21" s="670" t="s">
        <v>1045</v>
      </c>
      <c r="B21" s="700">
        <f>'Operating Model'!C312</f>
        <v>-85.1</v>
      </c>
      <c r="C21" s="700">
        <f>'Operating Model'!D312</f>
        <v>0.4</v>
      </c>
      <c r="D21" s="700">
        <f>'Operating Model'!E312</f>
        <v>-46.6</v>
      </c>
      <c r="E21" s="700">
        <f>'Operating Model'!F312</f>
        <v>60</v>
      </c>
      <c r="F21" s="700">
        <f>'Operating Model'!G312</f>
        <v>-67.2</v>
      </c>
      <c r="G21" s="700">
        <f>'Operating Model'!H312</f>
        <v>-30.6</v>
      </c>
      <c r="H21" s="700">
        <f>'Operating Model'!O312</f>
        <v>89.74267416088594</v>
      </c>
      <c r="I21" s="700">
        <f>'Operating Model'!P312</f>
        <v>26.351168652793326</v>
      </c>
      <c r="J21" s="700">
        <f>'Operating Model'!Q312</f>
        <v>-0.23802821408602526</v>
      </c>
      <c r="K21" s="700">
        <f>'Operating Model'!R312</f>
        <v>-2.0566447081328612</v>
      </c>
      <c r="L21" s="700">
        <f>'Operating Model'!S312</f>
        <v>-4.3927139505127144</v>
      </c>
    </row>
    <row r="22" spans="1:12">
      <c r="A22" s="676"/>
      <c r="B22" s="697"/>
      <c r="C22" s="697"/>
      <c r="D22" s="697"/>
      <c r="E22" s="697"/>
      <c r="F22" s="697"/>
      <c r="G22" s="697"/>
      <c r="H22" s="697"/>
      <c r="I22" s="697"/>
      <c r="J22" s="697"/>
      <c r="K22" s="697"/>
      <c r="L22" s="697"/>
    </row>
    <row r="23" spans="1:12">
      <c r="A23" s="677" t="s">
        <v>1046</v>
      </c>
      <c r="B23" s="690">
        <v>137.19999999999999</v>
      </c>
      <c r="C23" s="690">
        <f>B24</f>
        <v>196.39999999999998</v>
      </c>
      <c r="D23" s="690">
        <f t="shared" ref="D23:G23" si="4">C24</f>
        <v>250.89999999999998</v>
      </c>
      <c r="E23" s="690">
        <f t="shared" si="4"/>
        <v>142.99999999999997</v>
      </c>
      <c r="F23" s="690">
        <f t="shared" si="4"/>
        <v>182.99999999999997</v>
      </c>
      <c r="G23" s="690">
        <f t="shared" si="4"/>
        <v>182.89999999999998</v>
      </c>
      <c r="H23" s="690">
        <v>170.31</v>
      </c>
      <c r="I23" s="690">
        <f>'Operating Model'!O145</f>
        <v>211.59671073950992</v>
      </c>
      <c r="J23" s="690">
        <f>'Operating Model'!P145</f>
        <v>226.40848049127564</v>
      </c>
      <c r="K23" s="690">
        <f>'Operating Model'!Q145</f>
        <v>239.99298932075217</v>
      </c>
      <c r="L23" s="690">
        <f>'Operating Model'!R145</f>
        <v>251.99263878678983</v>
      </c>
    </row>
    <row r="24" spans="1:12">
      <c r="A24" s="676" t="s">
        <v>1047</v>
      </c>
      <c r="B24" s="697">
        <f>B23+B25</f>
        <v>196.39999999999998</v>
      </c>
      <c r="C24" s="697">
        <f>C23+C25</f>
        <v>250.89999999999998</v>
      </c>
      <c r="D24" s="697">
        <f t="shared" ref="D24:F24" si="5">D23+D25</f>
        <v>142.99999999999997</v>
      </c>
      <c r="E24" s="697">
        <f t="shared" si="5"/>
        <v>182.99999999999997</v>
      </c>
      <c r="F24" s="697">
        <f t="shared" si="5"/>
        <v>182.89999999999998</v>
      </c>
      <c r="G24" s="697">
        <f>170.31</f>
        <v>170.31</v>
      </c>
      <c r="H24" s="697">
        <f>H23+H25</f>
        <v>211.5900527511987</v>
      </c>
      <c r="I24" s="697">
        <f t="shared" ref="I24" si="6">I23+I25</f>
        <v>226.40828294196135</v>
      </c>
      <c r="J24" s="697">
        <f t="shared" ref="J24" si="7">J23+J25</f>
        <v>239.98823004346008</v>
      </c>
      <c r="K24" s="697">
        <f t="shared" ref="K24" si="8">K23+K25</f>
        <v>251.98797224091174</v>
      </c>
      <c r="L24" s="697">
        <f t="shared" ref="L24" si="9">L23+L25</f>
        <v>262.07177392502723</v>
      </c>
    </row>
    <row r="25" spans="1:12">
      <c r="A25" s="670" t="s">
        <v>184</v>
      </c>
      <c r="B25" s="700">
        <f>'Operating Model'!C316</f>
        <v>59.2</v>
      </c>
      <c r="C25" s="700">
        <f>'Operating Model'!D316</f>
        <v>54.5</v>
      </c>
      <c r="D25" s="700">
        <f>'Operating Model'!E316</f>
        <v>-107.9</v>
      </c>
      <c r="E25" s="700">
        <f>'Operating Model'!F316</f>
        <v>40</v>
      </c>
      <c r="F25" s="700">
        <f>'Operating Model'!G316</f>
        <v>-0.1</v>
      </c>
      <c r="G25" s="700">
        <f>G24-G23</f>
        <v>-12.589999999999975</v>
      </c>
      <c r="H25" s="700">
        <f>'Operating Model'!O316</f>
        <v>41.280052751198696</v>
      </c>
      <c r="I25" s="700">
        <f>'Operating Model'!P316</f>
        <v>14.811572202451437</v>
      </c>
      <c r="J25" s="700">
        <f>'Operating Model'!Q316</f>
        <v>13.579749552184442</v>
      </c>
      <c r="K25" s="700">
        <f>'Operating Model'!R316</f>
        <v>11.994982920159575</v>
      </c>
      <c r="L25" s="700">
        <f>'Operating Model'!S316</f>
        <v>10.07913513823739</v>
      </c>
    </row>
    <row r="26" spans="1:12">
      <c r="B26" s="659"/>
      <c r="C26" s="659"/>
      <c r="D26" s="659"/>
      <c r="E26" s="659"/>
      <c r="F26" s="659"/>
      <c r="G26" s="659"/>
      <c r="H26" s="659"/>
      <c r="I26" s="659"/>
      <c r="J26" s="659"/>
      <c r="K26" s="659"/>
      <c r="L26" s="659"/>
    </row>
    <row r="27" spans="1:12">
      <c r="B27" s="659"/>
      <c r="C27" s="659"/>
      <c r="D27" s="659"/>
      <c r="E27" s="659"/>
      <c r="F27" s="659"/>
      <c r="G27" s="659"/>
      <c r="H27" s="661"/>
      <c r="I27" s="661"/>
      <c r="J27" s="661"/>
      <c r="K27" s="661"/>
      <c r="L27" s="661"/>
    </row>
    <row r="28" spans="1:12">
      <c r="B28" s="659"/>
      <c r="C28" s="659"/>
      <c r="D28" s="659"/>
      <c r="E28" s="659"/>
      <c r="F28" s="659"/>
      <c r="G28" s="659"/>
      <c r="H28" s="661"/>
      <c r="I28" s="661"/>
      <c r="J28" s="661"/>
      <c r="K28" s="661"/>
      <c r="L28" s="661"/>
    </row>
    <row r="29" spans="1:12">
      <c r="H29" s="634"/>
      <c r="I29" s="634"/>
      <c r="J29" s="634"/>
      <c r="K29" s="634"/>
      <c r="L29" s="634"/>
    </row>
    <row r="31" spans="1:12">
      <c r="H31" s="634"/>
      <c r="I31" s="634"/>
      <c r="J31" s="634"/>
      <c r="K31" s="634"/>
      <c r="L31" s="634"/>
    </row>
    <row r="33" spans="1:12">
      <c r="A33" s="32"/>
    </row>
    <row r="34" spans="1:12">
      <c r="A34" s="32"/>
    </row>
    <row r="35" spans="1:12">
      <c r="B35" s="68"/>
      <c r="C35" s="68"/>
      <c r="D35" s="68"/>
      <c r="E35" s="68"/>
      <c r="F35" s="68"/>
      <c r="G35" s="68"/>
      <c r="H35" s="68"/>
      <c r="I35" s="68"/>
      <c r="J35" s="68"/>
      <c r="K35" s="68"/>
      <c r="L35" s="68"/>
    </row>
    <row r="36" spans="1:12">
      <c r="B36" s="68"/>
      <c r="C36" s="68"/>
      <c r="D36" s="68"/>
      <c r="E36" s="68"/>
      <c r="F36" s="68"/>
      <c r="G36" s="68"/>
      <c r="H36" s="68"/>
      <c r="I36" s="68"/>
      <c r="J36" s="68"/>
      <c r="K36" s="68"/>
      <c r="L36" s="68"/>
    </row>
    <row r="37" spans="1:12">
      <c r="B37" s="68"/>
      <c r="C37" s="68"/>
      <c r="D37" s="68"/>
      <c r="E37" s="68"/>
      <c r="F37" s="68"/>
      <c r="G37" s="68"/>
      <c r="H37" s="68"/>
      <c r="I37" s="68"/>
      <c r="J37" s="68"/>
      <c r="K37" s="68"/>
      <c r="L37" s="68"/>
    </row>
    <row r="38" spans="1:12">
      <c r="B38" s="68"/>
      <c r="C38" s="68"/>
      <c r="D38" s="68"/>
      <c r="E38" s="68"/>
      <c r="F38" s="68"/>
      <c r="G38" s="68"/>
      <c r="H38" s="68"/>
      <c r="I38" s="68"/>
      <c r="J38" s="68"/>
      <c r="K38" s="68"/>
      <c r="L38" s="68"/>
    </row>
    <row r="39" spans="1:12">
      <c r="B39" s="68"/>
      <c r="C39" s="68"/>
      <c r="D39" s="68"/>
      <c r="E39" s="68"/>
      <c r="F39" s="68"/>
      <c r="G39" s="68"/>
      <c r="H39" s="68"/>
      <c r="I39" s="68"/>
      <c r="J39" s="68"/>
      <c r="K39" s="68"/>
      <c r="L39" s="68"/>
    </row>
    <row r="40" spans="1:12">
      <c r="B40" s="68"/>
      <c r="C40" s="68"/>
      <c r="D40" s="68"/>
      <c r="E40" s="68"/>
      <c r="F40" s="68"/>
      <c r="G40" s="68"/>
      <c r="H40" s="68"/>
      <c r="I40" s="68"/>
      <c r="J40" s="68"/>
      <c r="K40" s="68"/>
      <c r="L40" s="68"/>
    </row>
    <row r="41" spans="1:12">
      <c r="B41" s="68"/>
      <c r="C41" s="68"/>
      <c r="D41" s="68"/>
      <c r="E41" s="68"/>
      <c r="F41" s="68"/>
      <c r="G41" s="68"/>
      <c r="H41" s="68"/>
      <c r="I41" s="68"/>
      <c r="J41" s="68"/>
      <c r="K41" s="68"/>
      <c r="L41" s="68"/>
    </row>
    <row r="42" spans="1:12">
      <c r="B42" s="68"/>
      <c r="C42" s="68"/>
      <c r="D42" s="68"/>
      <c r="E42" s="68"/>
      <c r="F42" s="68"/>
      <c r="G42" s="68"/>
      <c r="H42" s="68"/>
      <c r="I42" s="68"/>
      <c r="J42" s="68"/>
      <c r="K42" s="68"/>
      <c r="L42" s="68"/>
    </row>
    <row r="43" spans="1:12">
      <c r="B43" s="68"/>
      <c r="C43" s="68"/>
      <c r="D43" s="68"/>
      <c r="E43" s="68"/>
      <c r="F43" s="68"/>
      <c r="G43" s="68"/>
      <c r="H43" s="68"/>
      <c r="I43" s="68"/>
      <c r="J43" s="68"/>
      <c r="K43" s="68"/>
      <c r="L43" s="68"/>
    </row>
    <row r="44" spans="1:12">
      <c r="B44" s="68"/>
      <c r="C44" s="68"/>
      <c r="D44" s="68"/>
      <c r="E44" s="68"/>
      <c r="F44" s="68"/>
      <c r="G44" s="68"/>
      <c r="H44" s="68"/>
      <c r="I44" s="68"/>
      <c r="J44" s="68"/>
      <c r="K44" s="68"/>
      <c r="L44" s="68"/>
    </row>
    <row r="45" spans="1:12">
      <c r="A45" s="541"/>
      <c r="B45" s="68"/>
      <c r="C45" s="68"/>
      <c r="D45" s="68"/>
      <c r="E45" s="68"/>
      <c r="F45" s="68"/>
      <c r="G45" s="68"/>
      <c r="H45" s="68"/>
      <c r="I45" s="68"/>
      <c r="J45" s="68"/>
      <c r="K45" s="68"/>
      <c r="L45" s="68"/>
    </row>
    <row r="46" spans="1:12">
      <c r="B46" s="68"/>
      <c r="C46" s="68"/>
      <c r="D46" s="68"/>
      <c r="E46" s="68"/>
      <c r="F46" s="68"/>
      <c r="G46" s="68"/>
      <c r="H46" s="68"/>
      <c r="I46" s="68"/>
      <c r="J46" s="68"/>
      <c r="K46" s="68"/>
      <c r="L46" s="68"/>
    </row>
    <row r="47" spans="1:12">
      <c r="B47" s="68"/>
      <c r="C47" s="68"/>
      <c r="D47" s="68"/>
      <c r="E47" s="68"/>
      <c r="F47" s="68"/>
      <c r="G47" s="68"/>
      <c r="H47" s="68"/>
      <c r="I47" s="68"/>
      <c r="J47" s="68"/>
      <c r="K47" s="68"/>
      <c r="L47" s="68"/>
    </row>
    <row r="48" spans="1:12">
      <c r="B48" s="68"/>
      <c r="C48" s="68"/>
      <c r="D48" s="68"/>
      <c r="E48" s="68"/>
      <c r="F48" s="68"/>
      <c r="G48" s="68"/>
      <c r="H48" s="68"/>
      <c r="I48" s="68"/>
      <c r="J48" s="68"/>
      <c r="K48" s="68"/>
      <c r="L48" s="68"/>
    </row>
    <row r="49" spans="1:12">
      <c r="B49" s="68"/>
      <c r="C49" s="68"/>
      <c r="D49" s="68"/>
      <c r="E49" s="68"/>
      <c r="F49" s="68"/>
      <c r="G49" s="68"/>
      <c r="H49" s="68"/>
      <c r="I49" s="68"/>
      <c r="J49" s="68"/>
      <c r="K49" s="68"/>
      <c r="L49" s="68"/>
    </row>
    <row r="50" spans="1:12">
      <c r="B50" s="68"/>
      <c r="C50" s="68"/>
      <c r="D50" s="68"/>
      <c r="E50" s="68"/>
      <c r="F50" s="68"/>
      <c r="G50" s="68"/>
      <c r="H50" s="68"/>
      <c r="I50" s="68"/>
      <c r="J50" s="68"/>
      <c r="K50" s="68"/>
      <c r="L50" s="68"/>
    </row>
    <row r="51" spans="1:12">
      <c r="B51" s="68"/>
      <c r="C51" s="68"/>
      <c r="D51" s="68"/>
      <c r="E51" s="68"/>
      <c r="F51" s="68"/>
      <c r="G51" s="68"/>
      <c r="H51" s="68"/>
      <c r="I51" s="68"/>
      <c r="J51" s="68"/>
      <c r="K51" s="68"/>
      <c r="L51" s="68"/>
    </row>
    <row r="52" spans="1:12">
      <c r="B52" s="68"/>
      <c r="C52" s="68"/>
      <c r="D52" s="68"/>
      <c r="E52" s="68"/>
      <c r="F52" s="68"/>
      <c r="G52" s="68"/>
      <c r="H52" s="68"/>
      <c r="I52" s="68"/>
      <c r="J52" s="68"/>
      <c r="K52" s="68"/>
      <c r="L52" s="68"/>
    </row>
    <row r="53" spans="1:12">
      <c r="A53" s="660"/>
      <c r="B53" s="68"/>
      <c r="C53" s="68"/>
      <c r="D53" s="68"/>
      <c r="E53" s="68"/>
      <c r="F53" s="68"/>
      <c r="G53" s="68"/>
      <c r="H53" s="68"/>
      <c r="I53" s="68"/>
      <c r="J53" s="68"/>
      <c r="K53" s="68"/>
      <c r="L53" s="68"/>
    </row>
    <row r="54" spans="1:12">
      <c r="B54" s="68"/>
      <c r="C54" s="68"/>
      <c r="D54" s="68"/>
      <c r="E54" s="68"/>
      <c r="F54" s="68"/>
      <c r="G54" s="68"/>
      <c r="H54" s="68"/>
      <c r="I54" s="68"/>
      <c r="J54" s="68"/>
      <c r="K54" s="68"/>
      <c r="L54" s="68"/>
    </row>
    <row r="55" spans="1:12">
      <c r="B55" s="68"/>
      <c r="C55" s="68"/>
      <c r="D55" s="68"/>
      <c r="E55" s="68"/>
      <c r="F55" s="68"/>
      <c r="G55" s="68"/>
      <c r="H55" s="68"/>
      <c r="I55" s="68"/>
      <c r="J55" s="68"/>
      <c r="K55" s="68"/>
      <c r="L55" s="68"/>
    </row>
    <row r="56" spans="1:12">
      <c r="B56" s="68"/>
      <c r="C56" s="68"/>
      <c r="D56" s="68"/>
      <c r="E56" s="68"/>
      <c r="F56" s="68"/>
      <c r="G56" s="68"/>
      <c r="H56" s="68"/>
      <c r="I56" s="68"/>
      <c r="J56" s="68"/>
      <c r="K56" s="68"/>
      <c r="L56" s="68"/>
    </row>
    <row r="57" spans="1:12">
      <c r="A57" t="s">
        <v>1031</v>
      </c>
      <c r="B57" s="68">
        <f t="shared" ref="B57:L61" si="10">B27/B$10</f>
        <v>0</v>
      </c>
      <c r="C57" s="68">
        <f t="shared" si="10"/>
        <v>0</v>
      </c>
      <c r="D57" s="68">
        <f t="shared" si="10"/>
        <v>0</v>
      </c>
      <c r="E57" s="68">
        <f t="shared" si="10"/>
        <v>0</v>
      </c>
      <c r="F57" s="68">
        <f t="shared" si="10"/>
        <v>0</v>
      </c>
      <c r="G57" s="68">
        <f t="shared" si="10"/>
        <v>0</v>
      </c>
      <c r="H57" s="68">
        <f t="shared" si="10"/>
        <v>0</v>
      </c>
      <c r="I57" s="68">
        <f t="shared" si="10"/>
        <v>0</v>
      </c>
      <c r="J57" s="68">
        <f t="shared" si="10"/>
        <v>0</v>
      </c>
      <c r="K57" s="68">
        <f t="shared" si="10"/>
        <v>0</v>
      </c>
      <c r="L57" s="68">
        <f t="shared" si="10"/>
        <v>0</v>
      </c>
    </row>
    <row r="58" spans="1:12">
      <c r="A58" t="s">
        <v>118</v>
      </c>
      <c r="B58" s="68">
        <f t="shared" si="10"/>
        <v>0</v>
      </c>
      <c r="C58" s="68">
        <f t="shared" si="10"/>
        <v>0</v>
      </c>
      <c r="D58" s="68">
        <f t="shared" si="10"/>
        <v>0</v>
      </c>
      <c r="E58" s="68">
        <f t="shared" si="10"/>
        <v>0</v>
      </c>
      <c r="F58" s="68">
        <f t="shared" si="10"/>
        <v>0</v>
      </c>
      <c r="G58" s="68">
        <f t="shared" si="10"/>
        <v>0</v>
      </c>
      <c r="H58" s="68">
        <f t="shared" si="10"/>
        <v>0</v>
      </c>
      <c r="I58" s="68">
        <f t="shared" si="10"/>
        <v>0</v>
      </c>
      <c r="J58" s="68">
        <f t="shared" si="10"/>
        <v>0</v>
      </c>
      <c r="K58" s="68">
        <f t="shared" si="10"/>
        <v>0</v>
      </c>
      <c r="L58" s="68">
        <f t="shared" si="10"/>
        <v>0</v>
      </c>
    </row>
    <row r="59" spans="1:12">
      <c r="A59" t="s">
        <v>122</v>
      </c>
      <c r="B59" s="68">
        <f t="shared" si="10"/>
        <v>0</v>
      </c>
      <c r="C59" s="68">
        <f t="shared" si="10"/>
        <v>0</v>
      </c>
      <c r="D59" s="68">
        <f t="shared" si="10"/>
        <v>0</v>
      </c>
      <c r="E59" s="68">
        <f t="shared" si="10"/>
        <v>0</v>
      </c>
      <c r="F59" s="68">
        <f t="shared" si="10"/>
        <v>0</v>
      </c>
      <c r="G59" s="68">
        <f t="shared" si="10"/>
        <v>0</v>
      </c>
      <c r="H59" s="68">
        <f t="shared" si="10"/>
        <v>0</v>
      </c>
      <c r="I59" s="68">
        <f t="shared" si="10"/>
        <v>0</v>
      </c>
      <c r="J59" s="68">
        <f t="shared" si="10"/>
        <v>0</v>
      </c>
      <c r="K59" s="68">
        <f t="shared" si="10"/>
        <v>0</v>
      </c>
      <c r="L59" s="68">
        <f t="shared" si="10"/>
        <v>0</v>
      </c>
    </row>
    <row r="60" spans="1:12">
      <c r="B60" s="68"/>
      <c r="C60" s="68"/>
      <c r="D60" s="68"/>
      <c r="E60" s="68"/>
      <c r="F60" s="68"/>
      <c r="G60" s="68"/>
      <c r="H60" s="68"/>
      <c r="I60" s="68"/>
      <c r="J60" s="68"/>
      <c r="K60" s="68"/>
      <c r="L60" s="68"/>
    </row>
    <row r="61" spans="1:12">
      <c r="A61" t="s">
        <v>1032</v>
      </c>
      <c r="B61" s="68">
        <f t="shared" si="10"/>
        <v>0</v>
      </c>
      <c r="C61" s="68">
        <f t="shared" si="10"/>
        <v>0</v>
      </c>
      <c r="D61" s="68">
        <f t="shared" si="10"/>
        <v>0</v>
      </c>
      <c r="E61" s="68">
        <f t="shared" si="10"/>
        <v>0</v>
      </c>
      <c r="F61" s="68">
        <f t="shared" si="10"/>
        <v>0</v>
      </c>
      <c r="G61" s="68">
        <f t="shared" si="10"/>
        <v>0</v>
      </c>
      <c r="H61" s="68">
        <f t="shared" si="10"/>
        <v>0</v>
      </c>
      <c r="I61" s="68">
        <f t="shared" si="10"/>
        <v>0</v>
      </c>
      <c r="J61" s="68">
        <f t="shared" si="10"/>
        <v>0</v>
      </c>
      <c r="K61" s="68">
        <f t="shared" si="10"/>
        <v>0</v>
      </c>
      <c r="L61" s="68">
        <f t="shared" si="10"/>
        <v>0</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B3:M12"/>
  <sheetViews>
    <sheetView workbookViewId="0">
      <selection activeCell="H28" sqref="H28"/>
    </sheetView>
  </sheetViews>
  <sheetFormatPr defaultRowHeight="15"/>
  <cols>
    <col min="2" max="2" width="10.28515625" customWidth="1"/>
    <col min="3" max="3" width="10" customWidth="1"/>
    <col min="5" max="5" width="23.7109375" customWidth="1"/>
    <col min="6" max="6" width="15.85546875" customWidth="1"/>
    <col min="7" max="7" width="21.28515625" customWidth="1"/>
    <col min="8" max="8" width="15.140625" customWidth="1"/>
    <col min="9" max="9" width="10.5703125" customWidth="1"/>
    <col min="12" max="12" width="16.42578125" customWidth="1"/>
    <col min="13" max="13" width="10.7109375" customWidth="1"/>
  </cols>
  <sheetData>
    <row r="3" spans="2:13">
      <c r="E3" s="933" t="s">
        <v>1167</v>
      </c>
      <c r="F3" s="747"/>
      <c r="G3" s="934"/>
      <c r="I3" s="923" t="s">
        <v>1160</v>
      </c>
      <c r="J3" s="923"/>
      <c r="K3" s="923"/>
      <c r="L3" s="923"/>
    </row>
    <row r="4" spans="2:13">
      <c r="E4" s="104"/>
      <c r="F4" s="936" t="s">
        <v>1168</v>
      </c>
      <c r="G4" s="926" t="s">
        <v>1172</v>
      </c>
      <c r="I4" s="924"/>
      <c r="J4" s="925" t="s">
        <v>1164</v>
      </c>
      <c r="K4" s="925" t="s">
        <v>1165</v>
      </c>
      <c r="L4" s="926" t="s">
        <v>1166</v>
      </c>
    </row>
    <row r="5" spans="2:13">
      <c r="E5" s="943" t="s">
        <v>275</v>
      </c>
      <c r="F5" s="937">
        <v>1228</v>
      </c>
      <c r="G5" s="938">
        <f>F5/F9</f>
        <v>0.74289171203871751</v>
      </c>
      <c r="I5" s="927" t="s">
        <v>1161</v>
      </c>
      <c r="J5" s="952">
        <v>0.74299999999999999</v>
      </c>
      <c r="K5" s="952">
        <v>0.13739999999999999</v>
      </c>
      <c r="L5" s="953">
        <f>J5*K5</f>
        <v>0.10208819999999999</v>
      </c>
    </row>
    <row r="6" spans="2:13">
      <c r="E6" s="944" t="s">
        <v>1169</v>
      </c>
      <c r="F6" s="779">
        <v>62</v>
      </c>
      <c r="G6" s="757">
        <f>F6/F9</f>
        <v>3.7507562008469449E-2</v>
      </c>
      <c r="I6" s="928" t="s">
        <v>1162</v>
      </c>
      <c r="J6" s="954">
        <v>0.25700000000000001</v>
      </c>
      <c r="K6" s="954">
        <v>1.7000000000000001E-2</v>
      </c>
      <c r="L6" s="955">
        <v>4.4000000000000003E-3</v>
      </c>
      <c r="M6" s="950"/>
    </row>
    <row r="7" spans="2:13">
      <c r="E7" s="945" t="s">
        <v>1170</v>
      </c>
      <c r="F7" s="939">
        <v>363</v>
      </c>
      <c r="G7" s="938">
        <f>F7/F9</f>
        <v>0.21960072595281308</v>
      </c>
      <c r="I7" s="929" t="s">
        <v>1163</v>
      </c>
      <c r="J7" s="956">
        <v>0</v>
      </c>
      <c r="K7" s="956">
        <v>0</v>
      </c>
      <c r="L7" s="957">
        <f>J7*K7</f>
        <v>0</v>
      </c>
    </row>
    <row r="8" spans="2:13">
      <c r="E8" s="946" t="s">
        <v>1171</v>
      </c>
      <c r="F8" s="948">
        <v>0</v>
      </c>
      <c r="G8" s="949">
        <f>F8/F9</f>
        <v>0</v>
      </c>
      <c r="K8" s="947" t="s">
        <v>240</v>
      </c>
      <c r="L8" s="951">
        <f>SUM(L5:L7)</f>
        <v>0.10648819999999999</v>
      </c>
    </row>
    <row r="9" spans="2:13">
      <c r="E9" s="942" t="s">
        <v>1173</v>
      </c>
      <c r="F9" s="940">
        <f>SUM(F5:F8)</f>
        <v>1653</v>
      </c>
      <c r="G9" s="941">
        <f>SUM(G5:G8)</f>
        <v>1</v>
      </c>
    </row>
    <row r="12" spans="2:13">
      <c r="B12">
        <f>(0.101*(0.743))+(0.4 *0.258*(1-0.5))</f>
        <v>0.12664300000000001</v>
      </c>
    </row>
  </sheetData>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B4:D13"/>
  <sheetViews>
    <sheetView workbookViewId="0">
      <selection activeCell="H35" sqref="H35"/>
    </sheetView>
  </sheetViews>
  <sheetFormatPr defaultRowHeight="15"/>
  <cols>
    <col min="2" max="2" width="25.7109375" customWidth="1"/>
    <col min="3" max="3" width="25.42578125" customWidth="1"/>
    <col min="4" max="4" width="24.28515625" customWidth="1"/>
  </cols>
  <sheetData>
    <row r="4" spans="2:4" ht="15.75">
      <c r="B4" s="958" t="s">
        <v>1176</v>
      </c>
      <c r="C4" s="959" t="s">
        <v>1174</v>
      </c>
      <c r="D4" s="960" t="s">
        <v>916</v>
      </c>
    </row>
    <row r="5" spans="2:4">
      <c r="B5" s="961" t="s">
        <v>1180</v>
      </c>
      <c r="C5" s="962" t="s">
        <v>1175</v>
      </c>
      <c r="D5" s="963" t="s">
        <v>1185</v>
      </c>
    </row>
    <row r="6" spans="2:4">
      <c r="B6" s="964" t="s">
        <v>1183</v>
      </c>
      <c r="C6" s="939" t="s">
        <v>1177</v>
      </c>
      <c r="D6" s="965" t="s">
        <v>1186</v>
      </c>
    </row>
    <row r="7" spans="2:4">
      <c r="B7" s="966" t="s">
        <v>1184</v>
      </c>
      <c r="C7" s="967" t="s">
        <v>1182</v>
      </c>
      <c r="D7" s="968"/>
    </row>
    <row r="8" spans="2:4">
      <c r="B8" s="964"/>
      <c r="C8" s="939" t="s">
        <v>1178</v>
      </c>
      <c r="D8" s="965"/>
    </row>
    <row r="9" spans="2:4">
      <c r="B9" s="966"/>
      <c r="C9" s="967" t="s">
        <v>1179</v>
      </c>
      <c r="D9" s="968"/>
    </row>
    <row r="10" spans="2:4">
      <c r="B10" s="969"/>
      <c r="C10" s="970" t="s">
        <v>1181</v>
      </c>
      <c r="D10" s="971"/>
    </row>
    <row r="13" spans="2:4">
      <c r="D13" s="40"/>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P49"/>
  <sheetViews>
    <sheetView tabSelected="1" topLeftCell="A16" workbookViewId="0">
      <selection activeCell="K37" sqref="K37"/>
    </sheetView>
  </sheetViews>
  <sheetFormatPr defaultRowHeight="15"/>
  <cols>
    <col min="1" max="1" width="35.140625" customWidth="1"/>
    <col min="3" max="3" width="12.85546875" customWidth="1"/>
    <col min="4" max="4" width="14.85546875" customWidth="1"/>
    <col min="5" max="5" width="9.42578125" customWidth="1"/>
    <col min="6" max="6" width="12.140625" customWidth="1"/>
    <col min="7" max="7" width="12.28515625" customWidth="1"/>
    <col min="8" max="8" width="13.5703125" customWidth="1"/>
    <col min="9" max="9" width="17.140625" customWidth="1"/>
    <col min="10" max="10" width="11" customWidth="1"/>
  </cols>
  <sheetData>
    <row r="6" spans="1:16">
      <c r="B6" t="s">
        <v>1202</v>
      </c>
      <c r="C6" t="s">
        <v>1203</v>
      </c>
      <c r="G6" s="1077" t="s">
        <v>1187</v>
      </c>
      <c r="H6" s="1080" t="s">
        <v>1188</v>
      </c>
      <c r="I6" s="1074" t="s">
        <v>1189</v>
      </c>
      <c r="J6" s="1078" t="s">
        <v>1190</v>
      </c>
    </row>
    <row r="7" spans="1:16">
      <c r="A7" s="1076" t="s">
        <v>1191</v>
      </c>
      <c r="B7">
        <v>8</v>
      </c>
      <c r="C7">
        <v>3</v>
      </c>
      <c r="D7">
        <v>1</v>
      </c>
      <c r="F7">
        <v>1</v>
      </c>
      <c r="G7">
        <v>1</v>
      </c>
      <c r="H7">
        <v>2</v>
      </c>
      <c r="I7">
        <v>3</v>
      </c>
      <c r="J7">
        <v>4</v>
      </c>
      <c r="K7">
        <v>5</v>
      </c>
      <c r="L7">
        <v>6</v>
      </c>
      <c r="M7">
        <v>7</v>
      </c>
      <c r="N7">
        <v>8</v>
      </c>
      <c r="O7">
        <v>9</v>
      </c>
      <c r="P7">
        <v>10</v>
      </c>
    </row>
    <row r="8" spans="1:16">
      <c r="A8" s="1076" t="s">
        <v>1192</v>
      </c>
      <c r="B8">
        <v>8</v>
      </c>
      <c r="C8">
        <v>1</v>
      </c>
      <c r="D8">
        <v>2</v>
      </c>
      <c r="F8">
        <v>2</v>
      </c>
      <c r="G8">
        <v>1</v>
      </c>
    </row>
    <row r="9" spans="1:16">
      <c r="A9" s="1076" t="s">
        <v>1193</v>
      </c>
      <c r="B9">
        <v>7</v>
      </c>
      <c r="C9">
        <v>2</v>
      </c>
      <c r="D9">
        <v>3</v>
      </c>
      <c r="F9">
        <v>3</v>
      </c>
      <c r="G9">
        <v>2</v>
      </c>
    </row>
    <row r="10" spans="1:16">
      <c r="A10" s="1081" t="s">
        <v>1194</v>
      </c>
      <c r="B10">
        <v>9</v>
      </c>
      <c r="C10">
        <v>1</v>
      </c>
      <c r="D10">
        <v>4</v>
      </c>
      <c r="F10">
        <v>4</v>
      </c>
      <c r="G10">
        <v>3</v>
      </c>
    </row>
    <row r="11" spans="1:16">
      <c r="A11" s="1081" t="s">
        <v>1195</v>
      </c>
      <c r="B11">
        <v>6</v>
      </c>
      <c r="C11">
        <v>3</v>
      </c>
      <c r="D11">
        <v>5</v>
      </c>
      <c r="F11">
        <v>5</v>
      </c>
      <c r="G11">
        <v>4</v>
      </c>
    </row>
    <row r="12" spans="1:16">
      <c r="A12" s="1075" t="s">
        <v>1196</v>
      </c>
      <c r="B12">
        <v>6</v>
      </c>
      <c r="C12">
        <v>8</v>
      </c>
      <c r="D12">
        <v>6</v>
      </c>
      <c r="F12">
        <v>6</v>
      </c>
    </row>
    <row r="13" spans="1:16">
      <c r="A13" s="1075" t="s">
        <v>1197</v>
      </c>
      <c r="B13">
        <v>7</v>
      </c>
      <c r="C13">
        <v>4</v>
      </c>
      <c r="D13">
        <v>7</v>
      </c>
      <c r="F13">
        <v>7</v>
      </c>
    </row>
    <row r="14" spans="1:16">
      <c r="A14" s="1079" t="s">
        <v>1198</v>
      </c>
      <c r="B14">
        <v>3</v>
      </c>
      <c r="C14">
        <v>6</v>
      </c>
      <c r="D14">
        <v>8</v>
      </c>
      <c r="F14">
        <v>8</v>
      </c>
    </row>
    <row r="15" spans="1:16">
      <c r="A15" s="1079" t="s">
        <v>1199</v>
      </c>
      <c r="B15">
        <v>8</v>
      </c>
      <c r="C15">
        <v>2</v>
      </c>
      <c r="D15">
        <v>9</v>
      </c>
      <c r="F15">
        <v>9</v>
      </c>
    </row>
    <row r="16" spans="1:16">
      <c r="A16" s="1076" t="s">
        <v>1200</v>
      </c>
      <c r="B16">
        <v>4</v>
      </c>
      <c r="C16">
        <v>1</v>
      </c>
      <c r="D16">
        <v>10</v>
      </c>
      <c r="F16">
        <v>10</v>
      </c>
    </row>
    <row r="36" spans="8:9">
      <c r="H36" s="1089" t="s">
        <v>1187</v>
      </c>
      <c r="I36" s="1006"/>
    </row>
    <row r="37" spans="8:9">
      <c r="H37" s="1084" t="s">
        <v>1205</v>
      </c>
      <c r="I37" s="1084"/>
    </row>
    <row r="38" spans="8:9">
      <c r="H38" s="1084" t="s">
        <v>1206</v>
      </c>
      <c r="I38" s="1084"/>
    </row>
    <row r="39" spans="8:9">
      <c r="H39" s="1084" t="s">
        <v>1207</v>
      </c>
      <c r="I39" s="1084"/>
    </row>
    <row r="40" spans="8:9">
      <c r="H40" s="1085" t="s">
        <v>1214</v>
      </c>
      <c r="I40" s="1085"/>
    </row>
    <row r="41" spans="8:9">
      <c r="H41" s="1090" t="s">
        <v>1188</v>
      </c>
      <c r="I41" s="1086"/>
    </row>
    <row r="42" spans="8:9">
      <c r="H42" s="1087" t="s">
        <v>1208</v>
      </c>
      <c r="I42" s="1087"/>
    </row>
    <row r="43" spans="8:9">
      <c r="H43" s="1088" t="s">
        <v>1209</v>
      </c>
      <c r="I43" s="1088"/>
    </row>
    <row r="44" spans="8:9">
      <c r="H44" s="1093" t="s">
        <v>1189</v>
      </c>
      <c r="I44" s="1091"/>
    </row>
    <row r="45" spans="8:9">
      <c r="H45" s="1082" t="s">
        <v>1210</v>
      </c>
      <c r="I45" s="1082"/>
    </row>
    <row r="46" spans="8:9">
      <c r="H46" s="1082" t="s">
        <v>1211</v>
      </c>
      <c r="I46" s="1082"/>
    </row>
    <row r="47" spans="8:9">
      <c r="H47" s="1094" t="s">
        <v>1190</v>
      </c>
      <c r="I47" s="1092"/>
    </row>
    <row r="48" spans="8:9">
      <c r="H48" s="1083" t="s">
        <v>1212</v>
      </c>
      <c r="I48" s="1083"/>
    </row>
    <row r="49" spans="8:9">
      <c r="H49" s="1083" t="s">
        <v>1213</v>
      </c>
      <c r="I49" s="1083"/>
    </row>
  </sheetData>
  <mergeCells count="3">
    <mergeCell ref="H40:I40"/>
    <mergeCell ref="H42:I42"/>
    <mergeCell ref="H43:I43"/>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R69"/>
  <sheetViews>
    <sheetView showGridLines="0" zoomScale="80" zoomScaleNormal="80" workbookViewId="0">
      <pane xSplit="2" ySplit="6" topLeftCell="C7" activePane="bottomRight" state="frozen"/>
      <selection pane="topRight" activeCell="C1" sqref="C1"/>
      <selection pane="bottomLeft" activeCell="A7" sqref="A7"/>
      <selection pane="bottomRight" activeCell="H67" sqref="H67"/>
    </sheetView>
  </sheetViews>
  <sheetFormatPr defaultRowHeight="15" outlineLevelRow="1"/>
  <cols>
    <col min="1" max="1" width="31.85546875" customWidth="1"/>
    <col min="2" max="2" width="13" customWidth="1"/>
    <col min="3" max="3" width="10.42578125" customWidth="1"/>
    <col min="4" max="4" width="9.85546875" customWidth="1"/>
    <col min="7" max="7" width="11.5703125" bestFit="1" customWidth="1"/>
    <col min="9" max="9" width="5" customWidth="1"/>
    <col min="10" max="10" width="5.7109375" customWidth="1"/>
    <col min="11" max="17" width="9.140625" customWidth="1"/>
  </cols>
  <sheetData>
    <row r="1" spans="1:7" ht="61.5" customHeight="1">
      <c r="A1" s="832" t="s">
        <v>0</v>
      </c>
      <c r="B1" s="832"/>
      <c r="C1" s="404"/>
      <c r="D1" s="404"/>
      <c r="E1" s="404"/>
      <c r="F1" s="404"/>
      <c r="G1" s="404"/>
    </row>
    <row r="2" spans="1:7" ht="15" customHeight="1">
      <c r="A2" s="985" t="s">
        <v>448</v>
      </c>
      <c r="B2" s="400">
        <f>'Market Data'!D4</f>
        <v>29.97</v>
      </c>
      <c r="C2" s="404"/>
      <c r="D2" s="404"/>
      <c r="E2" s="404"/>
      <c r="F2" s="404"/>
      <c r="G2" s="404"/>
    </row>
    <row r="3" spans="1:7">
      <c r="A3" s="986" t="s">
        <v>447</v>
      </c>
      <c r="B3" s="401">
        <f>'Market Data'!P4/1000000</f>
        <v>47.769219999999997</v>
      </c>
      <c r="C3" s="404"/>
      <c r="D3" s="404"/>
      <c r="E3" s="404"/>
      <c r="F3" s="404"/>
      <c r="G3" s="404"/>
    </row>
    <row r="4" spans="1:7" ht="15" customHeight="1">
      <c r="A4" s="985" t="s">
        <v>446</v>
      </c>
      <c r="B4" s="402">
        <f>(B2*B3)</f>
        <v>1431.6435233999998</v>
      </c>
      <c r="C4" s="404"/>
      <c r="D4" s="404"/>
      <c r="E4" s="404"/>
      <c r="F4" s="404"/>
      <c r="G4" s="404"/>
    </row>
    <row r="5" spans="1:7">
      <c r="A5" s="403"/>
      <c r="B5" s="404"/>
      <c r="C5" s="404"/>
      <c r="D5" s="404"/>
      <c r="E5" s="404"/>
      <c r="F5" s="404"/>
      <c r="G5" s="404"/>
    </row>
    <row r="6" spans="1:7">
      <c r="A6" s="933" t="s">
        <v>1128</v>
      </c>
      <c r="B6" s="747"/>
      <c r="C6" s="983" t="s">
        <v>224</v>
      </c>
      <c r="D6" s="983" t="s">
        <v>225</v>
      </c>
      <c r="E6" s="983" t="s">
        <v>226</v>
      </c>
      <c r="F6" s="983" t="s">
        <v>227</v>
      </c>
      <c r="G6" s="984" t="s">
        <v>228</v>
      </c>
    </row>
    <row r="7" spans="1:7" ht="12.75" customHeight="1">
      <c r="A7" s="706" t="s">
        <v>197</v>
      </c>
      <c r="B7" s="82"/>
      <c r="C7" s="707">
        <f>'Operating Model'!O69</f>
        <v>169.19904753385967</v>
      </c>
      <c r="D7" s="707">
        <f>'Operating Model'!P69</f>
        <v>187.48523527596819</v>
      </c>
      <c r="E7" s="707">
        <f>'Operating Model'!Q69</f>
        <v>205.63413907214883</v>
      </c>
      <c r="F7" s="707">
        <f>'Operating Model'!R69</f>
        <v>223.22562518936004</v>
      </c>
      <c r="G7" s="708">
        <f>'Operating Model'!S69</f>
        <v>239.81682052708226</v>
      </c>
    </row>
    <row r="8" spans="1:7" ht="12.75" customHeight="1">
      <c r="A8" s="92" t="s">
        <v>232</v>
      </c>
      <c r="B8" s="66"/>
      <c r="C8" s="709">
        <f>'Operating Model'!O51</f>
        <v>-19.043703966555888</v>
      </c>
      <c r="D8" s="709">
        <f>'Operating Model'!P51</f>
        <v>-18.112678439302051</v>
      </c>
      <c r="E8" s="709">
        <f>'Operating Model'!Q51</f>
        <v>-16.799509252452651</v>
      </c>
      <c r="F8" s="709">
        <f>'Operating Model'!R51</f>
        <v>-15.119558327207388</v>
      </c>
      <c r="G8" s="710">
        <f>'Operating Model'!S51</f>
        <v>-13.103617216913069</v>
      </c>
    </row>
    <row r="9" spans="1:7" ht="12.75" customHeight="1">
      <c r="A9" s="92" t="s">
        <v>233</v>
      </c>
      <c r="B9" s="66"/>
      <c r="C9" s="709">
        <f>-SUM(C7:C8)*'Operating Model'!O73</f>
        <v>-52.554370248556324</v>
      </c>
      <c r="D9" s="709">
        <f>-SUM(D7:D8)*'Operating Model'!P73</f>
        <v>-59.280394892833151</v>
      </c>
      <c r="E9" s="709">
        <f>-SUM(E7:E8)*'Operating Model'!Q73</f>
        <v>-66.092120436893651</v>
      </c>
      <c r="F9" s="709">
        <f>-SUM(F7:F8)*'Operating Model'!R73</f>
        <v>-72.837123401753431</v>
      </c>
      <c r="G9" s="710">
        <f>-SUM(G7:G8)*'Operating Model'!S73</f>
        <v>-79.349621158559202</v>
      </c>
    </row>
    <row r="10" spans="1:7" ht="12.75" customHeight="1">
      <c r="A10" s="712" t="s">
        <v>231</v>
      </c>
      <c r="B10" s="713"/>
      <c r="C10" s="714">
        <f>SUM(C7:C9)</f>
        <v>97.600973318747464</v>
      </c>
      <c r="D10" s="714">
        <f t="shared" ref="D10:G10" si="0">SUM(D7:D9)</f>
        <v>110.09216194383299</v>
      </c>
      <c r="E10" s="714">
        <f t="shared" si="0"/>
        <v>122.74250938280252</v>
      </c>
      <c r="F10" s="714">
        <f t="shared" si="0"/>
        <v>135.26894346039921</v>
      </c>
      <c r="G10" s="715">
        <f t="shared" si="0"/>
        <v>147.36358215160999</v>
      </c>
    </row>
    <row r="11" spans="1:7" ht="12.75" customHeight="1">
      <c r="A11" s="92" t="s">
        <v>234</v>
      </c>
      <c r="B11" s="66"/>
      <c r="C11" s="89">
        <f>'Operating Model'!O43</f>
        <v>169.27736859160794</v>
      </c>
      <c r="D11" s="89">
        <f>'Operating Model'!P43</f>
        <v>181.1267843930205</v>
      </c>
      <c r="E11" s="89">
        <f>'Operating Model'!Q43</f>
        <v>191.99439145660173</v>
      </c>
      <c r="F11" s="89">
        <f>'Operating Model'!R43</f>
        <v>201.59411102943187</v>
      </c>
      <c r="G11" s="711">
        <f>'Operating Model'!S43</f>
        <v>209.65787547060913</v>
      </c>
    </row>
    <row r="12" spans="1:7" ht="12.75" customHeight="1">
      <c r="A12" s="712" t="s">
        <v>235</v>
      </c>
      <c r="B12" s="713"/>
      <c r="C12" s="714">
        <f>SUM(C10:C11)</f>
        <v>266.8783419103554</v>
      </c>
      <c r="D12" s="714">
        <f t="shared" ref="D12:G12" si="1">SUM(D10:D11)</f>
        <v>291.21894633685349</v>
      </c>
      <c r="E12" s="714">
        <f t="shared" si="1"/>
        <v>314.73690083940426</v>
      </c>
      <c r="F12" s="714">
        <f t="shared" si="1"/>
        <v>336.86305448983109</v>
      </c>
      <c r="G12" s="715">
        <f t="shared" si="1"/>
        <v>357.02145762221915</v>
      </c>
    </row>
    <row r="13" spans="1:7" ht="12.75" customHeight="1">
      <c r="A13" s="92" t="s">
        <v>236</v>
      </c>
      <c r="B13" s="66"/>
      <c r="C13" s="89">
        <f>'Operating Model'!O280</f>
        <v>-32.749716905963851</v>
      </c>
      <c r="D13" s="89">
        <f>'Operating Model'!P280</f>
        <v>25.113442473859095</v>
      </c>
      <c r="E13" s="89">
        <f>'Operating Model'!Q280</f>
        <v>49.411531003169216</v>
      </c>
      <c r="F13" s="89">
        <f>'Operating Model'!R280</f>
        <v>47.168820409355931</v>
      </c>
      <c r="G13" s="711">
        <f>'Operating Model'!S280</f>
        <v>43.697463242981598</v>
      </c>
    </row>
    <row r="14" spans="1:7" ht="12.75" customHeight="1">
      <c r="A14" s="92" t="s">
        <v>237</v>
      </c>
      <c r="B14" s="66"/>
      <c r="C14" s="89">
        <f>'Operating Model'!O285</f>
        <v>-211.59671073950992</v>
      </c>
      <c r="D14" s="89">
        <f>'Operating Model'!P285</f>
        <v>-226.40848049127564</v>
      </c>
      <c r="E14" s="89">
        <f>'Operating Model'!Q285</f>
        <v>-239.99298932075217</v>
      </c>
      <c r="F14" s="89">
        <f>'Operating Model'!R285</f>
        <v>-251.99263878678983</v>
      </c>
      <c r="G14" s="711">
        <f>'Operating Model'!S285</f>
        <v>-262.07234433826142</v>
      </c>
    </row>
    <row r="15" spans="1:7" ht="12.75" customHeight="1">
      <c r="A15" s="712" t="s">
        <v>238</v>
      </c>
      <c r="B15" s="713"/>
      <c r="C15" s="714">
        <f>SUM(C13:C14)</f>
        <v>-244.34642764547377</v>
      </c>
      <c r="D15" s="714">
        <f>SUM(D13:D14)</f>
        <v>-201.29503801741654</v>
      </c>
      <c r="E15" s="714">
        <f>SUM(E13:E14)</f>
        <v>-190.58145831758296</v>
      </c>
      <c r="F15" s="714">
        <f>SUM(F13:F14)</f>
        <v>-204.82381837743389</v>
      </c>
      <c r="G15" s="715">
        <f>SUM(G13:G14)</f>
        <v>-218.37488109527982</v>
      </c>
    </row>
    <row r="16" spans="1:7" ht="12.75" customHeight="1">
      <c r="A16" s="88"/>
      <c r="B16" s="66"/>
      <c r="C16" s="89"/>
      <c r="D16" s="89"/>
      <c r="E16" s="89"/>
      <c r="F16" s="89"/>
      <c r="G16" s="711"/>
    </row>
    <row r="17" spans="1:18" ht="12.75" customHeight="1">
      <c r="A17" s="712" t="s">
        <v>239</v>
      </c>
      <c r="B17" s="713"/>
      <c r="C17" s="714">
        <f>SUM(C12+C15)</f>
        <v>22.531914264881635</v>
      </c>
      <c r="D17" s="714">
        <f>SUM(D12+D15)</f>
        <v>89.923908319436947</v>
      </c>
      <c r="E17" s="714">
        <f>SUM(E12+E15)</f>
        <v>124.1554425218213</v>
      </c>
      <c r="F17" s="714">
        <f>SUM(F12+F15)</f>
        <v>132.03923611239719</v>
      </c>
      <c r="G17" s="715">
        <f>SUM(G12+G15)</f>
        <v>138.64657652693933</v>
      </c>
    </row>
    <row r="18" spans="1:18" ht="12.75" customHeight="1">
      <c r="A18" s="24"/>
      <c r="B18" s="24"/>
      <c r="C18" s="57"/>
      <c r="D18" s="57"/>
      <c r="E18" s="57"/>
      <c r="F18" s="57"/>
      <c r="G18" s="57"/>
      <c r="K18" s="38"/>
      <c r="L18" s="60"/>
      <c r="M18" s="60"/>
      <c r="N18" s="71"/>
      <c r="O18" s="60"/>
      <c r="P18" s="60"/>
      <c r="Q18" s="60"/>
    </row>
    <row r="19" spans="1:18" ht="12.75" customHeight="1">
      <c r="A19" s="987" t="s">
        <v>256</v>
      </c>
      <c r="B19" s="734"/>
      <c r="C19" s="988"/>
      <c r="D19" s="988"/>
      <c r="E19" s="988"/>
      <c r="F19" s="988"/>
      <c r="G19" s="989"/>
      <c r="H19" s="87"/>
      <c r="I19" s="84"/>
      <c r="J19" s="84"/>
      <c r="L19" s="85"/>
      <c r="M19" s="85"/>
      <c r="N19" s="86"/>
      <c r="O19" s="85"/>
      <c r="P19" s="85"/>
      <c r="Q19" s="85"/>
      <c r="R19" s="87"/>
    </row>
    <row r="20" spans="1:18" ht="12.75" customHeight="1">
      <c r="A20" s="98" t="s">
        <v>239</v>
      </c>
      <c r="B20" s="66"/>
      <c r="C20" s="89">
        <f>C17</f>
        <v>22.531914264881635</v>
      </c>
      <c r="D20" s="89">
        <f>D17</f>
        <v>89.923908319436947</v>
      </c>
      <c r="E20" s="89">
        <f>E17</f>
        <v>124.1554425218213</v>
      </c>
      <c r="F20" s="89">
        <f>F17</f>
        <v>132.03923611239719</v>
      </c>
      <c r="G20" s="711">
        <f>G17</f>
        <v>138.64657652693933</v>
      </c>
      <c r="H20" s="91"/>
      <c r="I20" s="36"/>
      <c r="R20" s="91"/>
    </row>
    <row r="21" spans="1:18" ht="12.75" customHeight="1">
      <c r="A21" s="92" t="s">
        <v>240</v>
      </c>
      <c r="B21" s="66"/>
      <c r="C21" s="115">
        <v>0.11</v>
      </c>
      <c r="D21" s="115">
        <v>0.11</v>
      </c>
      <c r="E21" s="115">
        <v>0.11</v>
      </c>
      <c r="F21" s="115">
        <v>0.11</v>
      </c>
      <c r="G21" s="717">
        <v>0.11</v>
      </c>
      <c r="H21" s="91"/>
      <c r="R21" s="91"/>
    </row>
    <row r="22" spans="1:18" ht="12.75" customHeight="1">
      <c r="A22" s="92" t="s">
        <v>241</v>
      </c>
      <c r="B22" s="66"/>
      <c r="C22" s="89"/>
      <c r="D22" s="89"/>
      <c r="E22" s="89"/>
      <c r="F22" s="89"/>
      <c r="G22" s="718">
        <v>0.04</v>
      </c>
      <c r="H22" s="91"/>
      <c r="I22" s="102"/>
      <c r="K22" s="36"/>
      <c r="R22" s="91"/>
    </row>
    <row r="23" spans="1:18" ht="12.75" customHeight="1">
      <c r="A23" s="92" t="s">
        <v>242</v>
      </c>
      <c r="B23" s="66"/>
      <c r="C23" s="36"/>
      <c r="D23" s="36"/>
      <c r="E23" s="89"/>
      <c r="F23" s="89"/>
      <c r="G23" s="711">
        <f>G20/(G21-G22)</f>
        <v>1980.6653789562758</v>
      </c>
      <c r="H23" s="91"/>
      <c r="I23" s="102"/>
      <c r="K23" s="90" t="s">
        <v>253</v>
      </c>
      <c r="L23" s="60"/>
      <c r="M23" s="60"/>
      <c r="N23" s="60"/>
      <c r="O23" s="60"/>
      <c r="P23" s="60"/>
      <c r="Q23" s="60"/>
      <c r="R23" s="91"/>
    </row>
    <row r="24" spans="1:18" ht="12.75" customHeight="1">
      <c r="A24" s="92" t="s">
        <v>243</v>
      </c>
      <c r="B24" s="66"/>
      <c r="C24" s="89">
        <v>1</v>
      </c>
      <c r="D24" s="89">
        <f>C24+1</f>
        <v>2</v>
      </c>
      <c r="E24" s="89">
        <f t="shared" ref="E24:G24" si="2">D24+1</f>
        <v>3</v>
      </c>
      <c r="F24" s="89">
        <f t="shared" si="2"/>
        <v>4</v>
      </c>
      <c r="G24" s="711">
        <f t="shared" si="2"/>
        <v>5</v>
      </c>
      <c r="H24" s="91"/>
      <c r="I24" s="102"/>
      <c r="J24" s="93">
        <f>G39</f>
        <v>26.100353788804952</v>
      </c>
      <c r="K24" s="94">
        <v>9.5000000000000001E-2</v>
      </c>
      <c r="L24" s="94">
        <v>0.1</v>
      </c>
      <c r="M24" s="94">
        <v>0.105</v>
      </c>
      <c r="N24" s="94">
        <v>0.11</v>
      </c>
      <c r="O24" s="94">
        <v>0.115</v>
      </c>
      <c r="P24" s="94">
        <v>0.12</v>
      </c>
      <c r="Q24" s="94">
        <v>0.125</v>
      </c>
      <c r="R24" s="91"/>
    </row>
    <row r="25" spans="1:18" ht="12.75" customHeight="1">
      <c r="A25" s="712" t="s">
        <v>244</v>
      </c>
      <c r="B25" s="713"/>
      <c r="C25" s="714">
        <f>(C20/(1+C21))^C24</f>
        <v>20.299021860253724</v>
      </c>
      <c r="D25" s="714">
        <f>D20/(1+D21)^D24</f>
        <v>72.984261277036708</v>
      </c>
      <c r="E25" s="714">
        <f>E20/(1+E21)^E24</f>
        <v>90.781389513561237</v>
      </c>
      <c r="F25" s="714">
        <f t="shared" ref="F25" si="3">F20/(1+F21)^F24</f>
        <v>86.978334629681086</v>
      </c>
      <c r="G25" s="715">
        <f>G23/(1+G21)^G24</f>
        <v>1175.4284995812102</v>
      </c>
      <c r="H25" s="91"/>
      <c r="I25" s="829" t="s">
        <v>252</v>
      </c>
      <c r="J25" s="94">
        <v>0.02</v>
      </c>
      <c r="K25" s="72">
        <f t="dataTable" ref="K25:Q33" dt2D="1" dtr="1" r1="G21" r2="G22"/>
        <v>26.076316448512951</v>
      </c>
      <c r="L25" s="73">
        <v>23.993221087924187</v>
      </c>
      <c r="M25" s="73">
        <v>22.167635506664695</v>
      </c>
      <c r="N25" s="73">
        <v>20.556331766647677</v>
      </c>
      <c r="O25" s="73">
        <v>19.125185816863283</v>
      </c>
      <c r="P25" s="73">
        <v>17.846902632595963</v>
      </c>
      <c r="Q25" s="74">
        <v>16.699391003560066</v>
      </c>
      <c r="R25" s="91"/>
    </row>
    <row r="26" spans="1:18" ht="12.75" customHeight="1">
      <c r="A26" s="88"/>
      <c r="B26" s="66"/>
      <c r="C26" s="89"/>
      <c r="D26" s="89"/>
      <c r="E26" s="89"/>
      <c r="F26" s="89"/>
      <c r="G26" s="711"/>
      <c r="H26" s="91"/>
      <c r="I26" s="829"/>
      <c r="J26" s="94">
        <v>2.5000000000000001E-2</v>
      </c>
      <c r="K26" s="75">
        <v>27.855062894100715</v>
      </c>
      <c r="L26" s="76">
        <v>25.515329962462246</v>
      </c>
      <c r="M26" s="76">
        <v>23.481195193069322</v>
      </c>
      <c r="N26" s="76">
        <v>21.698413521089957</v>
      </c>
      <c r="O26" s="76">
        <v>20.12479565178311</v>
      </c>
      <c r="P26" s="76">
        <v>18.727037132164185</v>
      </c>
      <c r="Q26" s="77">
        <v>17.478498251913546</v>
      </c>
      <c r="R26" s="91"/>
    </row>
    <row r="27" spans="1:18" ht="12.75" customHeight="1">
      <c r="A27" s="92" t="s">
        <v>247</v>
      </c>
      <c r="B27" s="66"/>
      <c r="C27" s="36"/>
      <c r="D27" s="89"/>
      <c r="E27" s="89"/>
      <c r="F27" s="89"/>
      <c r="G27" s="711">
        <f>SUM(C25:G25)</f>
        <v>1446.4715068617429</v>
      </c>
      <c r="H27" s="91"/>
      <c r="I27" s="829"/>
      <c r="J27" s="94">
        <v>0.03</v>
      </c>
      <c r="K27" s="75">
        <v>29.906659588608399</v>
      </c>
      <c r="L27" s="76">
        <v>27.254234978012523</v>
      </c>
      <c r="M27" s="76">
        <v>24.969367348257091</v>
      </c>
      <c r="N27" s="589">
        <v>22.982819639957903</v>
      </c>
      <c r="O27" s="590">
        <v>21.241644288140197</v>
      </c>
      <c r="P27" s="76">
        <v>19.70466078778264</v>
      </c>
      <c r="Q27" s="77">
        <v>18.339360736084696</v>
      </c>
      <c r="R27" s="91"/>
    </row>
    <row r="28" spans="1:18" ht="12.75" customHeight="1">
      <c r="A28" s="92" t="s">
        <v>248</v>
      </c>
      <c r="B28" s="36"/>
      <c r="C28" s="36"/>
      <c r="D28" s="315"/>
      <c r="E28" s="97"/>
      <c r="F28" s="97"/>
      <c r="G28" s="711">
        <f>(G27*(1+C21))^0.5</f>
        <v>40.069731376895135</v>
      </c>
      <c r="H28" s="91"/>
      <c r="I28" s="829"/>
      <c r="J28" s="94">
        <v>3.5000000000000003E-2</v>
      </c>
      <c r="K28" s="75">
        <v>32.299197761115764</v>
      </c>
      <c r="L28" s="76">
        <v>29.259874718416963</v>
      </c>
      <c r="M28" s="76">
        <v>26.669499029406946</v>
      </c>
      <c r="N28" s="76">
        <v>24.437960663670268</v>
      </c>
      <c r="O28" s="76">
        <v>22.497671210130726</v>
      </c>
      <c r="P28" s="76">
        <v>20.796943474495059</v>
      </c>
      <c r="Q28" s="77">
        <v>19.295576884733151</v>
      </c>
      <c r="R28" s="91"/>
    </row>
    <row r="29" spans="1:18" ht="12.75" customHeight="1">
      <c r="A29" s="98" t="s">
        <v>339</v>
      </c>
      <c r="B29" s="36"/>
      <c r="C29" s="36"/>
      <c r="D29" s="97"/>
      <c r="E29" s="97"/>
      <c r="F29" s="97"/>
      <c r="G29" s="715">
        <f>SUM(G27:G28)</f>
        <v>1486.541238238638</v>
      </c>
      <c r="H29" s="91"/>
      <c r="I29" s="829"/>
      <c r="J29" s="94">
        <v>0.04</v>
      </c>
      <c r="K29" s="75">
        <v>35.125499212199891</v>
      </c>
      <c r="L29" s="76">
        <v>31.598813281364283</v>
      </c>
      <c r="M29" s="76">
        <v>28.63041401928723</v>
      </c>
      <c r="N29" s="588">
        <v>26.100353788804952</v>
      </c>
      <c r="O29" s="76">
        <v>23.920658570897423</v>
      </c>
      <c r="P29" s="76">
        <v>22.025341634570317</v>
      </c>
      <c r="Q29" s="77">
        <v>20.363940261502062</v>
      </c>
      <c r="R29" s="91"/>
    </row>
    <row r="30" spans="1:18" ht="12.75" customHeight="1">
      <c r="A30" s="92"/>
      <c r="B30" s="36"/>
      <c r="C30" s="36"/>
      <c r="D30" s="97"/>
      <c r="E30" s="97"/>
      <c r="F30" s="97"/>
      <c r="G30" s="711"/>
      <c r="H30" s="91"/>
      <c r="I30" s="36"/>
      <c r="J30" s="94">
        <v>4.4999999999999998E-2</v>
      </c>
      <c r="K30" s="75">
        <v>38.515470597438188</v>
      </c>
      <c r="L30" s="76">
        <v>34.361790405619736</v>
      </c>
      <c r="M30" s="76">
        <v>30.917190287387594</v>
      </c>
      <c r="N30" s="590">
        <v>28.017737792155266</v>
      </c>
      <c r="O30" s="76">
        <v>25.546315784775071</v>
      </c>
      <c r="P30" s="76">
        <v>23.417025676086311</v>
      </c>
      <c r="Q30" s="77">
        <v>21.565437001711999</v>
      </c>
      <c r="R30" s="91"/>
    </row>
    <row r="31" spans="1:18" ht="12.75" customHeight="1">
      <c r="A31" s="92" t="s">
        <v>249</v>
      </c>
      <c r="B31" s="36"/>
      <c r="C31" s="36"/>
      <c r="D31" s="97"/>
      <c r="E31" s="97"/>
      <c r="F31" s="97"/>
      <c r="G31" s="711">
        <f>'Operating Model'!H145</f>
        <v>170.31344658796399</v>
      </c>
      <c r="H31" s="91"/>
      <c r="I31" s="36"/>
      <c r="J31" s="94">
        <v>0.05</v>
      </c>
      <c r="K31" s="78">
        <v>42.656688153629105</v>
      </c>
      <c r="L31" s="79">
        <v>37.675798425971841</v>
      </c>
      <c r="M31" s="79">
        <v>33.618541418674326</v>
      </c>
      <c r="N31" s="106">
        <v>30.253744238071263</v>
      </c>
      <c r="O31" s="79">
        <v>27.421325491638832</v>
      </c>
      <c r="P31" s="79">
        <v>25.006918626353094</v>
      </c>
      <c r="Q31" s="80">
        <v>22.926641897939767</v>
      </c>
      <c r="R31" s="91"/>
    </row>
    <row r="32" spans="1:18" ht="12.75" customHeight="1">
      <c r="A32" s="92" t="s">
        <v>975</v>
      </c>
      <c r="B32" s="36"/>
      <c r="C32" s="36"/>
      <c r="D32" s="97"/>
      <c r="E32" s="97"/>
      <c r="F32" s="97"/>
      <c r="G32" s="711">
        <f>'Operating Model'!H206</f>
        <v>328.17132579019886</v>
      </c>
      <c r="H32" s="91"/>
      <c r="I32" s="36"/>
      <c r="J32" s="94">
        <v>5.5E-2</v>
      </c>
      <c r="K32" s="75">
        <v>47.83041037690051</v>
      </c>
      <c r="L32" s="76">
        <v>41.724204854688281</v>
      </c>
      <c r="M32" s="76">
        <v>36.858623690407704</v>
      </c>
      <c r="N32" s="590">
        <v>32.895114720213556</v>
      </c>
      <c r="O32" s="76">
        <v>29.60791133911529</v>
      </c>
      <c r="P32" s="76">
        <v>26.840674964103247</v>
      </c>
      <c r="Q32" s="77">
        <v>24.481712326609909</v>
      </c>
      <c r="R32" s="91"/>
    </row>
    <row r="33" spans="1:18" ht="12.75" customHeight="1">
      <c r="A33" s="92" t="s">
        <v>976</v>
      </c>
      <c r="B33" s="36"/>
      <c r="C33" s="36"/>
      <c r="D33" s="97"/>
      <c r="E33" s="97"/>
      <c r="F33" s="97"/>
      <c r="G33" s="711">
        <f>'Operating Model'!H223</f>
        <v>81.086447931526394</v>
      </c>
      <c r="H33" s="91"/>
      <c r="I33" s="36"/>
      <c r="J33" s="94">
        <v>0.06</v>
      </c>
      <c r="K33" s="78">
        <v>54.478437863518458</v>
      </c>
      <c r="L33" s="79">
        <v>46.78195643360619</v>
      </c>
      <c r="M33" s="79">
        <v>40.816708925173707</v>
      </c>
      <c r="N33" s="106">
        <v>36.06324527801619</v>
      </c>
      <c r="O33" s="79">
        <v>32.190895408560039</v>
      </c>
      <c r="P33" s="79">
        <v>28.979147717690672</v>
      </c>
      <c r="Q33" s="80">
        <v>26.275301719268608</v>
      </c>
      <c r="R33" s="91"/>
    </row>
    <row r="34" spans="1:18" ht="12.75" customHeight="1">
      <c r="A34" s="92"/>
      <c r="B34" s="36"/>
      <c r="C34" s="36"/>
      <c r="D34" s="97"/>
      <c r="E34" s="97"/>
      <c r="F34" s="97"/>
      <c r="G34" s="711"/>
      <c r="H34" s="91"/>
      <c r="I34" s="36"/>
      <c r="J34" s="94"/>
      <c r="K34" s="76"/>
      <c r="L34" s="76"/>
      <c r="M34" s="76"/>
      <c r="N34" s="590"/>
      <c r="O34" s="76"/>
      <c r="P34" s="76"/>
      <c r="Q34" s="76"/>
      <c r="R34" s="91"/>
    </row>
    <row r="35" spans="1:18" ht="12.75" customHeight="1">
      <c r="A35" s="98" t="s">
        <v>340</v>
      </c>
      <c r="B35" s="36"/>
      <c r="C35" s="36"/>
      <c r="D35" s="97"/>
      <c r="E35" s="97"/>
      <c r="F35" s="97"/>
      <c r="G35" s="715">
        <f>G29+G31-G32-G33</f>
        <v>1247.5969111048767</v>
      </c>
      <c r="H35" s="91"/>
      <c r="I35" s="36"/>
      <c r="J35" s="36"/>
      <c r="K35" s="36"/>
      <c r="L35" s="36"/>
      <c r="M35" s="36"/>
      <c r="N35" s="36"/>
      <c r="O35" s="36"/>
      <c r="P35" s="36"/>
      <c r="Q35" s="36"/>
      <c r="R35" s="91"/>
    </row>
    <row r="36" spans="1:18" ht="12.75" customHeight="1">
      <c r="A36" s="98"/>
      <c r="B36" s="36"/>
      <c r="C36" s="36"/>
      <c r="D36" s="97"/>
      <c r="E36" s="97"/>
      <c r="F36" s="97"/>
      <c r="G36" s="990"/>
      <c r="H36" s="91"/>
      <c r="I36" s="36"/>
      <c r="J36" s="36"/>
      <c r="K36" s="36"/>
      <c r="L36" s="36"/>
      <c r="M36" s="36"/>
      <c r="N36" s="36"/>
      <c r="O36" s="36"/>
      <c r="P36" s="36"/>
      <c r="Q36" s="36"/>
      <c r="R36" s="91"/>
    </row>
    <row r="37" spans="1:18" ht="12.75" customHeight="1">
      <c r="A37" s="92" t="s">
        <v>977</v>
      </c>
      <c r="B37" s="36"/>
      <c r="C37" s="36"/>
      <c r="D37" s="97"/>
      <c r="E37" s="97"/>
      <c r="F37" s="97"/>
      <c r="G37" s="711">
        <v>47.8</v>
      </c>
      <c r="H37" s="91"/>
      <c r="I37" s="36"/>
      <c r="J37" s="36"/>
      <c r="K37" s="36"/>
      <c r="L37" s="36"/>
      <c r="M37" s="36"/>
      <c r="N37" s="36"/>
      <c r="O37" s="36"/>
      <c r="P37" s="36"/>
      <c r="Q37" s="36"/>
      <c r="R37" s="91"/>
    </row>
    <row r="38" spans="1:18" ht="12.75" customHeight="1">
      <c r="A38" s="92"/>
      <c r="B38" s="36"/>
      <c r="C38" s="36"/>
      <c r="D38" s="97"/>
      <c r="E38" s="97"/>
      <c r="F38" s="97"/>
      <c r="G38" s="711"/>
      <c r="H38" s="91"/>
      <c r="I38" s="36"/>
      <c r="J38" s="36"/>
      <c r="K38" s="36"/>
      <c r="L38" s="36"/>
      <c r="M38" s="36"/>
      <c r="N38" s="36"/>
      <c r="O38" s="36"/>
      <c r="P38" s="36"/>
      <c r="Q38" s="36"/>
      <c r="R38" s="91"/>
    </row>
    <row r="39" spans="1:18" ht="15" customHeight="1">
      <c r="A39" s="99" t="s">
        <v>341</v>
      </c>
      <c r="B39" s="38"/>
      <c r="C39" s="38"/>
      <c r="D39" s="100"/>
      <c r="E39" s="100"/>
      <c r="F39" s="100"/>
      <c r="G39" s="719">
        <f>G35/G37</f>
        <v>26.100353788804952</v>
      </c>
      <c r="H39" s="101"/>
      <c r="I39" s="38"/>
      <c r="J39" s="38"/>
      <c r="K39" s="38"/>
      <c r="L39" s="38"/>
      <c r="M39" s="38"/>
      <c r="N39" s="38"/>
      <c r="O39" s="38"/>
      <c r="P39" s="38"/>
      <c r="Q39" s="38"/>
      <c r="R39" s="101"/>
    </row>
    <row r="40" spans="1:18" ht="12.75" customHeight="1">
      <c r="A40" s="25"/>
      <c r="C40" s="70"/>
      <c r="D40" s="70"/>
      <c r="E40" s="70"/>
      <c r="F40" s="70"/>
      <c r="G40" s="57"/>
    </row>
    <row r="41" spans="1:18" ht="12.75" hidden="1" customHeight="1" outlineLevel="1">
      <c r="A41" s="105" t="s">
        <v>257</v>
      </c>
      <c r="B41" s="84"/>
      <c r="C41" s="103"/>
      <c r="D41" s="103"/>
      <c r="E41" s="103"/>
      <c r="F41" s="103"/>
      <c r="G41" s="83"/>
      <c r="H41" s="84"/>
      <c r="I41" s="84"/>
      <c r="J41" s="84"/>
      <c r="K41" s="84"/>
      <c r="L41" s="84"/>
      <c r="M41" s="84"/>
      <c r="N41" s="84"/>
      <c r="O41" s="84"/>
      <c r="P41" s="84"/>
      <c r="Q41" s="84"/>
      <c r="R41" s="87"/>
    </row>
    <row r="42" spans="1:18" ht="12.75" hidden="1" customHeight="1" outlineLevel="1">
      <c r="A42" s="92"/>
      <c r="B42" s="36"/>
      <c r="C42" s="36"/>
      <c r="D42" s="36"/>
      <c r="E42" s="36"/>
      <c r="F42" s="36"/>
      <c r="G42" s="66"/>
      <c r="H42" s="36"/>
      <c r="I42" s="36"/>
      <c r="J42" s="36"/>
      <c r="K42" s="36"/>
      <c r="L42" s="36"/>
      <c r="M42" s="36"/>
      <c r="N42" s="36"/>
      <c r="O42" s="36"/>
      <c r="P42" s="36"/>
      <c r="Q42" s="36"/>
      <c r="R42" s="91"/>
    </row>
    <row r="43" spans="1:18" ht="12.75" hidden="1" customHeight="1" outlineLevel="1">
      <c r="A43" s="98" t="s">
        <v>239</v>
      </c>
      <c r="B43" s="36"/>
      <c r="C43" s="97">
        <f>C20</f>
        <v>22.531914264881635</v>
      </c>
      <c r="D43" s="97">
        <f t="shared" ref="D43:G43" si="4">D20</f>
        <v>89.923908319436947</v>
      </c>
      <c r="E43" s="97">
        <f t="shared" si="4"/>
        <v>124.1554425218213</v>
      </c>
      <c r="F43" s="97">
        <f t="shared" si="4"/>
        <v>132.03923611239719</v>
      </c>
      <c r="G43" s="89">
        <f t="shared" si="4"/>
        <v>138.64657652693933</v>
      </c>
      <c r="H43" s="36"/>
      <c r="I43" s="36"/>
      <c r="J43" s="36"/>
      <c r="K43" s="36"/>
      <c r="L43" s="36"/>
      <c r="M43" s="36"/>
      <c r="N43" s="36"/>
      <c r="O43" s="36"/>
      <c r="P43" s="36"/>
      <c r="Q43" s="36"/>
      <c r="R43" s="91"/>
    </row>
    <row r="44" spans="1:18" ht="12.75" hidden="1" customHeight="1" outlineLevel="1">
      <c r="A44" s="92" t="s">
        <v>1013</v>
      </c>
      <c r="B44" s="36"/>
      <c r="C44" s="115">
        <v>0.11</v>
      </c>
      <c r="D44" s="115">
        <v>0.11</v>
      </c>
      <c r="E44" s="115">
        <v>0.11</v>
      </c>
      <c r="F44" s="115">
        <v>0.11</v>
      </c>
      <c r="G44" s="115">
        <v>0.11</v>
      </c>
      <c r="H44" s="36"/>
      <c r="I44" s="36"/>
      <c r="J44" s="36"/>
      <c r="K44" s="36"/>
      <c r="L44" s="36"/>
      <c r="M44" s="36"/>
      <c r="N44" s="36"/>
      <c r="O44" s="36"/>
      <c r="P44" s="36"/>
      <c r="Q44" s="36"/>
      <c r="R44" s="91"/>
    </row>
    <row r="45" spans="1:18" ht="12.75" hidden="1" customHeight="1" outlineLevel="1">
      <c r="A45" s="92" t="s">
        <v>336</v>
      </c>
      <c r="B45" s="36"/>
      <c r="C45" s="95"/>
      <c r="E45" s="95"/>
      <c r="F45" s="95"/>
      <c r="G45" s="156">
        <f>NPV(G44,C43:G43)</f>
        <v>353.32300225121753</v>
      </c>
      <c r="H45" s="36"/>
      <c r="I45" s="36"/>
      <c r="J45" s="36"/>
      <c r="K45" s="36"/>
      <c r="L45" s="36"/>
      <c r="M45" s="36"/>
      <c r="N45" s="36"/>
      <c r="O45" s="36"/>
      <c r="P45" s="36"/>
      <c r="Q45" s="36"/>
      <c r="R45" s="91"/>
    </row>
    <row r="46" spans="1:18" ht="12.75" hidden="1" customHeight="1" outlineLevel="1">
      <c r="A46" s="92"/>
      <c r="B46" s="36"/>
      <c r="C46" s="95"/>
      <c r="E46" s="95"/>
      <c r="F46" s="95"/>
      <c r="G46" s="95"/>
      <c r="H46" s="36"/>
      <c r="I46" s="36"/>
      <c r="J46" s="36"/>
      <c r="K46" s="36"/>
      <c r="L46" s="36"/>
      <c r="M46" s="36"/>
      <c r="N46" s="36"/>
      <c r="O46" s="36"/>
      <c r="P46" s="36"/>
      <c r="Q46" s="36"/>
      <c r="R46" s="91"/>
    </row>
    <row r="47" spans="1:18" ht="12.75" hidden="1" customHeight="1" outlineLevel="1">
      <c r="A47" s="98" t="s">
        <v>337</v>
      </c>
      <c r="B47" s="36"/>
      <c r="C47" s="95"/>
      <c r="D47" s="95"/>
      <c r="E47" s="95"/>
      <c r="F47" s="95"/>
      <c r="G47" s="95"/>
      <c r="H47" s="36"/>
      <c r="I47" s="36"/>
      <c r="J47" s="36"/>
      <c r="K47" s="36"/>
      <c r="L47" s="36"/>
      <c r="M47" s="36"/>
      <c r="N47" s="36"/>
      <c r="O47" s="36"/>
      <c r="P47" s="36"/>
      <c r="Q47" s="36"/>
      <c r="R47" s="91"/>
    </row>
    <row r="48" spans="1:18" ht="12.75" hidden="1" customHeight="1" outlineLevel="1">
      <c r="A48" s="92" t="s">
        <v>338</v>
      </c>
      <c r="B48" s="36"/>
      <c r="C48" s="95"/>
      <c r="D48" s="95"/>
      <c r="E48" s="95"/>
      <c r="F48" s="95"/>
      <c r="G48" s="157">
        <f>'Operating Model'!S40</f>
        <v>462.57831321460446</v>
      </c>
      <c r="H48" s="36"/>
      <c r="I48" s="36"/>
      <c r="J48" s="36"/>
      <c r="K48" s="36"/>
      <c r="L48" s="36"/>
      <c r="M48" s="36"/>
      <c r="N48" s="36"/>
      <c r="O48" s="36"/>
      <c r="P48" s="36"/>
      <c r="Q48" s="36"/>
      <c r="R48" s="91"/>
    </row>
    <row r="49" spans="1:18" ht="12.75" hidden="1" customHeight="1" outlineLevel="1">
      <c r="A49" s="92" t="s">
        <v>258</v>
      </c>
      <c r="B49" s="36"/>
      <c r="C49" s="36"/>
      <c r="D49" s="95"/>
      <c r="E49" s="36"/>
      <c r="F49" s="36"/>
      <c r="G49" s="162">
        <v>2</v>
      </c>
      <c r="H49" s="36"/>
      <c r="I49" s="36"/>
      <c r="K49" s="90" t="s">
        <v>253</v>
      </c>
      <c r="L49" s="60"/>
      <c r="M49" s="60"/>
      <c r="N49" s="60"/>
      <c r="O49" s="60"/>
      <c r="P49" s="60"/>
      <c r="Q49" s="60"/>
      <c r="R49" s="91"/>
    </row>
    <row r="50" spans="1:18" ht="12.75" hidden="1" customHeight="1" outlineLevel="1">
      <c r="A50" s="92"/>
      <c r="B50" s="36"/>
      <c r="C50" s="36"/>
      <c r="D50" s="95"/>
      <c r="E50" s="36"/>
      <c r="F50" s="36"/>
      <c r="G50" s="164"/>
      <c r="H50" s="36"/>
      <c r="I50" s="36"/>
      <c r="J50" s="93">
        <f>G63</f>
        <v>21.761613472999255</v>
      </c>
      <c r="K50" s="94">
        <v>9.5000000000000001E-2</v>
      </c>
      <c r="L50" s="94">
        <v>0.1</v>
      </c>
      <c r="M50" s="94">
        <v>0.105</v>
      </c>
      <c r="N50" s="94">
        <v>0.11</v>
      </c>
      <c r="O50" s="94">
        <v>0.115</v>
      </c>
      <c r="P50" s="94">
        <v>0.12</v>
      </c>
      <c r="Q50" s="94">
        <v>0.125</v>
      </c>
      <c r="R50" s="91"/>
    </row>
    <row r="51" spans="1:18" ht="12.75" hidden="1" customHeight="1" outlineLevel="1" thickBot="1">
      <c r="A51" s="92" t="s">
        <v>337</v>
      </c>
      <c r="B51" s="36"/>
      <c r="C51" s="36"/>
      <c r="D51" s="36"/>
      <c r="E51" s="36"/>
      <c r="F51" s="36"/>
      <c r="G51" s="158">
        <f>G48*G49</f>
        <v>925.15662642920893</v>
      </c>
      <c r="H51" s="36"/>
      <c r="I51" s="829" t="s">
        <v>258</v>
      </c>
      <c r="J51" s="165">
        <v>1</v>
      </c>
      <c r="K51" s="72">
        <f t="dataTable" ref="K51:Q59" dt2D="1" dtr="1" r1="G44" r2="G49"/>
        <v>12.428239626515298</v>
      </c>
      <c r="L51" s="73">
        <v>12.308926884739904</v>
      </c>
      <c r="M51" s="73">
        <v>12.192206250970647</v>
      </c>
      <c r="N51" s="73">
        <v>12.078007309561697</v>
      </c>
      <c r="O51" s="73">
        <v>11.966261911658808</v>
      </c>
      <c r="P51" s="73">
        <v>11.856904091395869</v>
      </c>
      <c r="Q51" s="74">
        <v>11.749869985576023</v>
      </c>
      <c r="R51" s="91"/>
    </row>
    <row r="52" spans="1:18" ht="12.75" hidden="1" customHeight="1" outlineLevel="1">
      <c r="A52" s="92"/>
      <c r="B52" s="36"/>
      <c r="C52" s="36"/>
      <c r="D52" s="36"/>
      <c r="E52" s="36"/>
      <c r="F52" s="36"/>
      <c r="G52" s="159"/>
      <c r="H52" s="36"/>
      <c r="I52" s="829"/>
      <c r="J52" s="165">
        <v>2</v>
      </c>
      <c r="K52" s="75">
        <v>22.111845789952856</v>
      </c>
      <c r="L52" s="76">
        <v>21.992533048177457</v>
      </c>
      <c r="M52" s="76">
        <v>21.875812414408205</v>
      </c>
      <c r="N52" s="76">
        <v>21.761613472999255</v>
      </c>
      <c r="O52" s="76">
        <v>21.649868075096368</v>
      </c>
      <c r="P52" s="76">
        <v>21.540510254833425</v>
      </c>
      <c r="Q52" s="77">
        <v>21.433476149013579</v>
      </c>
      <c r="R52" s="91"/>
    </row>
    <row r="53" spans="1:18" ht="12.75" hidden="1" customHeight="1" outlineLevel="1">
      <c r="A53" s="98" t="s">
        <v>339</v>
      </c>
      <c r="B53" s="36"/>
      <c r="C53" s="36"/>
      <c r="D53" s="36"/>
      <c r="E53" s="36"/>
      <c r="F53" s="36"/>
      <c r="G53" s="160">
        <f>G45+G51</f>
        <v>1278.4796286804265</v>
      </c>
      <c r="H53" s="36"/>
      <c r="I53" s="829"/>
      <c r="J53" s="165">
        <v>3</v>
      </c>
      <c r="K53" s="75">
        <v>31.795451953390408</v>
      </c>
      <c r="L53" s="76">
        <v>31.676139211615016</v>
      </c>
      <c r="M53" s="76">
        <v>31.559418577845758</v>
      </c>
      <c r="N53" s="589">
        <v>31.445219636436804</v>
      </c>
      <c r="O53" s="590">
        <v>31.33347423853392</v>
      </c>
      <c r="P53" s="76">
        <v>31.224116418270977</v>
      </c>
      <c r="Q53" s="77">
        <v>31.117082312451132</v>
      </c>
      <c r="R53" s="91"/>
    </row>
    <row r="54" spans="1:18" ht="12.75" hidden="1" customHeight="1" outlineLevel="1">
      <c r="A54" s="92"/>
      <c r="B54" s="36"/>
      <c r="C54" s="36"/>
      <c r="D54" s="36"/>
      <c r="E54" s="36"/>
      <c r="F54" s="36"/>
      <c r="G54" s="66"/>
      <c r="H54" s="36"/>
      <c r="I54" s="829"/>
      <c r="J54" s="165">
        <v>4</v>
      </c>
      <c r="K54" s="75">
        <v>41.479058116827957</v>
      </c>
      <c r="L54" s="76">
        <v>41.359745375052569</v>
      </c>
      <c r="M54" s="76">
        <v>41.243024741283307</v>
      </c>
      <c r="N54" s="76">
        <v>41.128825799874356</v>
      </c>
      <c r="O54" s="76">
        <v>41.017080401971477</v>
      </c>
      <c r="P54" s="76">
        <v>40.907722581708526</v>
      </c>
      <c r="Q54" s="77">
        <v>40.800688475888684</v>
      </c>
      <c r="R54" s="91"/>
    </row>
    <row r="55" spans="1:18" ht="12.75" hidden="1" customHeight="1" outlineLevel="1">
      <c r="A55" s="92" t="s">
        <v>1009</v>
      </c>
      <c r="B55" s="36"/>
      <c r="C55" s="36"/>
      <c r="D55" s="36"/>
      <c r="E55" s="36"/>
      <c r="F55" s="36"/>
      <c r="G55" s="163">
        <f>'Operating Model'!H145</f>
        <v>170.31344658796399</v>
      </c>
      <c r="H55" s="36"/>
      <c r="I55" s="829"/>
      <c r="J55" s="165">
        <v>5</v>
      </c>
      <c r="K55" s="75">
        <v>51.16266428026551</v>
      </c>
      <c r="L55" s="76">
        <v>51.043351538490121</v>
      </c>
      <c r="M55" s="76">
        <v>50.926630904720859</v>
      </c>
      <c r="N55" s="590">
        <v>50.812431963311909</v>
      </c>
      <c r="O55" s="76">
        <v>50.700686565409029</v>
      </c>
      <c r="P55" s="76">
        <v>50.591328745146079</v>
      </c>
      <c r="Q55" s="77">
        <v>50.484294639326237</v>
      </c>
      <c r="R55" s="91"/>
    </row>
    <row r="56" spans="1:18" ht="12.75" hidden="1" customHeight="1" outlineLevel="1">
      <c r="A56" s="92" t="s">
        <v>1010</v>
      </c>
      <c r="B56" s="36"/>
      <c r="C56" s="36"/>
      <c r="D56" s="36"/>
      <c r="E56" s="36"/>
      <c r="F56" s="36"/>
      <c r="G56" s="67">
        <f>'Operating Model'!H206</f>
        <v>328.17132579019886</v>
      </c>
      <c r="H56" s="36"/>
      <c r="I56" s="36"/>
      <c r="J56" s="165">
        <v>6</v>
      </c>
      <c r="K56" s="75">
        <v>60.846270443703069</v>
      </c>
      <c r="L56" s="76">
        <v>60.726957701927681</v>
      </c>
      <c r="M56" s="76">
        <v>60.610237068158419</v>
      </c>
      <c r="N56" s="590">
        <v>60.496038126749468</v>
      </c>
      <c r="O56" s="76">
        <v>60.384292728846589</v>
      </c>
      <c r="P56" s="76">
        <v>60.274934908583646</v>
      </c>
      <c r="Q56" s="77">
        <v>60.167900802763796</v>
      </c>
      <c r="R56" s="91"/>
    </row>
    <row r="57" spans="1:18" ht="12.75" hidden="1" customHeight="1" outlineLevel="1">
      <c r="A57" s="92" t="s">
        <v>1011</v>
      </c>
      <c r="B57" s="36"/>
      <c r="C57" s="36"/>
      <c r="D57" s="36"/>
      <c r="E57" s="36"/>
      <c r="F57" s="36"/>
      <c r="G57" s="89">
        <f>'Operating Model'!H223</f>
        <v>81.086447931526394</v>
      </c>
      <c r="H57" s="36"/>
      <c r="I57" s="36"/>
      <c r="J57" s="165">
        <v>7</v>
      </c>
      <c r="K57" s="75">
        <v>70.529876607140622</v>
      </c>
      <c r="L57" s="76">
        <v>70.410563865365233</v>
      </c>
      <c r="M57" s="76">
        <v>70.293843231595972</v>
      </c>
      <c r="N57" s="590">
        <v>70.179644290187028</v>
      </c>
      <c r="O57" s="76">
        <v>70.067898892284134</v>
      </c>
      <c r="P57" s="76">
        <v>69.958541072021191</v>
      </c>
      <c r="Q57" s="77">
        <v>69.851506966201356</v>
      </c>
      <c r="R57" s="91"/>
    </row>
    <row r="58" spans="1:18" ht="12.75" hidden="1" customHeight="1" outlineLevel="1">
      <c r="A58" s="104"/>
      <c r="B58" s="36"/>
      <c r="C58" s="36"/>
      <c r="D58" s="36"/>
      <c r="E58" s="36"/>
      <c r="F58" s="36"/>
      <c r="G58" s="66"/>
      <c r="H58" s="36"/>
      <c r="I58" s="36"/>
      <c r="J58" s="165">
        <v>8</v>
      </c>
      <c r="K58" s="75">
        <v>80.213482770578182</v>
      </c>
      <c r="L58" s="76">
        <v>80.094170028802793</v>
      </c>
      <c r="M58" s="76">
        <v>79.977449395033531</v>
      </c>
      <c r="N58" s="590">
        <v>79.863250453624588</v>
      </c>
      <c r="O58" s="76">
        <v>79.751505055721694</v>
      </c>
      <c r="P58" s="76">
        <v>79.642147235458751</v>
      </c>
      <c r="Q58" s="77">
        <v>79.535113129638916</v>
      </c>
      <c r="R58" s="91"/>
    </row>
    <row r="59" spans="1:18" ht="12.75" hidden="1" customHeight="1" outlineLevel="1">
      <c r="A59" s="98" t="s">
        <v>340</v>
      </c>
      <c r="B59" s="36"/>
      <c r="C59" s="36"/>
      <c r="D59" s="36"/>
      <c r="E59" s="36"/>
      <c r="F59" s="36"/>
      <c r="G59" s="58">
        <f>G53+G55-G56-G57</f>
        <v>1039.5353015466653</v>
      </c>
      <c r="H59" s="36"/>
      <c r="I59" s="36"/>
      <c r="J59" s="165">
        <v>9</v>
      </c>
      <c r="K59" s="78">
        <v>89.897088934015741</v>
      </c>
      <c r="L59" s="79">
        <v>89.777776192240324</v>
      </c>
      <c r="M59" s="79">
        <v>89.661055558471077</v>
      </c>
      <c r="N59" s="106">
        <v>89.546856617062119</v>
      </c>
      <c r="O59" s="79">
        <v>89.435111219159239</v>
      </c>
      <c r="P59" s="79">
        <v>89.32575339889631</v>
      </c>
      <c r="Q59" s="80">
        <v>89.218719293076461</v>
      </c>
      <c r="R59" s="91"/>
    </row>
    <row r="60" spans="1:18" ht="12.75" hidden="1" customHeight="1" outlineLevel="1">
      <c r="A60" s="104"/>
      <c r="B60" s="36"/>
      <c r="C60" s="36"/>
      <c r="D60" s="36"/>
      <c r="E60" s="36"/>
      <c r="F60" s="36"/>
      <c r="G60" s="66"/>
      <c r="H60" s="36"/>
      <c r="I60" s="36"/>
      <c r="J60" s="36"/>
      <c r="K60" s="36"/>
      <c r="L60" s="36"/>
      <c r="M60" s="36"/>
      <c r="N60" s="36"/>
      <c r="O60" s="36"/>
      <c r="P60" s="36"/>
      <c r="Q60" s="36"/>
      <c r="R60" s="91"/>
    </row>
    <row r="61" spans="1:18" ht="12.75" hidden="1" customHeight="1" outlineLevel="1">
      <c r="A61" s="92" t="s">
        <v>1012</v>
      </c>
      <c r="B61" s="36"/>
      <c r="C61" s="36"/>
      <c r="D61" s="36"/>
      <c r="E61" s="36"/>
      <c r="F61" s="36"/>
      <c r="G61" s="544">
        <f>B3</f>
        <v>47.769219999999997</v>
      </c>
      <c r="H61" s="36"/>
      <c r="I61" s="36"/>
      <c r="J61" s="36"/>
      <c r="K61" s="36"/>
      <c r="L61" s="36"/>
      <c r="M61" s="36"/>
      <c r="N61" s="36"/>
      <c r="O61" s="36"/>
      <c r="P61" s="36"/>
      <c r="Q61" s="36"/>
      <c r="R61" s="91"/>
    </row>
    <row r="62" spans="1:18" ht="12.75" hidden="1" customHeight="1" outlineLevel="1">
      <c r="A62" s="92"/>
      <c r="B62" s="36"/>
      <c r="C62" s="36"/>
      <c r="D62" s="36"/>
      <c r="E62" s="36"/>
      <c r="F62" s="36"/>
      <c r="G62" s="36"/>
      <c r="H62" s="36"/>
      <c r="I62" s="36"/>
      <c r="J62" s="36"/>
      <c r="K62" s="36"/>
      <c r="L62" s="36"/>
      <c r="M62" s="36"/>
      <c r="N62" s="36"/>
      <c r="O62" s="36"/>
      <c r="P62" s="36"/>
      <c r="Q62" s="36"/>
      <c r="R62" s="91"/>
    </row>
    <row r="63" spans="1:18" ht="12.75" hidden="1" customHeight="1" outlineLevel="1" thickBot="1">
      <c r="A63" s="99" t="s">
        <v>251</v>
      </c>
      <c r="B63" s="38"/>
      <c r="C63" s="38"/>
      <c r="D63" s="38"/>
      <c r="E63" s="38"/>
      <c r="F63" s="38"/>
      <c r="G63" s="161">
        <f>G59/G61</f>
        <v>21.761613472999255</v>
      </c>
      <c r="H63" s="38"/>
      <c r="I63" s="38"/>
      <c r="J63" s="38"/>
      <c r="K63" s="38"/>
      <c r="L63" s="38"/>
      <c r="M63" s="38"/>
      <c r="N63" s="38"/>
      <c r="O63" s="38"/>
      <c r="P63" s="38"/>
      <c r="Q63" s="38"/>
      <c r="R63" s="101"/>
    </row>
    <row r="64" spans="1:18" ht="12.75" customHeight="1" collapsed="1"/>
    <row r="65" ht="12.75" customHeight="1"/>
    <row r="66" ht="12.75" customHeight="1"/>
    <row r="67" ht="12.75" customHeight="1"/>
    <row r="68" ht="12.75" customHeight="1"/>
    <row r="69" ht="12.75" customHeight="1"/>
  </sheetData>
  <mergeCells count="3">
    <mergeCell ref="A1:B1"/>
    <mergeCell ref="I25:I29"/>
    <mergeCell ref="I51:I55"/>
  </mergeCells>
  <conditionalFormatting sqref="K51:Q59">
    <cfRule type="colorScale" priority="3">
      <colorScale>
        <cfvo type="min"/>
        <cfvo type="percentile" val="50"/>
        <cfvo type="max"/>
        <color rgb="FF5A8AC6"/>
        <color rgb="FFFCFCFF"/>
        <color rgb="FFF8696B"/>
      </colorScale>
    </cfRule>
  </conditionalFormatting>
  <conditionalFormatting sqref="K25:Q34">
    <cfRule type="colorScale" priority="1">
      <colorScale>
        <cfvo type="min"/>
        <cfvo type="percentile" val="50"/>
        <cfvo type="max"/>
        <color rgb="FF5A8AC6"/>
        <color rgb="FFFCFCFF"/>
        <color rgb="FFF8696B"/>
      </colorScale>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3:O24"/>
  <sheetViews>
    <sheetView showGridLines="0" workbookViewId="0">
      <selection activeCell="C4" sqref="C4"/>
    </sheetView>
  </sheetViews>
  <sheetFormatPr defaultRowHeight="15"/>
  <cols>
    <col min="1" max="1" width="6.5703125" bestFit="1" customWidth="1"/>
    <col min="2" max="2" width="14" customWidth="1"/>
    <col min="3" max="3" width="11.28515625" customWidth="1"/>
    <col min="6" max="6" width="10.140625" customWidth="1"/>
  </cols>
  <sheetData>
    <row r="3" spans="2:15">
      <c r="B3" s="747" t="s">
        <v>1201</v>
      </c>
      <c r="C3" s="748"/>
      <c r="F3" s="764" t="s">
        <v>878</v>
      </c>
      <c r="G3" s="1053"/>
      <c r="H3" s="1053"/>
      <c r="I3" s="1053"/>
      <c r="J3" s="1053"/>
      <c r="K3" s="1054"/>
      <c r="L3" s="1055"/>
    </row>
    <row r="4" spans="2:15">
      <c r="B4" s="749" t="s">
        <v>929</v>
      </c>
      <c r="C4" s="992">
        <f>'Operating Model'!O344</f>
        <v>13.415597347885674</v>
      </c>
      <c r="F4" s="1047">
        <v>2007</v>
      </c>
      <c r="G4" s="1048">
        <v>2008</v>
      </c>
      <c r="H4" s="1048">
        <v>2009</v>
      </c>
      <c r="I4" s="1048">
        <v>2010</v>
      </c>
      <c r="J4" s="1048">
        <v>2011</v>
      </c>
      <c r="K4" s="1048" t="s">
        <v>354</v>
      </c>
      <c r="L4" s="1049" t="s">
        <v>4</v>
      </c>
    </row>
    <row r="5" spans="2:15">
      <c r="B5" t="s">
        <v>334</v>
      </c>
      <c r="C5" s="1073">
        <f>'Operating Model'!O90</f>
        <v>1.8469906637884435</v>
      </c>
      <c r="F5" s="1050">
        <f>'Operating Model'!C344</f>
        <v>10.67090395480226</v>
      </c>
      <c r="G5" s="1051">
        <f>'Operating Model'!D344</f>
        <v>8.0530303030303028</v>
      </c>
      <c r="H5" s="1051">
        <f>'Operating Model'!E344</f>
        <v>5.8083726415094343</v>
      </c>
      <c r="I5" s="1051">
        <f>'Operating Model'!F344</f>
        <v>19.346045197740118</v>
      </c>
      <c r="J5" s="1051">
        <f>'Operating Model'!G344</f>
        <v>17.861111111111111</v>
      </c>
      <c r="K5" s="1051">
        <f>AVERAGE(F5,I5:J5)</f>
        <v>15.959353421217829</v>
      </c>
      <c r="L5" s="1052">
        <f>STDEV(F5:J5)</f>
        <v>5.9873444131364577</v>
      </c>
    </row>
    <row r="6" spans="2:15" ht="15.75" thickBot="1">
      <c r="B6" s="991" t="s">
        <v>930</v>
      </c>
      <c r="C6" s="993">
        <f>C4*C5</f>
        <v>24.778483050689843</v>
      </c>
    </row>
    <row r="8" spans="2:15" ht="30">
      <c r="B8" s="819" t="s">
        <v>392</v>
      </c>
      <c r="C8" s="819" t="s">
        <v>864</v>
      </c>
      <c r="D8" s="819" t="s">
        <v>865</v>
      </c>
      <c r="O8" s="634">
        <f>13.42*1.85</f>
        <v>24.827000000000002</v>
      </c>
    </row>
    <row r="9" spans="2:15">
      <c r="B9" s="644">
        <v>2010</v>
      </c>
      <c r="C9" s="645">
        <f>'S&amp;P PE'!E12</f>
        <v>17.134166666666701</v>
      </c>
      <c r="D9" s="645">
        <f>'Operating Model'!F344</f>
        <v>19.346045197740118</v>
      </c>
    </row>
    <row r="10" spans="2:15">
      <c r="B10" s="644">
        <v>2011</v>
      </c>
      <c r="C10" s="645">
        <f>'S&amp;P PE'!E13</f>
        <v>15.143333333333301</v>
      </c>
      <c r="D10" s="645">
        <f>'Operating Model'!G344</f>
        <v>17.861111111111111</v>
      </c>
    </row>
    <row r="11" spans="2:15">
      <c r="B11" s="644">
        <v>2012</v>
      </c>
      <c r="C11" s="645">
        <f>'S&amp;P PE'!E14</f>
        <v>15.678333333333301</v>
      </c>
      <c r="D11" s="645">
        <f>'Operating Model'!H344</f>
        <v>18.754120879120819</v>
      </c>
    </row>
    <row r="12" spans="2:15">
      <c r="B12" s="646" t="s">
        <v>224</v>
      </c>
      <c r="C12" s="646">
        <v>13.27</v>
      </c>
      <c r="D12" s="647">
        <f>C4</f>
        <v>13.415597347885674</v>
      </c>
    </row>
    <row r="14" spans="2:15">
      <c r="B14" s="541" t="s">
        <v>354</v>
      </c>
      <c r="C14" s="542">
        <f>AVERAGE(C9:C11)</f>
        <v>15.985277777777767</v>
      </c>
      <c r="D14" s="542">
        <f>AVERAGE(D9:D11)</f>
        <v>18.653759062657347</v>
      </c>
    </row>
    <row r="15" spans="2:15">
      <c r="B15" s="541" t="s">
        <v>355</v>
      </c>
      <c r="C15" s="542">
        <f>MEDIAN(C9:C11)</f>
        <v>15.678333333333301</v>
      </c>
      <c r="D15" s="542">
        <f>MEDIAN(D9:D11)</f>
        <v>18.754120879120819</v>
      </c>
    </row>
    <row r="16" spans="2:15">
      <c r="B16" s="541" t="s">
        <v>4</v>
      </c>
      <c r="C16" s="542">
        <f>STDEV(C9:C11)</f>
        <v>1.0302987475772918</v>
      </c>
      <c r="D16" s="542">
        <f>STDEV(D9:D11)</f>
        <v>0.74753707671330005</v>
      </c>
    </row>
    <row r="24" spans="1:1">
      <c r="A24" s="471"/>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F26"/>
  <sheetViews>
    <sheetView showGridLines="0" workbookViewId="0">
      <selection activeCell="F12" sqref="F12"/>
    </sheetView>
  </sheetViews>
  <sheetFormatPr defaultRowHeight="15" outlineLevelCol="1"/>
  <cols>
    <col min="1" max="1" width="27" customWidth="1"/>
    <col min="2" max="2" width="16.85546875" customWidth="1"/>
    <col min="3" max="3" width="12.42578125" customWidth="1"/>
    <col min="4" max="4" width="13.7109375" customWidth="1"/>
    <col min="5" max="5" width="14.140625" customWidth="1"/>
    <col min="10" max="31" width="0" hidden="1" customWidth="1" outlineLevel="1"/>
    <col min="32" max="32" width="9.140625" collapsed="1"/>
  </cols>
  <sheetData>
    <row r="1" spans="1:31" ht="16.5" customHeight="1">
      <c r="A1" s="832" t="s">
        <v>0</v>
      </c>
      <c r="B1" s="832"/>
    </row>
    <row r="2" spans="1:31">
      <c r="A2" s="985" t="s">
        <v>448</v>
      </c>
      <c r="B2" s="400">
        <f>'Market Data'!D4</f>
        <v>29.97</v>
      </c>
    </row>
    <row r="3" spans="1:31">
      <c r="A3" s="986" t="s">
        <v>447</v>
      </c>
      <c r="B3" s="401">
        <f>'Market Data'!P4/1000000</f>
        <v>47.769219999999997</v>
      </c>
    </row>
    <row r="4" spans="1:31" ht="26.25">
      <c r="A4" s="985" t="s">
        <v>446</v>
      </c>
      <c r="B4" s="402">
        <f>(B2*B3)</f>
        <v>1431.6435233999998</v>
      </c>
    </row>
    <row r="5" spans="1:31">
      <c r="B5" s="68"/>
      <c r="J5">
        <v>1995</v>
      </c>
      <c r="K5">
        <v>1996</v>
      </c>
      <c r="L5">
        <v>1997</v>
      </c>
      <c r="M5">
        <v>1998</v>
      </c>
      <c r="N5">
        <v>1999</v>
      </c>
      <c r="O5">
        <v>2000</v>
      </c>
      <c r="P5">
        <v>2001</v>
      </c>
      <c r="Q5">
        <v>2002</v>
      </c>
      <c r="R5">
        <v>2003</v>
      </c>
      <c r="S5">
        <v>2004</v>
      </c>
      <c r="T5">
        <v>2005</v>
      </c>
      <c r="U5">
        <v>2006</v>
      </c>
      <c r="V5">
        <v>2007</v>
      </c>
      <c r="W5">
        <v>2008</v>
      </c>
      <c r="X5">
        <v>2009</v>
      </c>
      <c r="Y5">
        <v>2010</v>
      </c>
      <c r="Z5">
        <v>2011</v>
      </c>
      <c r="AB5" t="s">
        <v>354</v>
      </c>
      <c r="AC5" t="s">
        <v>355</v>
      </c>
      <c r="AD5" t="s">
        <v>4</v>
      </c>
      <c r="AE5" t="s">
        <v>931</v>
      </c>
    </row>
    <row r="6" spans="1:31">
      <c r="A6" s="830" t="s">
        <v>1130</v>
      </c>
      <c r="B6" s="831"/>
      <c r="J6">
        <v>0.09</v>
      </c>
      <c r="K6">
        <v>0.1</v>
      </c>
      <c r="L6">
        <v>0.1</v>
      </c>
      <c r="M6">
        <v>0.1</v>
      </c>
      <c r="N6">
        <v>0.1</v>
      </c>
      <c r="O6">
        <v>0.1</v>
      </c>
      <c r="P6">
        <v>0.1</v>
      </c>
      <c r="Q6">
        <v>0.1</v>
      </c>
      <c r="R6">
        <v>0.1</v>
      </c>
      <c r="S6">
        <v>0.1</v>
      </c>
      <c r="T6">
        <v>0.1</v>
      </c>
      <c r="U6">
        <v>0.21</v>
      </c>
      <c r="V6">
        <v>0.36</v>
      </c>
      <c r="W6">
        <v>0.4</v>
      </c>
      <c r="X6">
        <v>0.4</v>
      </c>
      <c r="Y6">
        <v>0.4</v>
      </c>
      <c r="Z6">
        <v>0.4</v>
      </c>
      <c r="AB6" s="154"/>
    </row>
    <row r="7" spans="1:31">
      <c r="A7" s="720" t="s">
        <v>360</v>
      </c>
      <c r="B7" s="424">
        <v>1.9800000000000002E-2</v>
      </c>
      <c r="F7" s="650"/>
      <c r="G7" s="68"/>
      <c r="H7" s="68"/>
      <c r="I7" s="68"/>
      <c r="J7" s="68">
        <v>0</v>
      </c>
      <c r="K7" s="68">
        <f t="shared" ref="K7:Z7" si="0">(K6-J6)/J6</f>
        <v>0.11111111111111122</v>
      </c>
      <c r="L7" s="68">
        <f t="shared" si="0"/>
        <v>0</v>
      </c>
      <c r="M7" s="68">
        <f t="shared" si="0"/>
        <v>0</v>
      </c>
      <c r="N7" s="68">
        <f t="shared" si="0"/>
        <v>0</v>
      </c>
      <c r="O7" s="68">
        <f t="shared" si="0"/>
        <v>0</v>
      </c>
      <c r="P7" s="68">
        <f t="shared" si="0"/>
        <v>0</v>
      </c>
      <c r="Q7" s="68">
        <f t="shared" si="0"/>
        <v>0</v>
      </c>
      <c r="R7" s="68">
        <f t="shared" si="0"/>
        <v>0</v>
      </c>
      <c r="S7" s="68">
        <f t="shared" si="0"/>
        <v>0</v>
      </c>
      <c r="T7" s="68">
        <f t="shared" si="0"/>
        <v>0</v>
      </c>
      <c r="U7" s="68">
        <f t="shared" si="0"/>
        <v>1.0999999999999999</v>
      </c>
      <c r="V7" s="68">
        <f t="shared" si="0"/>
        <v>0.7142857142857143</v>
      </c>
      <c r="W7" s="68">
        <f t="shared" si="0"/>
        <v>0.11111111111111122</v>
      </c>
      <c r="X7" s="68">
        <f t="shared" si="0"/>
        <v>0</v>
      </c>
      <c r="Y7" s="68">
        <f t="shared" si="0"/>
        <v>0</v>
      </c>
      <c r="Z7" s="68">
        <f t="shared" si="0"/>
        <v>0</v>
      </c>
      <c r="AB7" s="154">
        <f>AVERAGE(J7:Z7)</f>
        <v>0.11979458450046684</v>
      </c>
      <c r="AC7" s="154">
        <f>MEDIAN(G7:Z7)</f>
        <v>0</v>
      </c>
      <c r="AD7" s="648">
        <f>STDEV(G7:Z7)</f>
        <v>0.30628140834568635</v>
      </c>
    </row>
    <row r="8" spans="1:31">
      <c r="A8" s="750" t="s">
        <v>361</v>
      </c>
      <c r="B8" s="751">
        <v>0.1229</v>
      </c>
      <c r="G8" s="68"/>
      <c r="H8" s="68"/>
      <c r="I8" s="68"/>
      <c r="J8" s="68">
        <f t="shared" ref="J8:X8" si="1">(($Z$6/J6)^(1/($Z$5-J5)))-1</f>
        <v>9.7712456866300368E-2</v>
      </c>
      <c r="K8" s="68">
        <f t="shared" si="1"/>
        <v>9.682497969462589E-2</v>
      </c>
      <c r="L8" s="68">
        <f t="shared" si="1"/>
        <v>0.10408951367381225</v>
      </c>
      <c r="M8" s="68">
        <f t="shared" si="1"/>
        <v>0.11253147609648684</v>
      </c>
      <c r="N8" s="68">
        <f>(($Z$6/N6)^(1/($Z$5-N5)))-1</f>
        <v>0.12246204830937302</v>
      </c>
      <c r="O8" s="68">
        <f t="shared" si="1"/>
        <v>0.13431252219546264</v>
      </c>
      <c r="P8" s="68">
        <f t="shared" si="1"/>
        <v>0.1486983549970351</v>
      </c>
      <c r="Q8" s="68">
        <f t="shared" si="1"/>
        <v>0.16652903957611653</v>
      </c>
      <c r="R8" s="68">
        <f t="shared" si="1"/>
        <v>0.18920711500272103</v>
      </c>
      <c r="S8" s="68">
        <f t="shared" si="1"/>
        <v>0.21901365420447538</v>
      </c>
      <c r="T8" s="68">
        <f t="shared" si="1"/>
        <v>0.25992104989487319</v>
      </c>
      <c r="U8" s="68">
        <f t="shared" si="1"/>
        <v>0.137543830351883</v>
      </c>
      <c r="V8" s="68">
        <f t="shared" si="1"/>
        <v>2.6690096080340897E-2</v>
      </c>
      <c r="W8" s="68">
        <f t="shared" si="1"/>
        <v>0</v>
      </c>
      <c r="X8" s="68">
        <f t="shared" si="1"/>
        <v>0</v>
      </c>
      <c r="Y8" s="68">
        <f>(($Z$6/Y6)^(1/($Z$5-Y5)))-1</f>
        <v>0</v>
      </c>
    </row>
    <row r="9" spans="1:31">
      <c r="A9" s="721" t="s">
        <v>1129</v>
      </c>
      <c r="B9" s="91">
        <v>1.41</v>
      </c>
    </row>
    <row r="10" spans="1:31">
      <c r="A10" s="750" t="s">
        <v>362</v>
      </c>
      <c r="B10" s="751">
        <v>0.1032</v>
      </c>
      <c r="C10" s="649"/>
    </row>
    <row r="11" spans="1:31">
      <c r="A11" s="721"/>
      <c r="B11" s="91"/>
    </row>
    <row r="12" spans="1:31">
      <c r="A12" s="752" t="s">
        <v>271</v>
      </c>
      <c r="B12" s="753">
        <f>B7+B9*(B10-B7)</f>
        <v>0.13739399999999999</v>
      </c>
    </row>
    <row r="14" spans="1:31">
      <c r="A14" s="830" t="s">
        <v>1131</v>
      </c>
      <c r="B14" s="831"/>
    </row>
    <row r="15" spans="1:31">
      <c r="A15" s="720" t="s">
        <v>335</v>
      </c>
      <c r="B15" s="754">
        <f>'Operating Model'!H100</f>
        <v>0.4</v>
      </c>
    </row>
    <row r="16" spans="1:31">
      <c r="A16" s="750" t="s">
        <v>334</v>
      </c>
      <c r="B16" s="759">
        <f>'Operating Model'!H90</f>
        <v>1.5980487804878101</v>
      </c>
    </row>
    <row r="17" spans="1:2">
      <c r="A17" s="721" t="s">
        <v>332</v>
      </c>
      <c r="B17" s="755">
        <f>'Operating Model'!H333</f>
        <v>0.17641146573831831</v>
      </c>
    </row>
    <row r="18" spans="1:2">
      <c r="A18" s="752" t="s">
        <v>333</v>
      </c>
      <c r="B18" s="760">
        <f>1- (B15/B16)</f>
        <v>0.74969474969475047</v>
      </c>
    </row>
    <row r="20" spans="1:2">
      <c r="A20" s="830" t="s">
        <v>1132</v>
      </c>
      <c r="B20" s="831"/>
    </row>
    <row r="21" spans="1:2">
      <c r="A21" s="720" t="s">
        <v>270</v>
      </c>
      <c r="B21" s="756">
        <v>0.4</v>
      </c>
    </row>
    <row r="22" spans="1:2">
      <c r="A22" s="750" t="s">
        <v>271</v>
      </c>
      <c r="B22" s="761">
        <f>B12</f>
        <v>0.13739399999999999</v>
      </c>
    </row>
    <row r="23" spans="1:2">
      <c r="A23" s="721" t="s">
        <v>329</v>
      </c>
      <c r="B23" s="757">
        <f>AB7</f>
        <v>0.11979458450046684</v>
      </c>
    </row>
    <row r="24" spans="1:2">
      <c r="A24" s="750" t="s">
        <v>331</v>
      </c>
      <c r="B24" s="762">
        <f>B21*(1+B23)</f>
        <v>0.44791783380018679</v>
      </c>
    </row>
    <row r="25" spans="1:2">
      <c r="A25" s="721"/>
      <c r="B25" s="758"/>
    </row>
    <row r="26" spans="1:2">
      <c r="A26" s="752" t="s">
        <v>330</v>
      </c>
      <c r="B26" s="763">
        <f>B24/(B22-B23)</f>
        <v>25.450722145406967</v>
      </c>
    </row>
  </sheetData>
  <mergeCells count="4">
    <mergeCell ref="A1:B1"/>
    <mergeCell ref="A6:B6"/>
    <mergeCell ref="A14:B14"/>
    <mergeCell ref="A20:B20"/>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E52"/>
  <sheetViews>
    <sheetView showGridLines="0" workbookViewId="0">
      <selection activeCell="G39" sqref="G39"/>
    </sheetView>
  </sheetViews>
  <sheetFormatPr defaultRowHeight="11.25"/>
  <cols>
    <col min="1" max="1" width="16.140625" style="24" customWidth="1"/>
    <col min="2" max="2" width="8.42578125" style="24" bestFit="1" customWidth="1"/>
    <col min="3" max="3" width="15.5703125" style="24" customWidth="1"/>
    <col min="4" max="8" width="9.140625" style="24"/>
    <col min="9" max="9" width="11.140625" style="24" customWidth="1"/>
    <col min="10" max="10" width="9.140625" style="24"/>
    <col min="11" max="11" width="1.7109375" style="24" customWidth="1"/>
    <col min="12" max="14" width="9.140625" style="24" customWidth="1"/>
    <col min="15" max="16384" width="9.140625" style="24"/>
  </cols>
  <sheetData>
    <row r="1" spans="1:31" ht="40.5" customHeight="1">
      <c r="A1" s="832" t="s">
        <v>0</v>
      </c>
      <c r="B1" s="832"/>
      <c r="C1" s="832"/>
      <c r="D1" s="335"/>
      <c r="E1" s="335"/>
      <c r="F1" s="335"/>
      <c r="G1" s="335"/>
      <c r="H1" s="335"/>
      <c r="I1" s="335"/>
      <c r="J1" s="335"/>
      <c r="K1" s="335"/>
      <c r="L1" s="335"/>
      <c r="M1" s="335"/>
      <c r="N1" s="335"/>
      <c r="O1" s="335"/>
      <c r="P1" s="335"/>
      <c r="Q1" s="335"/>
      <c r="R1" s="335"/>
      <c r="S1" s="335"/>
      <c r="T1" s="335"/>
      <c r="U1" s="335"/>
      <c r="V1" s="335"/>
      <c r="W1" s="335"/>
      <c r="X1" s="335"/>
    </row>
    <row r="2" spans="1:31" ht="21" customHeight="1">
      <c r="A2" s="834" t="s">
        <v>448</v>
      </c>
      <c r="B2" s="834"/>
      <c r="C2" s="400">
        <f>'Market Data'!D4</f>
        <v>29.97</v>
      </c>
      <c r="D2" s="335"/>
      <c r="E2" s="335"/>
      <c r="F2" s="335"/>
      <c r="G2" s="335"/>
      <c r="H2" s="335"/>
      <c r="I2" s="335"/>
      <c r="J2" s="335"/>
      <c r="K2" s="335"/>
      <c r="L2" s="335"/>
      <c r="M2" s="335"/>
      <c r="N2" s="335"/>
      <c r="O2" s="335"/>
      <c r="P2" s="335"/>
      <c r="Q2" s="335"/>
      <c r="R2" s="335"/>
      <c r="S2" s="335"/>
      <c r="T2" s="335"/>
      <c r="U2" s="335"/>
      <c r="V2" s="335"/>
      <c r="W2" s="335"/>
      <c r="X2" s="335"/>
    </row>
    <row r="3" spans="1:31" ht="15">
      <c r="A3" s="833" t="s">
        <v>447</v>
      </c>
      <c r="B3" s="833"/>
      <c r="C3" s="401">
        <f>'Market Data'!P4/1000000</f>
        <v>47.769219999999997</v>
      </c>
      <c r="D3" s="335"/>
      <c r="E3" s="335"/>
      <c r="F3" s="335"/>
      <c r="G3" s="335"/>
      <c r="H3" s="335"/>
      <c r="I3" s="335"/>
      <c r="J3" s="335"/>
      <c r="K3" s="335"/>
      <c r="L3" s="335"/>
      <c r="M3" s="335"/>
      <c r="N3" s="335"/>
      <c r="O3" s="335"/>
      <c r="P3" s="335"/>
      <c r="Q3" s="335"/>
      <c r="R3" s="335"/>
      <c r="S3" s="335"/>
      <c r="T3" s="335"/>
      <c r="U3" s="335"/>
      <c r="V3" s="335"/>
      <c r="W3" s="335"/>
      <c r="X3" s="335"/>
    </row>
    <row r="4" spans="1:31" ht="17.25" customHeight="1">
      <c r="A4" s="834" t="s">
        <v>446</v>
      </c>
      <c r="B4" s="834"/>
      <c r="C4" s="402">
        <f>(C2*C3)</f>
        <v>1431.6435233999998</v>
      </c>
      <c r="D4" s="335"/>
      <c r="E4" s="335"/>
      <c r="F4" s="335"/>
      <c r="G4" s="335"/>
      <c r="H4" s="335"/>
      <c r="I4" s="335"/>
      <c r="J4" s="335"/>
      <c r="K4" s="335"/>
      <c r="L4" s="335"/>
      <c r="M4" s="335"/>
      <c r="N4" s="335"/>
      <c r="O4" s="335"/>
      <c r="P4" s="335"/>
      <c r="Q4" s="335"/>
      <c r="R4" s="335"/>
      <c r="S4" s="335"/>
      <c r="T4" s="335"/>
      <c r="U4" s="335"/>
      <c r="V4" s="335"/>
      <c r="W4" s="335"/>
      <c r="X4" s="335"/>
    </row>
    <row r="5" spans="1:31" ht="15">
      <c r="A5" s="403"/>
      <c r="B5" s="404"/>
      <c r="C5" s="404"/>
      <c r="D5" s="335"/>
      <c r="E5" s="335"/>
      <c r="F5" s="335"/>
      <c r="G5" s="335"/>
      <c r="H5" s="335"/>
      <c r="I5" s="335"/>
      <c r="J5" s="335"/>
      <c r="K5" s="335"/>
      <c r="L5" s="335"/>
      <c r="M5" s="335"/>
      <c r="N5" s="335"/>
      <c r="O5" s="335"/>
      <c r="P5" s="335"/>
      <c r="Q5" s="335"/>
      <c r="R5" s="335"/>
      <c r="S5" s="335"/>
      <c r="T5" s="335"/>
      <c r="U5" s="335"/>
      <c r="V5" s="335"/>
      <c r="W5" s="335"/>
      <c r="X5" s="335"/>
    </row>
    <row r="6" spans="1:31" ht="15">
      <c r="A6" s="403"/>
      <c r="B6" s="404"/>
      <c r="C6" s="404"/>
      <c r="D6" s="335"/>
      <c r="E6" s="335"/>
      <c r="F6" s="335"/>
      <c r="G6" s="335"/>
      <c r="H6" s="335"/>
      <c r="I6" s="335"/>
      <c r="J6" s="335"/>
      <c r="K6" s="335"/>
      <c r="L6" s="335"/>
      <c r="M6" s="335"/>
      <c r="N6" s="335"/>
      <c r="O6" s="335"/>
      <c r="P6" s="335"/>
      <c r="Q6" s="335"/>
      <c r="R6" s="335"/>
      <c r="S6" s="335"/>
      <c r="T6" s="335"/>
      <c r="U6" s="335"/>
      <c r="V6" s="335"/>
      <c r="W6" s="335"/>
      <c r="X6" s="335"/>
    </row>
    <row r="7" spans="1:31" s="405" customFormat="1">
      <c r="I7" s="406"/>
      <c r="J7" s="406"/>
      <c r="K7" s="406"/>
      <c r="L7" s="406"/>
      <c r="M7" s="406"/>
      <c r="N7" s="406"/>
      <c r="Y7" s="267"/>
      <c r="Z7" s="267"/>
      <c r="AA7" s="267"/>
      <c r="AB7" s="267"/>
      <c r="AC7" s="267"/>
      <c r="AD7" s="267"/>
      <c r="AE7" s="267"/>
    </row>
    <row r="8" spans="1:31" s="337" customFormat="1" ht="14.25" customHeight="1">
      <c r="A8" s="267"/>
      <c r="B8" s="267"/>
      <c r="C8" s="267"/>
      <c r="D8" s="267"/>
      <c r="E8" s="267"/>
      <c r="F8" s="267"/>
      <c r="G8" s="267"/>
      <c r="H8" s="267"/>
      <c r="I8" s="267"/>
      <c r="J8" s="267"/>
      <c r="K8" s="267"/>
      <c r="L8" s="267"/>
      <c r="M8" s="267"/>
      <c r="N8" s="267"/>
      <c r="O8" s="267"/>
      <c r="P8" s="267"/>
      <c r="Q8" s="267"/>
      <c r="R8" s="267"/>
      <c r="S8" s="267"/>
      <c r="T8" s="267"/>
      <c r="U8" s="267"/>
      <c r="V8" s="267"/>
      <c r="W8" s="267"/>
      <c r="X8" s="267"/>
      <c r="Y8" s="267"/>
      <c r="Z8" s="267"/>
      <c r="AA8" s="267"/>
      <c r="AB8" s="267"/>
      <c r="AC8" s="267"/>
      <c r="AD8" s="267"/>
      <c r="AE8" s="267"/>
    </row>
    <row r="9" spans="1:31">
      <c r="A9" s="267"/>
      <c r="B9" s="267"/>
      <c r="C9" s="267"/>
      <c r="E9" s="656"/>
      <c r="F9" s="656"/>
      <c r="G9" s="656"/>
      <c r="H9" s="656"/>
      <c r="I9" s="267"/>
      <c r="J9" s="267"/>
      <c r="K9" s="267"/>
      <c r="L9" s="267"/>
      <c r="M9" s="267"/>
      <c r="N9" s="267"/>
      <c r="O9" s="267"/>
      <c r="P9" s="267"/>
      <c r="Q9" s="267"/>
      <c r="R9" s="267"/>
      <c r="Y9" s="267"/>
      <c r="Z9" s="267"/>
      <c r="AA9" s="267"/>
      <c r="AB9" s="267"/>
      <c r="AC9" s="267"/>
      <c r="AD9" s="267"/>
      <c r="AE9" s="267"/>
    </row>
    <row r="10" spans="1:31">
      <c r="A10" s="267"/>
      <c r="B10" s="742"/>
      <c r="C10" s="743" t="s">
        <v>419</v>
      </c>
      <c r="D10" s="734"/>
      <c r="E10" s="734"/>
      <c r="F10" s="734"/>
      <c r="G10" s="734"/>
      <c r="H10" s="734"/>
      <c r="I10" s="734"/>
      <c r="J10" s="735"/>
      <c r="K10" s="267"/>
      <c r="L10" s="1062"/>
      <c r="M10" s="1062"/>
      <c r="N10" s="1062"/>
      <c r="O10" s="293"/>
      <c r="P10" s="267"/>
      <c r="Q10" s="267"/>
      <c r="R10" s="267"/>
      <c r="Y10" s="267"/>
      <c r="Z10" s="267"/>
      <c r="AA10" s="267"/>
      <c r="AB10" s="267"/>
      <c r="AC10" s="267"/>
      <c r="AD10" s="267"/>
      <c r="AE10" s="267"/>
    </row>
    <row r="11" spans="1:31">
      <c r="A11" s="267"/>
      <c r="B11" s="736"/>
      <c r="C11" s="737"/>
      <c r="D11" s="738">
        <v>2007</v>
      </c>
      <c r="E11" s="738">
        <v>2008</v>
      </c>
      <c r="F11" s="738">
        <v>2009</v>
      </c>
      <c r="G11" s="738">
        <v>2010</v>
      </c>
      <c r="H11" s="738">
        <v>2011</v>
      </c>
      <c r="I11" s="738" t="s">
        <v>416</v>
      </c>
      <c r="J11" s="739" t="s">
        <v>259</v>
      </c>
      <c r="K11" s="267"/>
      <c r="L11" s="738" t="s">
        <v>354</v>
      </c>
      <c r="M11" s="738" t="s">
        <v>355</v>
      </c>
      <c r="N11" s="738" t="s">
        <v>4</v>
      </c>
      <c r="O11" s="293"/>
      <c r="P11" s="267"/>
    </row>
    <row r="12" spans="1:31">
      <c r="B12" s="765" t="s">
        <v>958</v>
      </c>
      <c r="C12" s="766" t="s">
        <v>239</v>
      </c>
      <c r="D12" s="767">
        <f>'Operating Model'!C282+'Operating Model'!C285</f>
        <v>311.89999999999998</v>
      </c>
      <c r="E12" s="767">
        <f>'Operating Model'!D282+'Operating Model'!D285</f>
        <v>261.8</v>
      </c>
      <c r="F12" s="767">
        <f>'Operating Model'!E282+'Operating Model'!E285</f>
        <v>24.599999999999994</v>
      </c>
      <c r="G12" s="767">
        <f>'Operating Model'!F282+'Operating Model'!F285</f>
        <v>86.5</v>
      </c>
      <c r="H12" s="767">
        <f>'Operating Model'!G282+'Operating Model'!G285</f>
        <v>50.800000000000011</v>
      </c>
      <c r="I12" s="767"/>
      <c r="J12" s="733">
        <f>'Operating Model'!H282+'Operating Model'!H285</f>
        <v>8.2000000000000171</v>
      </c>
      <c r="K12" s="348"/>
      <c r="O12" s="66"/>
    </row>
    <row r="13" spans="1:31">
      <c r="B13" s="722"/>
      <c r="C13" s="741" t="s">
        <v>420</v>
      </c>
      <c r="D13" s="727">
        <f>D12/'Historical Monthly Stock Prices'!L11</f>
        <v>9.4500767696483398E-2</v>
      </c>
      <c r="E13" s="727">
        <f>E12/'Historical Monthly Stock Prices'!M11</f>
        <v>0.25590770087609632</v>
      </c>
      <c r="F13" s="727">
        <f>F12/'Historical Monthly Stock Prices'!N11</f>
        <v>2.0278837745024432E-2</v>
      </c>
      <c r="G13" s="727">
        <f>G12/'Historical Monthly Stock Prices'!O11</f>
        <v>6.0207310363132628E-2</v>
      </c>
      <c r="H13" s="727">
        <f>H12/$C$4</f>
        <v>3.5483693510068387E-2</v>
      </c>
      <c r="I13" s="727"/>
      <c r="J13" s="728">
        <f t="shared" ref="J13" si="0">J12/$C$4</f>
        <v>5.727682810680341E-3</v>
      </c>
      <c r="K13" s="328"/>
      <c r="L13" s="407">
        <f>AVERAGE(F13:H13)</f>
        <v>3.8656613872741816E-2</v>
      </c>
      <c r="M13" s="328">
        <f>STDEV(D13:H13)</f>
        <v>9.5148101408010485E-2</v>
      </c>
      <c r="N13" s="328">
        <f>STDEV(D13:H13,J13)</f>
        <v>9.2303685764483265E-2</v>
      </c>
      <c r="O13" s="66"/>
    </row>
    <row r="14" spans="1:31">
      <c r="B14" s="768"/>
      <c r="C14" s="746" t="s">
        <v>428</v>
      </c>
      <c r="D14" s="731" t="s">
        <v>8</v>
      </c>
      <c r="E14" s="731">
        <f>E13-D13</f>
        <v>0.16140693317961291</v>
      </c>
      <c r="F14" s="731">
        <f t="shared" ref="F14:H14" si="1">F13-E13</f>
        <v>-0.2356288631310719</v>
      </c>
      <c r="G14" s="731">
        <f t="shared" si="1"/>
        <v>3.9928472618108196E-2</v>
      </c>
      <c r="H14" s="731">
        <f t="shared" si="1"/>
        <v>-2.4723616853064241E-2</v>
      </c>
      <c r="I14" s="731"/>
      <c r="J14" s="771">
        <f>J13-H13</f>
        <v>-2.9756010699388047E-2</v>
      </c>
      <c r="K14" s="328"/>
      <c r="L14" s="407"/>
      <c r="O14" s="66"/>
    </row>
    <row r="15" spans="1:31">
      <c r="B15" s="723"/>
      <c r="C15" s="741"/>
      <c r="D15" s="727"/>
      <c r="E15" s="727"/>
      <c r="F15" s="727"/>
      <c r="G15" s="727"/>
      <c r="H15" s="727"/>
      <c r="I15" s="727"/>
      <c r="J15" s="728"/>
      <c r="K15" s="328"/>
      <c r="L15" s="407"/>
      <c r="O15" s="66"/>
    </row>
    <row r="16" spans="1:31">
      <c r="B16" s="769" t="s">
        <v>399</v>
      </c>
      <c r="C16" s="766" t="s">
        <v>239</v>
      </c>
      <c r="D16" s="767">
        <f>G4s!C223+G4s!C225</f>
        <v>311.65259861789997</v>
      </c>
      <c r="E16" s="767">
        <f>G4s!D223+G4s!D225</f>
        <v>289.25450569699996</v>
      </c>
      <c r="F16" s="767">
        <f>G4s!E223+G4s!E225</f>
        <v>520.12760661799996</v>
      </c>
      <c r="G16" s="767">
        <f>G4s!F223+G4s!F225</f>
        <v>420.00815827199995</v>
      </c>
      <c r="H16" s="767">
        <f>G4s!G223+G4s!G225</f>
        <v>309.73338777999999</v>
      </c>
      <c r="I16" s="767">
        <f>G4s!H223+G4s!H225</f>
        <v>362.35532114099993</v>
      </c>
      <c r="J16" s="726"/>
      <c r="K16" s="348"/>
      <c r="L16" s="407"/>
    </row>
    <row r="17" spans="1:15">
      <c r="B17" s="723"/>
      <c r="C17" s="741" t="s">
        <v>420</v>
      </c>
      <c r="D17" s="729">
        <f>D16/G4s!D277</f>
        <v>5.3505103040166244E-2</v>
      </c>
      <c r="E17" s="729">
        <f>E16/G4s!E277</f>
        <v>8.3544671610586652E-2</v>
      </c>
      <c r="F17" s="729">
        <f>F16/G4s!F277</f>
        <v>9.1048148715291724E-2</v>
      </c>
      <c r="G17" s="729">
        <f>G16/G4s!G277</f>
        <v>7.1911657185856112E-2</v>
      </c>
      <c r="H17" s="729">
        <f>H16/G4s!H277</f>
        <v>4.994902461840945E-2</v>
      </c>
      <c r="I17" s="729">
        <f>I16/'Currency Conversions'!C8</f>
        <v>5.9100459869525834E-2</v>
      </c>
      <c r="J17" s="730"/>
      <c r="K17" s="349"/>
      <c r="L17" s="407">
        <f>AVERAGE(F17:H17)</f>
        <v>7.096961017318576E-2</v>
      </c>
      <c r="M17" s="328">
        <f>STDEV(D17:H17)</f>
        <v>1.8057270165629948E-2</v>
      </c>
      <c r="N17" s="328">
        <f>STDEV(D17:I17)</f>
        <v>1.6751774024263668E-2</v>
      </c>
    </row>
    <row r="18" spans="1:15">
      <c r="B18" s="768"/>
      <c r="C18" s="746" t="s">
        <v>428</v>
      </c>
      <c r="D18" s="731" t="s">
        <v>8</v>
      </c>
      <c r="E18" s="731">
        <f>E17-D17</f>
        <v>3.0039568570420408E-2</v>
      </c>
      <c r="F18" s="731">
        <f t="shared" ref="F18" si="2">F17-E17</f>
        <v>7.5034771047050725E-3</v>
      </c>
      <c r="G18" s="731">
        <f t="shared" ref="G18" si="3">G17-F17</f>
        <v>-1.9136491529435612E-2</v>
      </c>
      <c r="H18" s="731">
        <f t="shared" ref="H18:I18" si="4">H17-G17</f>
        <v>-2.1962632567446662E-2</v>
      </c>
      <c r="I18" s="731">
        <f t="shared" si="4"/>
        <v>9.1514352511163841E-3</v>
      </c>
      <c r="J18" s="772"/>
      <c r="K18" s="349"/>
      <c r="L18" s="407"/>
    </row>
    <row r="19" spans="1:15">
      <c r="B19" s="723"/>
      <c r="C19" s="741"/>
      <c r="D19" s="729"/>
      <c r="E19" s="729"/>
      <c r="F19" s="729"/>
      <c r="G19" s="729"/>
      <c r="H19" s="729"/>
      <c r="I19" s="729"/>
      <c r="J19" s="730"/>
      <c r="K19" s="349"/>
      <c r="L19" s="407"/>
    </row>
    <row r="20" spans="1:15">
      <c r="B20" s="769" t="s">
        <v>421</v>
      </c>
      <c r="C20" s="766" t="s">
        <v>239</v>
      </c>
      <c r="D20" s="770">
        <f>Garda!C209+Garda!C211</f>
        <v>8.6321371486499991</v>
      </c>
      <c r="E20" s="770">
        <f>Garda!D209+Garda!D211</f>
        <v>43.914832753429998</v>
      </c>
      <c r="F20" s="770">
        <f>Garda!E209+Garda!E211</f>
        <v>23.607841683831996</v>
      </c>
      <c r="G20" s="770">
        <f>Garda!F209+Garda!F211</f>
        <v>64.486869727352001</v>
      </c>
      <c r="H20" s="770">
        <f>Garda!G209+Garda!G211</f>
        <v>61.520203141566</v>
      </c>
      <c r="I20" s="770">
        <f>Garda!H209+Garda!H211</f>
        <v>63.150703518390003</v>
      </c>
      <c r="J20" s="773"/>
      <c r="K20" s="350"/>
      <c r="L20" s="407"/>
    </row>
    <row r="21" spans="1:15">
      <c r="B21" s="723"/>
      <c r="C21" s="741" t="s">
        <v>420</v>
      </c>
      <c r="D21" s="729">
        <f>D20/Garda!C263</f>
        <v>1.4277743574334024E-2</v>
      </c>
      <c r="E21" s="729">
        <f>E20/Garda!D263</f>
        <v>9.5120285204953692E-2</v>
      </c>
      <c r="F21" s="729">
        <f>F20/Garda!E263</f>
        <v>0.27547946374270588</v>
      </c>
      <c r="G21" s="729">
        <f>G20/Garda!F263</f>
        <v>0.22074748137638922</v>
      </c>
      <c r="H21" s="729">
        <f>H20/Garda!G263</f>
        <v>0.1732501625666816</v>
      </c>
      <c r="I21" s="729" t="s">
        <v>463</v>
      </c>
      <c r="J21" s="730"/>
      <c r="K21" s="349"/>
      <c r="L21" s="407">
        <f>AVERAGE(F21:H21)</f>
        <v>0.2231590358952589</v>
      </c>
      <c r="M21" s="328">
        <f>STDEV(D21:H21)</f>
        <v>0.10314605092503705</v>
      </c>
      <c r="N21" s="328">
        <f>STDEV(D21:I21)</f>
        <v>0.10314605092503705</v>
      </c>
    </row>
    <row r="22" spans="1:15">
      <c r="B22" s="768"/>
      <c r="C22" s="746" t="s">
        <v>428</v>
      </c>
      <c r="D22" s="731" t="s">
        <v>8</v>
      </c>
      <c r="E22" s="731">
        <f>E21-D21</f>
        <v>8.0842541630619671E-2</v>
      </c>
      <c r="F22" s="731">
        <f t="shared" ref="F22" si="5">F21-E21</f>
        <v>0.18035917853775219</v>
      </c>
      <c r="G22" s="731">
        <f t="shared" ref="G22" si="6">G21-F21</f>
        <v>-5.4731982366316656E-2</v>
      </c>
      <c r="H22" s="731">
        <f t="shared" ref="H22" si="7">H21-G21</f>
        <v>-4.7497318809707617E-2</v>
      </c>
      <c r="I22" s="731" t="s">
        <v>463</v>
      </c>
      <c r="J22" s="772"/>
      <c r="K22" s="349"/>
      <c r="L22" s="407"/>
    </row>
    <row r="23" spans="1:15">
      <c r="B23" s="723"/>
      <c r="C23" s="741"/>
      <c r="D23" s="729"/>
      <c r="E23" s="729"/>
      <c r="F23" s="729"/>
      <c r="G23" s="729"/>
      <c r="H23" s="729"/>
      <c r="I23" s="729"/>
      <c r="J23" s="730"/>
      <c r="K23" s="349"/>
      <c r="L23" s="407"/>
    </row>
    <row r="24" spans="1:15">
      <c r="B24" s="769" t="s">
        <v>400</v>
      </c>
      <c r="C24" s="766" t="s">
        <v>239</v>
      </c>
      <c r="D24" s="770">
        <f>Loomis!C195+Loomis!C197</f>
        <v>-140.80000000000001</v>
      </c>
      <c r="E24" s="770">
        <f>Loomis!D195+Loomis!D197</f>
        <v>-27.319375360000009</v>
      </c>
      <c r="F24" s="770">
        <f>Loomis!E195+Loomis!E197</f>
        <v>73.602282442999993</v>
      </c>
      <c r="G24" s="770">
        <f>Loomis!F195+Loomis!F197</f>
        <v>85.439718998000004</v>
      </c>
      <c r="H24" s="770">
        <f>Loomis!G195+Loomis!G197</f>
        <v>53.136708072000005</v>
      </c>
      <c r="I24" s="770">
        <f>Loomis!H195+Loomis!H197</f>
        <v>68.156707518000019</v>
      </c>
      <c r="J24" s="773"/>
      <c r="K24" s="350"/>
      <c r="L24" s="407"/>
    </row>
    <row r="25" spans="1:15">
      <c r="B25" s="723"/>
      <c r="C25" s="741" t="s">
        <v>420</v>
      </c>
      <c r="D25" s="727"/>
      <c r="E25" s="727">
        <f>E24/Loomis!E250</f>
        <v>-4.5068925843260811E-2</v>
      </c>
      <c r="F25" s="727">
        <f>F24/Loomis!F250</f>
        <v>8.1771714429881723E-2</v>
      </c>
      <c r="G25" s="727">
        <f>G24/Loomis!G250</f>
        <v>7.338196359713893E-2</v>
      </c>
      <c r="H25" s="727">
        <f>H24/Loomis!H250</f>
        <v>5.2532656685145576E-2</v>
      </c>
      <c r="I25" s="727">
        <f>I24/'Currency Conversions'!C10</f>
        <v>6.0248373954473619E-2</v>
      </c>
      <c r="J25" s="728"/>
      <c r="K25" s="351"/>
      <c r="L25" s="407">
        <f>AVERAGE(F25:H25)</f>
        <v>6.9228778237388752E-2</v>
      </c>
      <c r="M25" s="328">
        <f>STDEV(D25:H25)</f>
        <v>5.8455990683674373E-2</v>
      </c>
      <c r="N25" s="328">
        <f>STDEV(D25:I25)</f>
        <v>5.1377157109705002E-2</v>
      </c>
      <c r="O25" s="66"/>
    </row>
    <row r="26" spans="1:15">
      <c r="B26" s="768"/>
      <c r="C26" s="746" t="s">
        <v>428</v>
      </c>
      <c r="D26" s="731" t="s">
        <v>8</v>
      </c>
      <c r="E26" s="731">
        <f>E25-D25</f>
        <v>-4.5068925843260811E-2</v>
      </c>
      <c r="F26" s="731">
        <f t="shared" ref="F26" si="8">F25-E25</f>
        <v>0.12684064027314254</v>
      </c>
      <c r="G26" s="731">
        <f t="shared" ref="G26" si="9">G25-F25</f>
        <v>-8.3897508327427928E-3</v>
      </c>
      <c r="H26" s="731">
        <f t="shared" ref="H26" si="10">H25-G25</f>
        <v>-2.0849306911993354E-2</v>
      </c>
      <c r="I26" s="731">
        <f t="shared" ref="I26" si="11">I25-H25</f>
        <v>7.7157172693280429E-3</v>
      </c>
      <c r="J26" s="771"/>
      <c r="K26" s="351"/>
      <c r="L26" s="407"/>
      <c r="O26" s="66"/>
    </row>
    <row r="27" spans="1:15">
      <c r="B27" s="723"/>
      <c r="C27" s="741"/>
      <c r="D27" s="727"/>
      <c r="E27" s="727"/>
      <c r="F27" s="727"/>
      <c r="G27" s="727"/>
      <c r="H27" s="727"/>
      <c r="I27" s="727"/>
      <c r="J27" s="728"/>
      <c r="K27" s="351"/>
      <c r="L27" s="407"/>
      <c r="O27" s="66"/>
    </row>
    <row r="28" spans="1:15">
      <c r="B28" s="769" t="s">
        <v>401</v>
      </c>
      <c r="C28" s="766" t="s">
        <v>239</v>
      </c>
      <c r="D28" s="767">
        <f>Prosegur!C212+Prosegur!C214</f>
        <v>142.692606435926</v>
      </c>
      <c r="E28" s="767">
        <f>Prosegur!D212+Prosegur!D214</f>
        <v>197.93939085653602</v>
      </c>
      <c r="F28" s="767">
        <f>Prosegur!E212+Prosegur!E214</f>
        <v>135.95661047463201</v>
      </c>
      <c r="G28" s="767">
        <f>Prosegur!F212+Prosegur!F214</f>
        <v>175.46235339525199</v>
      </c>
      <c r="H28" s="767">
        <f>Prosegur!G212+Prosegur!G214</f>
        <v>80.88031829932001</v>
      </c>
      <c r="I28" s="767">
        <f>Prosegur!H212+Prosegur!H214</f>
        <v>171.89628200783997</v>
      </c>
      <c r="J28" s="774"/>
      <c r="K28" s="352"/>
      <c r="L28" s="407"/>
      <c r="O28" s="66"/>
    </row>
    <row r="29" spans="1:15">
      <c r="A29" s="655"/>
      <c r="B29" s="724"/>
      <c r="C29" s="741" t="s">
        <v>420</v>
      </c>
      <c r="D29" s="729">
        <f>D28/Prosegur!D267</f>
        <v>6.0433621642547598E-2</v>
      </c>
      <c r="E29" s="729">
        <f>E28/Prosegur!E267</f>
        <v>0.13008231340219359</v>
      </c>
      <c r="F29" s="729">
        <f>F28/Prosegur!F267</f>
        <v>5.1354462577707378E-2</v>
      </c>
      <c r="G29" s="729">
        <f>G28/Prosegur!G267</f>
        <v>5.265193698857118E-2</v>
      </c>
      <c r="H29" s="729">
        <f>H28/Prosegur!H267</f>
        <v>2.7860130319478021E-2</v>
      </c>
      <c r="I29" s="729">
        <f>I28/'Currency Conversions'!C11</f>
        <v>4.4422923439161474E-2</v>
      </c>
      <c r="J29" s="728"/>
      <c r="K29" s="353"/>
      <c r="L29" s="407">
        <f>AVERAGE(F29:H29)</f>
        <v>4.3955509961918854E-2</v>
      </c>
      <c r="M29" s="328">
        <f>STDEV(D29:H29)</f>
        <v>3.8643350989142691E-2</v>
      </c>
      <c r="N29" s="328">
        <f>STDEV(D29:I29)</f>
        <v>3.5520010357520643E-2</v>
      </c>
      <c r="O29" s="66"/>
    </row>
    <row r="30" spans="1:15">
      <c r="B30" s="725"/>
      <c r="C30" s="746" t="s">
        <v>428</v>
      </c>
      <c r="D30" s="731" t="s">
        <v>8</v>
      </c>
      <c r="E30" s="731">
        <f>E29-D29</f>
        <v>6.9648691759645998E-2</v>
      </c>
      <c r="F30" s="731">
        <f t="shared" ref="F30" si="12">F29-E29</f>
        <v>-7.8727850824486217E-2</v>
      </c>
      <c r="G30" s="731">
        <f t="shared" ref="G30" si="13">G29-F29</f>
        <v>1.2974744108638012E-3</v>
      </c>
      <c r="H30" s="731">
        <f t="shared" ref="H30" si="14">H29-G29</f>
        <v>-2.4791806669093159E-2</v>
      </c>
      <c r="I30" s="731">
        <f t="shared" ref="I30" si="15">I29-H29</f>
        <v>1.6562793119683453E-2</v>
      </c>
      <c r="J30" s="732"/>
    </row>
    <row r="32" spans="1:15">
      <c r="H32" s="26"/>
    </row>
    <row r="36" spans="4:9">
      <c r="E36" s="996"/>
      <c r="F36" s="1056"/>
      <c r="G36" s="1057">
        <v>2010</v>
      </c>
      <c r="H36" s="1057">
        <v>2011</v>
      </c>
      <c r="I36" s="1058">
        <v>2012</v>
      </c>
    </row>
    <row r="37" spans="4:9">
      <c r="E37" s="349"/>
      <c r="F37" s="723" t="s">
        <v>400</v>
      </c>
      <c r="G37" s="353">
        <f>G25</f>
        <v>7.338196359713893E-2</v>
      </c>
      <c r="H37" s="353">
        <f>H25</f>
        <v>5.2532656685145576E-2</v>
      </c>
      <c r="I37" s="1059">
        <f>I25</f>
        <v>6.0248373954473619E-2</v>
      </c>
    </row>
    <row r="38" spans="4:9">
      <c r="E38" s="349"/>
      <c r="F38" s="723" t="s">
        <v>350</v>
      </c>
      <c r="G38" s="353">
        <f>G17</f>
        <v>7.1911657185856112E-2</v>
      </c>
      <c r="H38" s="353">
        <f>H17</f>
        <v>4.994902461840945E-2</v>
      </c>
      <c r="I38" s="1059">
        <f>I17</f>
        <v>5.9100459869525834E-2</v>
      </c>
    </row>
    <row r="39" spans="4:9">
      <c r="E39" s="349"/>
      <c r="F39" s="1060" t="s">
        <v>958</v>
      </c>
      <c r="G39" s="997">
        <f>G13</f>
        <v>6.0207310363132628E-2</v>
      </c>
      <c r="H39" s="997">
        <f>H13</f>
        <v>3.5483693510068387E-2</v>
      </c>
      <c r="I39" s="1061">
        <f>J13</f>
        <v>5.727682810680341E-3</v>
      </c>
    </row>
    <row r="40" spans="4:9">
      <c r="D40" s="654"/>
    </row>
    <row r="41" spans="4:9">
      <c r="E41" s="996"/>
      <c r="F41" s="996"/>
      <c r="G41" s="996"/>
      <c r="H41" s="66"/>
    </row>
    <row r="42" spans="4:9">
      <c r="E42" s="353"/>
      <c r="F42" s="353"/>
      <c r="G42" s="353"/>
      <c r="H42" s="66"/>
    </row>
    <row r="43" spans="4:9">
      <c r="E43" s="353"/>
      <c r="F43" s="353"/>
      <c r="G43" s="353"/>
      <c r="H43" s="66"/>
    </row>
    <row r="44" spans="4:9">
      <c r="E44" s="353"/>
      <c r="F44" s="353"/>
      <c r="G44" s="353"/>
      <c r="H44" s="66"/>
    </row>
    <row r="46" spans="4:9">
      <c r="D46" s="654"/>
    </row>
    <row r="47" spans="4:9">
      <c r="D47" s="654"/>
    </row>
    <row r="48" spans="4:9">
      <c r="D48" s="654"/>
    </row>
    <row r="50" spans="4:4">
      <c r="D50" s="654"/>
    </row>
    <row r="51" spans="4:4">
      <c r="D51" s="654"/>
    </row>
    <row r="52" spans="4:4">
      <c r="D52" s="654"/>
    </row>
  </sheetData>
  <mergeCells count="4">
    <mergeCell ref="A1:C1"/>
    <mergeCell ref="A3:B3"/>
    <mergeCell ref="A4:B4"/>
    <mergeCell ref="A2:B2"/>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6:L20"/>
  <sheetViews>
    <sheetView showGridLines="0" topLeftCell="D1" workbookViewId="0">
      <selection activeCell="J37" sqref="J37"/>
    </sheetView>
  </sheetViews>
  <sheetFormatPr defaultRowHeight="15"/>
  <cols>
    <col min="1" max="1" width="32.42578125" customWidth="1"/>
    <col min="2" max="12" width="9.5703125" bestFit="1" customWidth="1"/>
  </cols>
  <sheetData>
    <row r="6" spans="1:12" ht="15.75">
      <c r="A6" s="404"/>
      <c r="B6" s="784" t="s">
        <v>1134</v>
      </c>
      <c r="C6" s="784"/>
      <c r="D6" s="784"/>
      <c r="E6" s="784"/>
      <c r="F6" s="784"/>
      <c r="G6" s="784"/>
      <c r="H6" s="784"/>
      <c r="I6" s="784"/>
      <c r="J6" s="784"/>
      <c r="K6" s="784"/>
      <c r="L6" s="784"/>
    </row>
    <row r="7" spans="1:12">
      <c r="A7" s="404"/>
      <c r="B7" s="778">
        <v>2007</v>
      </c>
      <c r="C7" s="778">
        <v>2008</v>
      </c>
      <c r="D7" s="778">
        <v>2009</v>
      </c>
      <c r="E7" s="778">
        <v>2010</v>
      </c>
      <c r="F7" s="778">
        <v>2011</v>
      </c>
      <c r="G7" s="778">
        <v>2012</v>
      </c>
      <c r="H7" s="778">
        <v>2013</v>
      </c>
      <c r="I7" s="778">
        <v>2014</v>
      </c>
      <c r="J7" s="778">
        <v>2015</v>
      </c>
      <c r="K7" s="778">
        <v>2016</v>
      </c>
      <c r="L7" s="778">
        <v>2017</v>
      </c>
    </row>
    <row r="8" spans="1:12">
      <c r="A8" s="776" t="s">
        <v>197</v>
      </c>
      <c r="B8" s="972">
        <f>'Operating Model'!C69</f>
        <v>160.69999999999999</v>
      </c>
      <c r="C8" s="972">
        <f>'Operating Model'!D69</f>
        <v>224.6</v>
      </c>
      <c r="D8" s="972">
        <f>'Operating Model'!E69</f>
        <v>166.3</v>
      </c>
      <c r="E8" s="972">
        <f>'Operating Model'!F69</f>
        <v>139.6</v>
      </c>
      <c r="F8" s="972">
        <f>'Operating Model'!G69</f>
        <v>156.4</v>
      </c>
      <c r="G8" s="972">
        <f>'Operating Model'!H69</f>
        <v>136.79594470046101</v>
      </c>
      <c r="H8" s="972">
        <f>'Operating Model'!O69</f>
        <v>169.19904753385967</v>
      </c>
      <c r="I8" s="972">
        <f>'Operating Model'!P69</f>
        <v>187.48523527596819</v>
      </c>
      <c r="J8" s="972">
        <f>'Operating Model'!Q69</f>
        <v>205.63413907214883</v>
      </c>
      <c r="K8" s="972">
        <f>'Operating Model'!R69</f>
        <v>223.22562518936004</v>
      </c>
      <c r="L8" s="973">
        <f>'Operating Model'!S69</f>
        <v>239.81682052708226</v>
      </c>
    </row>
    <row r="9" spans="1:12">
      <c r="A9" s="777" t="s">
        <v>232</v>
      </c>
      <c r="B9" s="974">
        <f>'Operating Model'!C51</f>
        <v>-2.1</v>
      </c>
      <c r="C9" s="974">
        <f>'Operating Model'!D51</f>
        <v>3</v>
      </c>
      <c r="D9" s="974">
        <f>'Operating Model'!E51</f>
        <v>-0.5</v>
      </c>
      <c r="E9" s="974">
        <f>'Operating Model'!F51</f>
        <v>-10.7</v>
      </c>
      <c r="F9" s="974">
        <f>'Operating Model'!G51</f>
        <v>-18.100000000000001</v>
      </c>
      <c r="G9" s="974">
        <f>'Operating Model'!H51</f>
        <v>-17.1013793103448</v>
      </c>
      <c r="H9" s="974">
        <f>'Operating Model'!O51</f>
        <v>-19.043703966555888</v>
      </c>
      <c r="I9" s="974">
        <f>'Operating Model'!P51</f>
        <v>-18.112678439302051</v>
      </c>
      <c r="J9" s="974">
        <f>'Operating Model'!Q51</f>
        <v>-16.799509252452651</v>
      </c>
      <c r="K9" s="974">
        <f>'Operating Model'!R51</f>
        <v>-15.119558327207388</v>
      </c>
      <c r="L9" s="975">
        <f>'Operating Model'!S51</f>
        <v>-13.103617216913069</v>
      </c>
    </row>
    <row r="10" spans="1:12">
      <c r="A10" s="777" t="s">
        <v>233</v>
      </c>
      <c r="B10" s="974">
        <f>-SUM(B8:B9)*'Operating Model'!C73</f>
        <v>-58.722464219041697</v>
      </c>
      <c r="C10" s="974">
        <f>-SUM(C8:C9)*'Operating Model'!D73</f>
        <v>-53.707925200356186</v>
      </c>
      <c r="D10" s="974">
        <f>-SUM(D8:D9)*'Operating Model'!E73</f>
        <v>60.916295850871919</v>
      </c>
      <c r="E10" s="974">
        <f>-SUM(E8:E9)*'Operating Model'!F73</f>
        <v>-61.95694842406877</v>
      </c>
      <c r="F10" s="974">
        <f>-SUM(F8:F9)*'Operating Model'!G73</f>
        <v>-52.525703324808184</v>
      </c>
      <c r="G10" s="974">
        <f>-SUM(G8:G9)*'Operating Model'!H73</f>
        <v>-28.524088757914711</v>
      </c>
      <c r="H10" s="974">
        <f>-SUM(H8:H9)*'Operating Model'!O73</f>
        <v>-52.554370248556324</v>
      </c>
      <c r="I10" s="974">
        <f>-SUM(I8:I9)*'Operating Model'!P73</f>
        <v>-59.280394892833151</v>
      </c>
      <c r="J10" s="974">
        <f>-SUM(J8:J9)*'Operating Model'!Q73</f>
        <v>-66.092120436893651</v>
      </c>
      <c r="K10" s="974">
        <f>-SUM(K8:K9)*'Operating Model'!R73</f>
        <v>-72.837123401753431</v>
      </c>
      <c r="L10" s="975">
        <f>-SUM(L8:L9)*'Operating Model'!S73</f>
        <v>-79.349621158559202</v>
      </c>
    </row>
    <row r="11" spans="1:12">
      <c r="A11" s="780" t="s">
        <v>231</v>
      </c>
      <c r="B11" s="976">
        <f>SUM(B8:B10)</f>
        <v>99.877535780958297</v>
      </c>
      <c r="C11" s="976">
        <f t="shared" ref="C11:G11" si="0">SUM(C8:C10)</f>
        <v>173.89207479964381</v>
      </c>
      <c r="D11" s="976">
        <f t="shared" si="0"/>
        <v>226.71629585087192</v>
      </c>
      <c r="E11" s="976">
        <f t="shared" si="0"/>
        <v>66.943051575931236</v>
      </c>
      <c r="F11" s="976">
        <f t="shared" si="0"/>
        <v>85.774296675191835</v>
      </c>
      <c r="G11" s="976">
        <f t="shared" si="0"/>
        <v>91.170476632201499</v>
      </c>
      <c r="H11" s="976">
        <f>SUM(H8:H10)</f>
        <v>97.600973318747464</v>
      </c>
      <c r="I11" s="976">
        <f t="shared" ref="I11:L11" si="1">SUM(I8:I10)</f>
        <v>110.09216194383299</v>
      </c>
      <c r="J11" s="976">
        <f t="shared" si="1"/>
        <v>122.74250938280252</v>
      </c>
      <c r="K11" s="976">
        <f t="shared" si="1"/>
        <v>135.26894346039921</v>
      </c>
      <c r="L11" s="977">
        <f t="shared" si="1"/>
        <v>147.36358215160999</v>
      </c>
    </row>
    <row r="12" spans="1:12">
      <c r="A12" s="777" t="s">
        <v>100</v>
      </c>
      <c r="B12" s="978">
        <f>'Operating Model'!C172</f>
        <v>2394.3000000000002</v>
      </c>
      <c r="C12" s="978">
        <f>'Operating Model'!D172</f>
        <v>1815.8</v>
      </c>
      <c r="D12" s="978">
        <f>'Operating Model'!E172</f>
        <v>1879.8</v>
      </c>
      <c r="E12" s="978">
        <f>'Operating Model'!F172</f>
        <v>2270.5</v>
      </c>
      <c r="F12" s="978">
        <f>'Operating Model'!G172</f>
        <v>2406.1999999999998</v>
      </c>
      <c r="G12" s="978">
        <f>'Operating Model'!H172</f>
        <v>2544.5595166205499</v>
      </c>
      <c r="H12" s="978">
        <f>'Operating Model'!O172</f>
        <v>2681.3778523829219</v>
      </c>
      <c r="I12" s="978">
        <f>'Operating Model'!P172</f>
        <v>2852.1343020497275</v>
      </c>
      <c r="J12" s="978">
        <f>'Operating Model'!Q172</f>
        <v>3008.7423601727114</v>
      </c>
      <c r="K12" s="978">
        <f>'Operating Model'!R172</f>
        <v>3147.0794781813474</v>
      </c>
      <c r="L12" s="979">
        <f>'Operating Model'!S172</f>
        <v>3263.2826573086008</v>
      </c>
    </row>
    <row r="13" spans="1:12">
      <c r="A13" s="782" t="s">
        <v>1073</v>
      </c>
      <c r="B13" s="978">
        <f>'Operating Model'!C189</f>
        <v>171.9</v>
      </c>
      <c r="C13" s="978">
        <f>'Operating Model'!D189</f>
        <v>137.80000000000001</v>
      </c>
      <c r="D13" s="978">
        <f>'Operating Model'!E189</f>
        <v>127.2</v>
      </c>
      <c r="E13" s="978">
        <f>'Operating Model'!F189</f>
        <v>141.5</v>
      </c>
      <c r="F13" s="978">
        <f>'Operating Model'!G189</f>
        <v>159.5</v>
      </c>
      <c r="G13" s="978">
        <f>'Operating Model'!H189</f>
        <v>167.07659947414501</v>
      </c>
      <c r="H13" s="978">
        <f>'Operating Model'!O189</f>
        <v>188.45440747178051</v>
      </c>
      <c r="I13" s="978">
        <f>'Operating Model'!P189</f>
        <v>201.64621599480515</v>
      </c>
      <c r="J13" s="978">
        <f>'Operating Model'!Q189</f>
        <v>213.74498895449346</v>
      </c>
      <c r="K13" s="978">
        <f>'Operating Model'!R189</f>
        <v>224.43223840221819</v>
      </c>
      <c r="L13" s="979">
        <f>'Operating Model'!S189</f>
        <v>233.40952793830689</v>
      </c>
    </row>
    <row r="14" spans="1:12">
      <c r="A14" s="782" t="s">
        <v>1074</v>
      </c>
      <c r="B14" s="978">
        <f>'Operating Model'!C199</f>
        <v>0</v>
      </c>
      <c r="C14" s="978">
        <f>'Operating Model'!D199</f>
        <v>0</v>
      </c>
      <c r="D14" s="978">
        <f>'Operating Model'!E199</f>
        <v>0</v>
      </c>
      <c r="E14" s="978">
        <f>'Operating Model'!F199</f>
        <v>38.5</v>
      </c>
      <c r="F14" s="978">
        <f>'Operating Model'!G199</f>
        <v>25.1</v>
      </c>
      <c r="G14" s="978">
        <f>'Operating Model'!H199</f>
        <v>1.16744186046512</v>
      </c>
      <c r="H14" s="978">
        <f>'Operating Model'!O199</f>
        <v>42.319342147901978</v>
      </c>
      <c r="I14" s="978">
        <f>'Operating Model'!P199</f>
        <v>45.281696098255125</v>
      </c>
      <c r="J14" s="978">
        <f>'Operating Model'!Q199</f>
        <v>47.998597864150433</v>
      </c>
      <c r="K14" s="978">
        <f>'Operating Model'!R199</f>
        <v>50.398527757357961</v>
      </c>
      <c r="L14" s="979">
        <f>'Operating Model'!S199</f>
        <v>52.414468867652275</v>
      </c>
    </row>
    <row r="15" spans="1:12">
      <c r="A15" s="781" t="s">
        <v>1071</v>
      </c>
      <c r="B15" s="980">
        <f>B12-B13-B14</f>
        <v>2222.4</v>
      </c>
      <c r="C15" s="980">
        <f>C12-C13-C14</f>
        <v>1678</v>
      </c>
      <c r="D15" s="980">
        <f>D12-D13-D14</f>
        <v>1752.6</v>
      </c>
      <c r="E15" s="980">
        <f>E12-E13-E14</f>
        <v>2090.5</v>
      </c>
      <c r="F15" s="980">
        <f>F12-F13-F14</f>
        <v>2221.6</v>
      </c>
      <c r="G15" s="980">
        <f>G12-G13-G14</f>
        <v>2376.3154752859396</v>
      </c>
      <c r="H15" s="980">
        <f>H12-H13-H14</f>
        <v>2450.6041027632396</v>
      </c>
      <c r="I15" s="980">
        <f>I12-I13-I14</f>
        <v>2605.2063899566674</v>
      </c>
      <c r="J15" s="980">
        <f>J12-J13-J14</f>
        <v>2746.9987733540679</v>
      </c>
      <c r="K15" s="980">
        <f>K12-K13-K14</f>
        <v>2872.2487120217716</v>
      </c>
      <c r="L15" s="981">
        <f>L12-L13-L14</f>
        <v>2977.4586605026416</v>
      </c>
    </row>
    <row r="16" spans="1:12">
      <c r="A16" s="777" t="s">
        <v>232</v>
      </c>
      <c r="B16" s="978">
        <f>B9</f>
        <v>-2.1</v>
      </c>
      <c r="C16" s="978">
        <f>C9</f>
        <v>3</v>
      </c>
      <c r="D16" s="978">
        <f>D9</f>
        <v>-0.5</v>
      </c>
      <c r="E16" s="978">
        <f>E9</f>
        <v>-10.7</v>
      </c>
      <c r="F16" s="978">
        <f>F9</f>
        <v>-18.100000000000001</v>
      </c>
      <c r="G16" s="978">
        <f>G9</f>
        <v>-17.1013793103448</v>
      </c>
      <c r="H16" s="978">
        <f>H9</f>
        <v>-19.043703966555888</v>
      </c>
      <c r="I16" s="978">
        <f>I9</f>
        <v>-18.112678439302051</v>
      </c>
      <c r="J16" s="978">
        <f>J9</f>
        <v>-16.799509252452651</v>
      </c>
      <c r="K16" s="978">
        <f>K9</f>
        <v>-15.119558327207388</v>
      </c>
      <c r="L16" s="979">
        <f>L9</f>
        <v>-13.103617216913069</v>
      </c>
    </row>
    <row r="17" spans="1:12">
      <c r="A17" s="777" t="s">
        <v>233</v>
      </c>
      <c r="B17" s="978">
        <f>B10</f>
        <v>-58.722464219041697</v>
      </c>
      <c r="C17" s="978">
        <f>C10</f>
        <v>-53.707925200356186</v>
      </c>
      <c r="D17" s="978">
        <f>D10</f>
        <v>60.916295850871919</v>
      </c>
      <c r="E17" s="978">
        <f>E10</f>
        <v>-61.95694842406877</v>
      </c>
      <c r="F17" s="978">
        <f>F10</f>
        <v>-52.525703324808184</v>
      </c>
      <c r="G17" s="978">
        <f>G10</f>
        <v>-28.524088757914711</v>
      </c>
      <c r="H17" s="978">
        <f>H10</f>
        <v>-52.554370248556324</v>
      </c>
      <c r="I17" s="978">
        <f>I10</f>
        <v>-59.280394892833151</v>
      </c>
      <c r="J17" s="978">
        <f>J10</f>
        <v>-66.092120436893651</v>
      </c>
      <c r="K17" s="978">
        <f>K10</f>
        <v>-72.837123401753431</v>
      </c>
      <c r="L17" s="979">
        <f>L10</f>
        <v>-79.349621158559202</v>
      </c>
    </row>
    <row r="18" spans="1:12">
      <c r="A18" s="781" t="s">
        <v>1072</v>
      </c>
      <c r="B18" s="980">
        <f>SUM(B15:B17)</f>
        <v>2161.5775357809584</v>
      </c>
      <c r="C18" s="980">
        <f t="shared" ref="B18:L18" si="2">SUM(C15:C17)</f>
        <v>1627.2920747996438</v>
      </c>
      <c r="D18" s="980">
        <f t="shared" si="2"/>
        <v>1813.0162958508718</v>
      </c>
      <c r="E18" s="980">
        <f t="shared" si="2"/>
        <v>2017.8430515759314</v>
      </c>
      <c r="F18" s="980">
        <f t="shared" si="2"/>
        <v>2150.9742966751919</v>
      </c>
      <c r="G18" s="980">
        <f t="shared" si="2"/>
        <v>2330.69000721768</v>
      </c>
      <c r="H18" s="980">
        <f t="shared" si="2"/>
        <v>2379.0060285481277</v>
      </c>
      <c r="I18" s="980">
        <f t="shared" si="2"/>
        <v>2527.813316624532</v>
      </c>
      <c r="J18" s="980">
        <f t="shared" si="2"/>
        <v>2664.1071436647217</v>
      </c>
      <c r="K18" s="980">
        <f t="shared" si="2"/>
        <v>2784.2920302928105</v>
      </c>
      <c r="L18" s="981">
        <f t="shared" si="2"/>
        <v>2885.0054221271694</v>
      </c>
    </row>
    <row r="19" spans="1:12">
      <c r="A19" s="777" t="s">
        <v>240</v>
      </c>
      <c r="B19" s="954">
        <v>0.105</v>
      </c>
      <c r="C19" s="954">
        <f>DCF!$C$21</f>
        <v>0.11</v>
      </c>
      <c r="D19" s="954">
        <f>DCF!$C$21</f>
        <v>0.11</v>
      </c>
      <c r="E19" s="954">
        <f>DCF!$C$21</f>
        <v>0.11</v>
      </c>
      <c r="F19" s="954">
        <f>DCF!$C$21</f>
        <v>0.11</v>
      </c>
      <c r="G19" s="954">
        <f>DCF!$C$21</f>
        <v>0.11</v>
      </c>
      <c r="H19" s="954">
        <f>DCF!$C$21</f>
        <v>0.11</v>
      </c>
      <c r="I19" s="954">
        <f>DCF!$C$21</f>
        <v>0.11</v>
      </c>
      <c r="J19" s="954">
        <f>DCF!$C$21</f>
        <v>0.11</v>
      </c>
      <c r="K19" s="954">
        <f>DCF!$C$21</f>
        <v>0.11</v>
      </c>
      <c r="L19" s="982">
        <f>DCF!$C$21</f>
        <v>0.11</v>
      </c>
    </row>
    <row r="20" spans="1:12">
      <c r="A20" s="783" t="s">
        <v>1133</v>
      </c>
      <c r="B20" s="980">
        <f>B11-(B18*B19)</f>
        <v>-127.08810547604234</v>
      </c>
      <c r="C20" s="980">
        <f>C11-(C18*C19)</f>
        <v>-5.110053428317002</v>
      </c>
      <c r="D20" s="980">
        <f>D11-(D18*D19)</f>
        <v>27.284503307276026</v>
      </c>
      <c r="E20" s="980">
        <f>E11-(E18*E19)</f>
        <v>-155.01968409742122</v>
      </c>
      <c r="F20" s="980">
        <f>F11-(F18*F19)</f>
        <v>-150.83287595907927</v>
      </c>
      <c r="G20" s="980">
        <f>G11-(G18*G19)</f>
        <v>-165.20542416174334</v>
      </c>
      <c r="H20" s="980">
        <f>O10-(H18*H19)</f>
        <v>-261.69066314029402</v>
      </c>
      <c r="I20" s="980">
        <f>P10-(I18*I19)</f>
        <v>-278.05946482869854</v>
      </c>
      <c r="J20" s="980">
        <f>Q10-(J18*J19)</f>
        <v>-293.0517858031194</v>
      </c>
      <c r="K20" s="980">
        <f>R10-(K18*K19)</f>
        <v>-306.27212333220916</v>
      </c>
      <c r="L20" s="981">
        <f>S10-(L18*L19)</f>
        <v>-317.35059643398864</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R175"/>
  <sheetViews>
    <sheetView showGridLines="0" zoomScale="89" zoomScaleNormal="89" workbookViewId="0">
      <pane xSplit="1" ySplit="2" topLeftCell="B3" activePane="bottomRight" state="frozen"/>
      <selection pane="topRight" activeCell="B1" sqref="B1"/>
      <selection pane="bottomLeft" activeCell="A4" sqref="A4"/>
      <selection pane="bottomRight" activeCell="P20" sqref="P20"/>
    </sheetView>
  </sheetViews>
  <sheetFormatPr defaultRowHeight="11.25" outlineLevelCol="1"/>
  <cols>
    <col min="1" max="1" width="15.5703125" style="24" customWidth="1"/>
    <col min="2" max="2" width="9.140625" style="24"/>
    <col min="3" max="4" width="9.7109375" style="24" customWidth="1"/>
    <col min="5" max="5" width="10.7109375" style="24" customWidth="1"/>
    <col min="6" max="6" width="10.28515625" style="24" customWidth="1"/>
    <col min="7" max="7" width="9.5703125" style="24" bestFit="1" customWidth="1"/>
    <col min="8" max="8" width="1.7109375" style="24" customWidth="1"/>
    <col min="9" max="11" width="9.140625" style="24" hidden="1" customWidth="1" outlineLevel="1"/>
    <col min="12" max="12" width="9.140625" style="24" collapsed="1"/>
    <col min="13" max="13" width="10" style="24" bestFit="1" customWidth="1"/>
    <col min="14" max="14" width="16.5703125" style="24" customWidth="1"/>
    <col min="15" max="17" width="9.140625" style="24"/>
    <col min="18" max="18" width="10" style="24" customWidth="1"/>
    <col min="19" max="24" width="9.140625" style="24"/>
    <col min="25" max="25" width="10.42578125" style="24" customWidth="1"/>
    <col min="26" max="26" width="9.140625" style="24"/>
    <col min="27" max="27" width="10" style="24" bestFit="1" customWidth="1"/>
    <col min="28" max="31" width="9.140625" style="24"/>
    <col min="32" max="32" width="11.140625" style="24" customWidth="1"/>
    <col min="33" max="38" width="9.140625" style="24"/>
    <col min="39" max="39" width="10.140625" style="24" customWidth="1"/>
    <col min="40" max="16384" width="9.140625" style="24"/>
  </cols>
  <sheetData>
    <row r="1" spans="1:44" s="335" customFormat="1" ht="12.75">
      <c r="A1" s="998"/>
      <c r="B1" s="807" t="s">
        <v>398</v>
      </c>
      <c r="C1" s="785"/>
      <c r="D1" s="785"/>
      <c r="E1" s="785"/>
      <c r="F1" s="785"/>
      <c r="G1" s="786"/>
      <c r="H1" s="336"/>
      <c r="I1" s="336"/>
      <c r="J1" s="336"/>
      <c r="K1" s="336"/>
    </row>
    <row r="2" spans="1:44" s="335" customFormat="1" ht="14.25" customHeight="1">
      <c r="A2" s="998"/>
      <c r="B2" s="740">
        <v>2007</v>
      </c>
      <c r="C2" s="740">
        <v>2008</v>
      </c>
      <c r="D2" s="740">
        <v>2009</v>
      </c>
      <c r="E2" s="740">
        <v>2010</v>
      </c>
      <c r="F2" s="740">
        <v>2011</v>
      </c>
      <c r="G2" s="744" t="s">
        <v>259</v>
      </c>
      <c r="I2" s="999" t="s">
        <v>224</v>
      </c>
      <c r="J2" s="999" t="s">
        <v>225</v>
      </c>
      <c r="K2" s="999" t="s">
        <v>226</v>
      </c>
      <c r="O2" s="1002" t="s">
        <v>833</v>
      </c>
      <c r="P2" s="1001"/>
      <c r="Q2" s="1001"/>
      <c r="R2" s="1001"/>
      <c r="S2" s="336"/>
      <c r="T2" s="1000"/>
    </row>
    <row r="3" spans="1:44">
      <c r="A3" s="803" t="s">
        <v>394</v>
      </c>
      <c r="B3" s="804">
        <f>'[2]Operating Model'!C82/'[2]Operating Model'!C69</f>
        <v>0.85438705662725589</v>
      </c>
      <c r="C3" s="805">
        <f>'[2]Operating Model'!D82/'[2]Operating Model'!D69</f>
        <v>0.81611754229741773</v>
      </c>
      <c r="D3" s="805">
        <f>'[2]Operating Model'!E82/'[2]Operating Model'!E69</f>
        <v>1.2038484666265783</v>
      </c>
      <c r="E3" s="805">
        <f>'[2]Operating Model'!F82/'[2]Operating Model'!F69</f>
        <v>0.40902578796561606</v>
      </c>
      <c r="F3" s="805">
        <f>'[2]Operating Model'!G82/'[2]Operating Model'!G69</f>
        <v>0.47634271099744246</v>
      </c>
      <c r="G3" s="806">
        <f>'[2]Operating Model'!M82/'[2]Operating Model'!M69</f>
        <v>0.56594572476301119</v>
      </c>
      <c r="H3" s="328"/>
      <c r="I3" s="328">
        <f>'[2]Operating Model'!O82/'[2]Operating Model'!O69</f>
        <v>0.67308042017192271</v>
      </c>
      <c r="J3" s="328">
        <f>'[2]Operating Model'!P82/'[2]Operating Model'!P69</f>
        <v>0.67887748517727653</v>
      </c>
      <c r="K3" s="328">
        <f>'[2]Operating Model'!Q82/'[2]Operating Model'!Q69</f>
        <v>0.68356513882041958</v>
      </c>
      <c r="O3" s="409" t="s">
        <v>834</v>
      </c>
      <c r="P3" s="409" t="s">
        <v>399</v>
      </c>
      <c r="Q3" s="409" t="s">
        <v>421</v>
      </c>
      <c r="R3" s="409" t="s">
        <v>400</v>
      </c>
      <c r="S3" s="409" t="s">
        <v>401</v>
      </c>
      <c r="T3" s="409" t="s">
        <v>874</v>
      </c>
    </row>
    <row r="4" spans="1:44">
      <c r="A4" s="793" t="s">
        <v>875</v>
      </c>
      <c r="B4" s="794">
        <f>'[2]Operating Model'!C69/'[2]Operating Model'!C46</f>
        <v>0.97334948516050879</v>
      </c>
      <c r="C4" s="795">
        <f>'[2]Operating Model'!D69/'[2]Operating Model'!D46</f>
        <v>0.9714532871972319</v>
      </c>
      <c r="D4" s="795">
        <f>'[2]Operating Model'!E69/'[2]Operating Model'!E46</f>
        <v>0.91323448654585404</v>
      </c>
      <c r="E4" s="795">
        <f>'[2]Operating Model'!F69/'[2]Operating Model'!F46</f>
        <v>0.83144729005360329</v>
      </c>
      <c r="F4" s="795">
        <f>'[2]Operating Model'!G69/'[2]Operating Model'!G46</f>
        <v>0.90456911509543092</v>
      </c>
      <c r="G4" s="796">
        <f>'[2]Operating Model'!M69/'[2]Operating Model'!M46</f>
        <v>0.89165523616618503</v>
      </c>
      <c r="H4" s="328"/>
      <c r="I4" s="328">
        <f>'[2]Operating Model'!O69/'[2]Operating Model'!O46</f>
        <v>0.96666666666666667</v>
      </c>
      <c r="J4" s="328">
        <f>'[2]Operating Model'!P69/'[2]Operating Model'!P46</f>
        <v>0.96666666666666667</v>
      </c>
      <c r="K4" s="328">
        <f>'[2]Operating Model'!Q69/'[2]Operating Model'!Q46</f>
        <v>0.96666666666666679</v>
      </c>
      <c r="N4" s="26" t="s">
        <v>394</v>
      </c>
      <c r="O4" s="1003">
        <f t="shared" ref="O4:O9" si="0">G3</f>
        <v>0.56594572476301119</v>
      </c>
      <c r="P4" s="1003">
        <f t="shared" ref="P4:P9" si="1">G15</f>
        <v>0.53968253968253965</v>
      </c>
      <c r="Q4" s="1003">
        <f t="shared" ref="Q4:Q9" si="2">G27</f>
        <v>1.3145819901139053</v>
      </c>
      <c r="R4" s="1004">
        <f t="shared" ref="R4:R9" si="3">G39</f>
        <v>0.70862470862470872</v>
      </c>
      <c r="S4" s="1003">
        <f t="shared" ref="S4:S9" si="4">G51</f>
        <v>0.65086911540557402</v>
      </c>
      <c r="T4" s="1003">
        <f t="shared" ref="T4:T9" si="5">G62</f>
        <v>0.59291098618856863</v>
      </c>
    </row>
    <row r="5" spans="1:44">
      <c r="A5" s="96" t="s">
        <v>395</v>
      </c>
      <c r="B5" s="787">
        <f>'[2]Operating Model'!C46/'[2]Operating Model'!C22</f>
        <v>6.0374460615812184E-2</v>
      </c>
      <c r="C5" s="727">
        <f>'[2]Operating Model'!D46/'[2]Operating Model'!D22</f>
        <v>7.3083609925715179E-2</v>
      </c>
      <c r="D5" s="727">
        <f>'[2]Operating Model'!E46/'[2]Operating Model'!E22</f>
        <v>5.8086124401913873E-2</v>
      </c>
      <c r="E5" s="727">
        <f>'[2]Operating Model'!F46/'[2]Operating Model'!F22</f>
        <v>5.3788242831971811E-2</v>
      </c>
      <c r="F5" s="727">
        <f>'[2]Operating Model'!G46/'[2]Operating Model'!G22</f>
        <v>4.4498777506112468E-2</v>
      </c>
      <c r="G5" s="745">
        <f>'[2]Operating Model'!M46/'[2]Operating Model'!M22</f>
        <v>3.915264496058183E-2</v>
      </c>
      <c r="H5" s="328"/>
      <c r="I5" s="328">
        <f>'[2]Operating Model'!O46/'[2]Operating Model'!O22</f>
        <v>5.9999999999999991E-2</v>
      </c>
      <c r="J5" s="328">
        <f>'[2]Operating Model'!P46/'[2]Operating Model'!P22</f>
        <v>5.9999999999999991E-2</v>
      </c>
      <c r="K5" s="328">
        <f>'[2]Operating Model'!Q46/'[2]Operating Model'!Q22</f>
        <v>0.06</v>
      </c>
      <c r="N5" s="26" t="s">
        <v>875</v>
      </c>
      <c r="O5" s="1003">
        <f t="shared" si="0"/>
        <v>0.89165523616618503</v>
      </c>
      <c r="P5" s="1003">
        <f t="shared" si="1"/>
        <v>0.43548387096774194</v>
      </c>
      <c r="Q5" s="1003">
        <f t="shared" si="2"/>
        <v>0.21637080179960241</v>
      </c>
      <c r="R5" s="1004">
        <f t="shared" si="3"/>
        <v>0.90601900739176333</v>
      </c>
      <c r="S5" s="1003">
        <f t="shared" si="4"/>
        <v>0.81715454709724034</v>
      </c>
      <c r="T5" s="1003">
        <f t="shared" si="5"/>
        <v>1.1426234204411625</v>
      </c>
    </row>
    <row r="6" spans="1:44">
      <c r="A6" s="793" t="s">
        <v>396</v>
      </c>
      <c r="B6" s="797">
        <f>'[2]Operating Model'!C22/'[2]Operating Model'!C172</f>
        <v>1.1421292235726517</v>
      </c>
      <c r="C6" s="798">
        <f>'[2]Operating Model'!D22/'[2]Operating Model'!D172</f>
        <v>1.7422072915519331</v>
      </c>
      <c r="D6" s="798">
        <f>'[2]Operating Model'!E22/'[2]Operating Model'!E172</f>
        <v>1.6677306096393234</v>
      </c>
      <c r="E6" s="798">
        <f>'[2]Operating Model'!F22/'[2]Operating Model'!F172</f>
        <v>1.3748073111649417</v>
      </c>
      <c r="F6" s="798">
        <f>'[2]Operating Model'!G22/'[2]Operating Model'!G172</f>
        <v>1.6147868007646913</v>
      </c>
      <c r="G6" s="799">
        <f>'[2]Operating Model'!M22/'[2]Operating Model'!M172</f>
        <v>1.5399355293883439</v>
      </c>
      <c r="H6" s="329"/>
      <c r="I6" s="329">
        <f>'[2]Operating Model'!O22/'[2]Operating Model'!O172</f>
        <v>1.578268505137874</v>
      </c>
      <c r="J6" s="329">
        <f>'[2]Operating Model'!P22/'[2]Operating Model'!P172</f>
        <v>1.5876424916495966</v>
      </c>
      <c r="K6" s="329">
        <f>'[2]Operating Model'!Q22/'[2]Operating Model'!Q172</f>
        <v>1.5953043537232339</v>
      </c>
      <c r="N6" s="26" t="s">
        <v>395</v>
      </c>
      <c r="O6" s="1003">
        <f t="shared" si="0"/>
        <v>3.915264496058183E-2</v>
      </c>
      <c r="P6" s="1003">
        <f t="shared" si="1"/>
        <v>5.6079596847137876E-2</v>
      </c>
      <c r="Q6" s="1003">
        <f t="shared" si="2"/>
        <v>6.6172533694381183E-2</v>
      </c>
      <c r="R6" s="1004">
        <f t="shared" si="3"/>
        <v>8.3150408288699629E-2</v>
      </c>
      <c r="S6" s="1003">
        <f t="shared" si="4"/>
        <v>8.8859247985691323E-2</v>
      </c>
      <c r="T6" s="1003">
        <f t="shared" si="5"/>
        <v>7.7205721534491067E-2</v>
      </c>
    </row>
    <row r="7" spans="1:44">
      <c r="A7" s="96" t="s">
        <v>397</v>
      </c>
      <c r="B7" s="788">
        <f>'[2]Operating Model'!C172/'[2]Operating Model'!C222</f>
        <v>2.1483176312247645</v>
      </c>
      <c r="C7" s="789">
        <f>'[2]Operating Model'!D172/'[2]Operating Model'!D222</f>
        <v>5.9475925319358005</v>
      </c>
      <c r="D7" s="789">
        <f>'[2]Operating Model'!E172/'[2]Operating Model'!E222</f>
        <v>3.1550855991943605</v>
      </c>
      <c r="E7" s="789">
        <f>'[2]Operating Model'!F172/'[2]Operating Model'!F222</f>
        <v>3.8938432515863486</v>
      </c>
      <c r="F7" s="789">
        <f>'[2]Operating Model'!G172/'[2]Operating Model'!G222</f>
        <v>4.9879767827529022</v>
      </c>
      <c r="G7" s="790">
        <f>'[2]Operating Model'!M172/'[2]Operating Model'!M222</f>
        <v>5.7981762840673499</v>
      </c>
      <c r="H7" s="329"/>
      <c r="I7" s="329">
        <f>'[2]Operating Model'!O172/'[2]Operating Model'!O222</f>
        <v>3.8000356960494703</v>
      </c>
      <c r="J7" s="329">
        <f>'[2]Operating Model'!P172/'[2]Operating Model'!P222</f>
        <v>3.3623505499204684</v>
      </c>
      <c r="K7" s="329">
        <f>'[2]Operating Model'!Q172/'[2]Operating Model'!Q222</f>
        <v>3.0072529820818845</v>
      </c>
      <c r="N7" s="26" t="s">
        <v>396</v>
      </c>
      <c r="O7" s="1005">
        <f t="shared" si="0"/>
        <v>1.5399355293883439</v>
      </c>
      <c r="P7" s="1005">
        <f t="shared" si="1"/>
        <v>1.3931593159315931</v>
      </c>
      <c r="Q7" s="1005">
        <f t="shared" si="2"/>
        <v>1.4336778415864952</v>
      </c>
      <c r="R7" s="1005">
        <f t="shared" si="3"/>
        <v>1.2682628062360803</v>
      </c>
      <c r="S7" s="1005">
        <f t="shared" si="4"/>
        <v>1.2271464761971782</v>
      </c>
      <c r="T7" s="1005">
        <f>G65</f>
        <v>1.5112386840690111</v>
      </c>
    </row>
    <row r="8" spans="1:44">
      <c r="A8" s="793" t="s">
        <v>363</v>
      </c>
      <c r="B8" s="797">
        <f t="shared" ref="B8:G8" si="6">B4*B7</f>
        <v>2.0910638603138683</v>
      </c>
      <c r="C8" s="798">
        <f t="shared" si="6"/>
        <v>5.7778083160587412</v>
      </c>
      <c r="D8" s="798">
        <f t="shared" si="6"/>
        <v>2.8813329771884799</v>
      </c>
      <c r="E8" s="798">
        <f t="shared" si="6"/>
        <v>3.2375254194249807</v>
      </c>
      <c r="F8" s="798">
        <f t="shared" si="6"/>
        <v>4.5119697444913474</v>
      </c>
      <c r="G8" s="799">
        <f t="shared" si="6"/>
        <v>5.1699742439032459</v>
      </c>
      <c r="H8" s="329"/>
      <c r="I8" s="329">
        <f>I4*I7</f>
        <v>3.673367839514488</v>
      </c>
      <c r="J8" s="329">
        <f>J4*J7</f>
        <v>3.2502721982564529</v>
      </c>
      <c r="K8" s="329">
        <f>K4*K7</f>
        <v>2.9070112160124886</v>
      </c>
      <c r="N8" s="26" t="s">
        <v>397</v>
      </c>
      <c r="O8" s="1005">
        <f t="shared" si="0"/>
        <v>5.7981762840673499</v>
      </c>
      <c r="P8" s="1005">
        <f t="shared" si="1"/>
        <v>3.9341359773371112</v>
      </c>
      <c r="Q8" s="1005">
        <f t="shared" si="2"/>
        <v>8.6923880740101627</v>
      </c>
      <c r="R8" s="1005">
        <f t="shared" si="3"/>
        <v>2.6638979531296347</v>
      </c>
      <c r="S8" s="1005">
        <f t="shared" si="4"/>
        <v>3.9611149825783971</v>
      </c>
      <c r="T8" s="1005">
        <f>G66</f>
        <v>1.6910192095618251</v>
      </c>
    </row>
    <row r="9" spans="1:44">
      <c r="A9" s="88"/>
      <c r="B9" s="791"/>
      <c r="C9" s="716"/>
      <c r="D9" s="716"/>
      <c r="E9" s="716"/>
      <c r="F9" s="716"/>
      <c r="G9" s="792"/>
      <c r="H9" s="328"/>
      <c r="I9" s="328"/>
      <c r="J9" s="328"/>
      <c r="K9" s="328"/>
      <c r="N9" s="26" t="s">
        <v>363</v>
      </c>
      <c r="O9" s="1005">
        <f t="shared" si="0"/>
        <v>5.1699742439032459</v>
      </c>
      <c r="P9" s="1005">
        <f t="shared" si="1"/>
        <v>1.7132527643242259</v>
      </c>
      <c r="Q9" s="1005">
        <f t="shared" si="2"/>
        <v>1.8807789771268806</v>
      </c>
      <c r="R9" s="1005">
        <f t="shared" si="3"/>
        <v>2.4135421792874618</v>
      </c>
      <c r="S9" s="1005">
        <f t="shared" si="4"/>
        <v>3.2368431195889431</v>
      </c>
      <c r="T9" s="1005">
        <f>G67</f>
        <v>1.9321981532612436</v>
      </c>
    </row>
    <row r="10" spans="1:44">
      <c r="A10" s="780" t="s">
        <v>332</v>
      </c>
      <c r="B10" s="800">
        <f t="shared" ref="B10:G10" si="7">B3*B4*B5*B6*B7</f>
        <v>0.12319425751458056</v>
      </c>
      <c r="C10" s="801">
        <f t="shared" si="7"/>
        <v>0.60039305601048154</v>
      </c>
      <c r="D10" s="801">
        <f t="shared" si="7"/>
        <v>0.33601879825444775</v>
      </c>
      <c r="E10" s="801">
        <f t="shared" si="7"/>
        <v>9.7924884239410037E-2</v>
      </c>
      <c r="F10" s="801">
        <f t="shared" si="7"/>
        <v>0.15443615257048093</v>
      </c>
      <c r="G10" s="802">
        <f t="shared" si="7"/>
        <v>0.17641146573831845</v>
      </c>
      <c r="H10" s="328"/>
      <c r="I10" s="330">
        <f>I3*I4*I5*I6*I7</f>
        <v>0.23413347829788786</v>
      </c>
      <c r="J10" s="330">
        <f>J3*J4*J5*J6*J7</f>
        <v>0.21019147746548891</v>
      </c>
      <c r="K10" s="330">
        <f>K3*K4*K5*K6*K7</f>
        <v>0.19020477443597628</v>
      </c>
      <c r="N10" s="26" t="s">
        <v>332</v>
      </c>
      <c r="O10" s="1003">
        <f>G10</f>
        <v>0.17641146573831845</v>
      </c>
      <c r="P10" s="1003">
        <f>G22</f>
        <v>7.2237960339943341E-2</v>
      </c>
      <c r="Q10" s="1003">
        <f>G34</f>
        <v>0.23456044482791683</v>
      </c>
      <c r="R10" s="1003">
        <f>G46</f>
        <v>0.18036191041234056</v>
      </c>
      <c r="S10" s="1003">
        <f>G58</f>
        <v>0.22972822299651563</v>
      </c>
      <c r="T10" s="1003">
        <f>G69</f>
        <v>0.13366684837081716</v>
      </c>
    </row>
    <row r="11" spans="1:44">
      <c r="G11" s="328"/>
      <c r="AA11" s="328"/>
      <c r="AB11" s="328"/>
      <c r="AC11" s="328"/>
      <c r="AD11" s="328"/>
      <c r="AE11" s="328"/>
      <c r="AF11" s="328"/>
      <c r="AH11" s="328"/>
      <c r="AI11" s="328"/>
      <c r="AJ11" s="328"/>
      <c r="AK11" s="328"/>
      <c r="AL11" s="328"/>
      <c r="AM11" s="328"/>
    </row>
    <row r="12" spans="1:44">
      <c r="A12" s="26"/>
    </row>
    <row r="13" spans="1:44" ht="12.75">
      <c r="A13" s="66"/>
      <c r="B13" s="807" t="s">
        <v>399</v>
      </c>
      <c r="C13" s="785"/>
      <c r="D13" s="785"/>
      <c r="E13" s="785"/>
      <c r="F13" s="785"/>
      <c r="G13" s="786"/>
    </row>
    <row r="14" spans="1:44">
      <c r="A14" s="66"/>
      <c r="B14" s="740">
        <v>2007</v>
      </c>
      <c r="C14" s="740">
        <v>2008</v>
      </c>
      <c r="D14" s="740">
        <v>2009</v>
      </c>
      <c r="E14" s="740">
        <v>2010</v>
      </c>
      <c r="F14" s="740">
        <v>2011</v>
      </c>
      <c r="G14" s="744" t="s">
        <v>416</v>
      </c>
    </row>
    <row r="15" spans="1:44">
      <c r="A15" s="803" t="s">
        <v>394</v>
      </c>
      <c r="B15" s="804">
        <f>[2]G4s!B52/[2]G4s!B42</f>
        <v>0.68116612679315136</v>
      </c>
      <c r="C15" s="805">
        <f>[2]G4s!C52/[2]G4s!C42</f>
        <v>0.57556147696992777</v>
      </c>
      <c r="D15" s="805">
        <f>[2]G4s!D52/[2]G4s!D42</f>
        <v>0.66666666666666663</v>
      </c>
      <c r="E15" s="805">
        <f>[2]G4s!E52/[2]G4s!E42</f>
        <v>0.66567164179104465</v>
      </c>
      <c r="F15" s="805">
        <f>[2]G4s!F52/[2]G4s!F42</f>
        <v>0.64874551971326166</v>
      </c>
      <c r="G15" s="806">
        <f>[2]G4s!G52/[2]G4s!G42</f>
        <v>0.53968253968253965</v>
      </c>
    </row>
    <row r="16" spans="1:44">
      <c r="A16" s="793" t="s">
        <v>875</v>
      </c>
      <c r="B16" s="794">
        <f>[2]G4s!B42/[2]G4s!B27</f>
        <v>0.79506990434142744</v>
      </c>
      <c r="C16" s="795">
        <f>[2]G4s!C42/[2]G4s!C27</f>
        <v>0.75597122302158271</v>
      </c>
      <c r="D16" s="795">
        <f>[2]G4s!D42/[2]G4s!D27</f>
        <v>0.76322418136020154</v>
      </c>
      <c r="E16" s="795">
        <f>[2]G4s!E42/[2]G4s!E27</f>
        <v>0.77726218097447797</v>
      </c>
      <c r="F16" s="795">
        <f>[2]G4s!F42/[2]G4s!F27</f>
        <v>0.62696629213483146</v>
      </c>
      <c r="G16" s="796">
        <f>[2]G4s!G42/[2]G4s!G27</f>
        <v>0.43548387096774194</v>
      </c>
      <c r="M16" s="408"/>
      <c r="N16" s="69"/>
      <c r="O16" s="69"/>
      <c r="P16" s="69"/>
      <c r="Q16" s="69"/>
      <c r="T16" s="408"/>
      <c r="U16" s="69"/>
      <c r="V16" s="69"/>
      <c r="W16" s="69"/>
      <c r="X16" s="69"/>
      <c r="AA16" s="408"/>
      <c r="AB16" s="69"/>
      <c r="AC16" s="69"/>
      <c r="AD16" s="69"/>
      <c r="AE16" s="69"/>
      <c r="AH16" s="408"/>
      <c r="AI16" s="69"/>
      <c r="AJ16" s="69"/>
      <c r="AK16" s="69"/>
      <c r="AL16" s="69"/>
      <c r="AN16" s="408"/>
      <c r="AO16" s="69"/>
      <c r="AP16" s="69"/>
      <c r="AQ16" s="69"/>
      <c r="AR16" s="69"/>
    </row>
    <row r="17" spans="1:44">
      <c r="A17" s="96" t="s">
        <v>395</v>
      </c>
      <c r="B17" s="787">
        <f>[2]G4s!B27/[2]G4s!B11</f>
        <v>6.0622281699565073E-2</v>
      </c>
      <c r="C17" s="727">
        <f>[2]G4s!C27/[2]G4s!C11</f>
        <v>5.8615164038120934E-2</v>
      </c>
      <c r="D17" s="727">
        <f>[2]G4s!D27/[2]G4s!D11</f>
        <v>5.664146097874162E-2</v>
      </c>
      <c r="E17" s="727">
        <f>[2]G4s!E27/[2]G4s!E11</f>
        <v>5.9382750068889503E-2</v>
      </c>
      <c r="F17" s="727">
        <f>[2]G4s!F27/[2]G4s!F11</f>
        <v>5.9159797926083488E-2</v>
      </c>
      <c r="G17" s="745">
        <f>[2]G4s!G27/[2]G4s!G11</f>
        <v>5.6079596847137876E-2</v>
      </c>
      <c r="M17" s="409"/>
      <c r="N17" s="409"/>
      <c r="O17" s="409"/>
      <c r="P17" s="409"/>
      <c r="Q17" s="409"/>
      <c r="T17" s="409"/>
      <c r="U17" s="409"/>
      <c r="V17" s="409"/>
      <c r="W17" s="409"/>
      <c r="X17" s="409"/>
      <c r="AA17" s="409"/>
      <c r="AB17" s="409"/>
      <c r="AC17" s="409"/>
      <c r="AD17" s="409"/>
      <c r="AE17" s="409"/>
      <c r="AH17" s="409"/>
      <c r="AI17" s="409"/>
      <c r="AJ17" s="409"/>
      <c r="AK17" s="409"/>
      <c r="AL17" s="409"/>
      <c r="AN17" s="409"/>
      <c r="AO17" s="409"/>
      <c r="AP17" s="409"/>
      <c r="AQ17" s="409"/>
      <c r="AR17" s="409"/>
    </row>
    <row r="18" spans="1:44">
      <c r="A18" s="793" t="s">
        <v>396</v>
      </c>
      <c r="B18" s="797">
        <f>[2]G4s!B11/[2]G4s!B141</f>
        <v>1.2164912090297373</v>
      </c>
      <c r="C18" s="798">
        <f>[2]G4s!C11/[2]G4s!C141</f>
        <v>1.0551560887053715</v>
      </c>
      <c r="D18" s="798">
        <f>[2]G4s!D11/[2]G4s!D141</f>
        <v>1.3557059961315281</v>
      </c>
      <c r="E18" s="798">
        <f>[2]G4s!E11/[2]G4s!E141</f>
        <v>1.3498233215547704</v>
      </c>
      <c r="F18" s="798">
        <f>[2]G4s!F11/[2]G4s!F141</f>
        <v>1.339626001780944</v>
      </c>
      <c r="G18" s="799">
        <f>[2]G4s!G11/[2]G4s!G141</f>
        <v>1.3931593159315931</v>
      </c>
    </row>
    <row r="19" spans="1:44">
      <c r="A19" s="96" t="s">
        <v>397</v>
      </c>
      <c r="B19" s="788">
        <f>[2]G4s!B141/[2]G4s!B170</f>
        <v>3.2907142857142859</v>
      </c>
      <c r="C19" s="789">
        <f>[2]G4s!C141/[2]G4s!C170</f>
        <v>3.8198381943028075</v>
      </c>
      <c r="D19" s="789">
        <f>[2]G4s!D141/[2]G4s!D170</f>
        <v>3.5902777777777777</v>
      </c>
      <c r="E19" s="789">
        <f>[2]G4s!E141/[2]G4s!E170</f>
        <v>3.3130006161429453</v>
      </c>
      <c r="F19" s="789">
        <f>[2]G4s!F141/[2]G4s!F170</f>
        <v>3.6366580310880821</v>
      </c>
      <c r="G19" s="790">
        <f>[2]G4s!G141/[2]G4s!G170</f>
        <v>3.9341359773371112</v>
      </c>
    </row>
    <row r="20" spans="1:44">
      <c r="A20" s="793" t="s">
        <v>363</v>
      </c>
      <c r="B20" s="797">
        <f>B16*B19</f>
        <v>2.6163478923578261</v>
      </c>
      <c r="C20" s="798">
        <f t="shared" ref="C20:F20" si="8">C16*C19</f>
        <v>2.8876877514916472</v>
      </c>
      <c r="D20" s="798">
        <f t="shared" si="8"/>
        <v>2.740186817800168</v>
      </c>
      <c r="E20" s="798">
        <f t="shared" si="8"/>
        <v>2.575070084473055</v>
      </c>
      <c r="F20" s="798">
        <f t="shared" si="8"/>
        <v>2.2800620015136515</v>
      </c>
      <c r="G20" s="799">
        <f>G16*G19</f>
        <v>1.7132527643242259</v>
      </c>
    </row>
    <row r="21" spans="1:44">
      <c r="A21" s="88"/>
      <c r="B21" s="791"/>
      <c r="C21" s="716"/>
      <c r="D21" s="716"/>
      <c r="E21" s="716"/>
      <c r="F21" s="716"/>
      <c r="G21" s="792"/>
    </row>
    <row r="22" spans="1:44">
      <c r="A22" s="780" t="s">
        <v>332</v>
      </c>
      <c r="B22" s="800">
        <f>B15*B16*B17*B18*B19</f>
        <v>0.13142857142857142</v>
      </c>
      <c r="C22" s="801">
        <f t="shared" ref="C22:F22" si="9">C15*C16*C17*C18*C19</f>
        <v>0.10279420762798287</v>
      </c>
      <c r="D22" s="801">
        <f t="shared" si="9"/>
        <v>0.14027777777777778</v>
      </c>
      <c r="E22" s="801">
        <f t="shared" si="9"/>
        <v>0.13739987677141094</v>
      </c>
      <c r="F22" s="801">
        <f t="shared" si="9"/>
        <v>0.1172279792746114</v>
      </c>
      <c r="G22" s="802">
        <f>G15*G16*G17*G18*G19</f>
        <v>7.2237960339943341E-2</v>
      </c>
    </row>
    <row r="25" spans="1:44" ht="12.75">
      <c r="A25" s="66"/>
      <c r="B25" s="807" t="s">
        <v>876</v>
      </c>
      <c r="C25" s="785"/>
      <c r="D25" s="785"/>
      <c r="E25" s="785"/>
      <c r="F25" s="785"/>
      <c r="G25" s="786"/>
    </row>
    <row r="26" spans="1:44">
      <c r="A26" s="66"/>
      <c r="B26" s="740">
        <v>2007</v>
      </c>
      <c r="C26" s="740">
        <v>2008</v>
      </c>
      <c r="D26" s="740">
        <v>2009</v>
      </c>
      <c r="E26" s="740">
        <v>2010</v>
      </c>
      <c r="F26" s="740">
        <v>2011</v>
      </c>
      <c r="G26" s="744" t="s">
        <v>416</v>
      </c>
    </row>
    <row r="27" spans="1:44">
      <c r="A27" s="803" t="s">
        <v>394</v>
      </c>
      <c r="B27" s="804">
        <f>[2]Garda!B49/[2]Garda!B39</f>
        <v>8.3662198391420919</v>
      </c>
      <c r="C27" s="805">
        <f>[2]Garda!C49/[2]Garda!C39</f>
        <v>1.0836956521739132</v>
      </c>
      <c r="D27" s="805">
        <f>[2]Garda!D49/[2]Garda!D39</f>
        <v>0.693798449612403</v>
      </c>
      <c r="E27" s="805">
        <f>[2]Garda!E49/[2]Garda!E39</f>
        <v>1.4697554697554698</v>
      </c>
      <c r="F27" s="805">
        <f>[2]Garda!F49/[2]Garda!F39</f>
        <v>1.6899600907739258</v>
      </c>
      <c r="G27" s="806">
        <f>[2]Garda!G49/[2]Garda!G39</f>
        <v>1.3145819901139053</v>
      </c>
    </row>
    <row r="28" spans="1:44">
      <c r="A28" s="793" t="s">
        <v>875</v>
      </c>
      <c r="B28" s="794">
        <f>[2]Garda!B39/[2]Garda!B26</f>
        <v>3.6623203204775745E-2</v>
      </c>
      <c r="C28" s="795">
        <f>[2]Garda!C39/[2]Garda!C26</f>
        <v>-1.467844065268012</v>
      </c>
      <c r="D28" s="795">
        <f>[2]Garda!D39/[2]Garda!D26</f>
        <v>-0.69158187030537399</v>
      </c>
      <c r="E28" s="795">
        <f>[2]Garda!E39/[2]Garda!E26</f>
        <v>0.24951830443159925</v>
      </c>
      <c r="F28" s="795">
        <f>[2]Garda!F39/[2]Garda!F26</f>
        <v>0.1664344043448249</v>
      </c>
      <c r="G28" s="796">
        <f>[2]Garda!G39/[2]Garda!G26</f>
        <v>0.21637080179960241</v>
      </c>
    </row>
    <row r="29" spans="1:44">
      <c r="A29" s="96" t="s">
        <v>395</v>
      </c>
      <c r="B29" s="787">
        <f>[2]Garda!B26/[2]Garda!B10</f>
        <v>5.0212786097712007E-2</v>
      </c>
      <c r="C29" s="727">
        <f>[2]Garda!C26/[2]Garda!C10</f>
        <v>5.5864111485642499E-2</v>
      </c>
      <c r="D29" s="727">
        <f>[2]Garda!D26/[2]Garda!D10</f>
        <v>6.7833885920521628E-2</v>
      </c>
      <c r="E29" s="727">
        <f>[2]Garda!E26/[2]Garda!E10</f>
        <v>6.9476609541454376E-2</v>
      </c>
      <c r="F29" s="727">
        <f>[2]Garda!F26/[2]Garda!F10</f>
        <v>6.2684149639925968E-2</v>
      </c>
      <c r="G29" s="745">
        <f>[2]Garda!G26/[2]Garda!G10</f>
        <v>6.6172533694381183E-2</v>
      </c>
    </row>
    <row r="30" spans="1:44">
      <c r="A30" s="793" t="s">
        <v>396</v>
      </c>
      <c r="B30" s="797">
        <f>[2]Garda!B10/[2]Garda!B130</f>
        <v>1.0615361104656398</v>
      </c>
      <c r="C30" s="798">
        <f>[2]Garda!C10/[2]Garda!C130</f>
        <v>1.1204405545470217</v>
      </c>
      <c r="D30" s="798">
        <f>[2]Garda!D10/[2]Garda!D130</f>
        <v>1.3468969762539873</v>
      </c>
      <c r="E30" s="798">
        <f>[2]Garda!E10/[2]Garda!E130</f>
        <v>1.4338135655031305</v>
      </c>
      <c r="F30" s="798">
        <f>[2]Garda!F10/[2]Garda!F130</f>
        <v>1.392144850975614</v>
      </c>
      <c r="G30" s="799">
        <f>[2]Garda!G10/[2]Garda!G130</f>
        <v>1.4336778415864952</v>
      </c>
    </row>
    <row r="31" spans="1:44">
      <c r="A31" s="96" t="s">
        <v>397</v>
      </c>
      <c r="B31" s="788">
        <f>[2]Garda!B130/[2]Garda!B156</f>
        <v>7.9321012254657761</v>
      </c>
      <c r="C31" s="789">
        <f>[2]Garda!C130/[2]Garda!C156</f>
        <v>16.191500541889717</v>
      </c>
      <c r="D31" s="789">
        <f>[2]Garda!D130/[2]Garda!D156</f>
        <v>18.121760490377245</v>
      </c>
      <c r="E31" s="789">
        <f>[2]Garda!E130/[2]Garda!E156</f>
        <v>11.559922489793506</v>
      </c>
      <c r="F31" s="789">
        <f>[2]Garda!F130/[2]Garda!F156</f>
        <v>9.4340367129867904</v>
      </c>
      <c r="G31" s="790">
        <f>[2]Garda!G130/[2]Garda!G156</f>
        <v>8.6923880740101627</v>
      </c>
    </row>
    <row r="32" spans="1:44">
      <c r="A32" s="793" t="s">
        <v>363</v>
      </c>
      <c r="B32" s="797">
        <f t="shared" ref="B32:G32" si="10">B28*B31</f>
        <v>0.2904989550210838</v>
      </c>
      <c r="C32" s="798">
        <f t="shared" si="10"/>
        <v>-23.766597978196621</v>
      </c>
      <c r="D32" s="798">
        <f t="shared" si="10"/>
        <v>-12.532681013161126</v>
      </c>
      <c r="E32" s="798">
        <f t="shared" si="10"/>
        <v>2.8844122590139869</v>
      </c>
      <c r="F32" s="798">
        <f t="shared" si="10"/>
        <v>1.5701482808931662</v>
      </c>
      <c r="G32" s="799">
        <f t="shared" si="10"/>
        <v>1.8807789771268806</v>
      </c>
    </row>
    <row r="33" spans="1:7">
      <c r="A33" s="88"/>
      <c r="B33" s="791"/>
      <c r="C33" s="716"/>
      <c r="D33" s="716"/>
      <c r="E33" s="716"/>
      <c r="F33" s="716"/>
      <c r="G33" s="792"/>
    </row>
    <row r="34" spans="1:7">
      <c r="A34" s="780" t="s">
        <v>332</v>
      </c>
      <c r="B34" s="800">
        <f t="shared" ref="B34:G34" si="11">B27*B28*B29*B30*B31</f>
        <v>0.12954568098037261</v>
      </c>
      <c r="C34" s="801">
        <f t="shared" si="11"/>
        <v>-1.6121151765559254</v>
      </c>
      <c r="D34" s="801">
        <f t="shared" si="11"/>
        <v>-0.79443502969903046</v>
      </c>
      <c r="E34" s="801">
        <f t="shared" si="11"/>
        <v>0.42231228921365604</v>
      </c>
      <c r="F34" s="801">
        <f t="shared" si="11"/>
        <v>0.23155772859838736</v>
      </c>
      <c r="G34" s="802">
        <f t="shared" si="11"/>
        <v>0.23456044482791683</v>
      </c>
    </row>
    <row r="37" spans="1:7" ht="12.75">
      <c r="A37" s="66"/>
      <c r="B37" s="807" t="s">
        <v>400</v>
      </c>
      <c r="C37" s="785"/>
      <c r="D37" s="785"/>
      <c r="E37" s="785"/>
      <c r="F37" s="785"/>
      <c r="G37" s="786"/>
    </row>
    <row r="38" spans="1:7">
      <c r="A38" s="66"/>
      <c r="B38" s="740">
        <v>2007</v>
      </c>
      <c r="C38" s="740">
        <v>2008</v>
      </c>
      <c r="D38" s="740">
        <v>2009</v>
      </c>
      <c r="E38" s="740">
        <v>2010</v>
      </c>
      <c r="F38" s="740">
        <v>2011</v>
      </c>
      <c r="G38" s="744" t="s">
        <v>416</v>
      </c>
    </row>
    <row r="39" spans="1:7">
      <c r="A39" s="803" t="s">
        <v>394</v>
      </c>
      <c r="B39" s="804">
        <f>-[2]Loomis!B49/[2]Loomis!B39</f>
        <v>-1.5596221959858323</v>
      </c>
      <c r="C39" s="805">
        <f>[2]Loomis!C49/[2]Loomis!C39</f>
        <v>0.74516695957820744</v>
      </c>
      <c r="D39" s="805">
        <f>[2]Loomis!D49/[2]Loomis!D39</f>
        <v>0.708215297450425</v>
      </c>
      <c r="E39" s="805">
        <f>[2]Loomis!E49/[2]Loomis!E39</f>
        <v>0.65435356200527706</v>
      </c>
      <c r="F39" s="805">
        <f>[2]Loomis!F49/[2]Loomis!F39</f>
        <v>0.69044414535666221</v>
      </c>
      <c r="G39" s="806">
        <f>[2]Loomis!G49/[2]Loomis!G39</f>
        <v>0.70862470862470872</v>
      </c>
    </row>
    <row r="40" spans="1:7">
      <c r="A40" s="793" t="s">
        <v>875</v>
      </c>
      <c r="B40" s="794">
        <f>[2]Loomis!B39/[2]Loomis!B25</f>
        <v>-2.3430691049739236</v>
      </c>
      <c r="C40" s="795">
        <f>[2]Loomis!C39/[2]Loomis!C25</f>
        <v>0.77626193724420189</v>
      </c>
      <c r="D40" s="795">
        <f>[2]Loomis!D39/[2]Loomis!D25</f>
        <v>0.86097560975609755</v>
      </c>
      <c r="E40" s="795">
        <f>[2]Loomis!E39/[2]Loomis!E25</f>
        <v>0.87528868360277134</v>
      </c>
      <c r="F40" s="795">
        <f>[2]Loomis!F39/[2]Loomis!F25</f>
        <v>0.83483146067415737</v>
      </c>
      <c r="G40" s="796">
        <f>[2]Loomis!G39/[2]Loomis!G25</f>
        <v>0.90601900739176333</v>
      </c>
    </row>
    <row r="41" spans="1:7">
      <c r="A41" s="96" t="s">
        <v>395</v>
      </c>
      <c r="B41" s="787">
        <f>[2]Loomis!B25/[2]Loomis!B9</f>
        <v>2.1145915591822408E-2</v>
      </c>
      <c r="C41" s="727">
        <f>[2]Loomis!C25/[2]Loomis!C9</f>
        <v>6.5103472777333693E-2</v>
      </c>
      <c r="D41" s="727">
        <f>[2]Loomis!D25/[2]Loomis!D9</f>
        <v>6.8396029693886057E-2</v>
      </c>
      <c r="E41" s="727">
        <f>[2]Loomis!E25/[2]Loomis!E9</f>
        <v>7.8491797335266927E-2</v>
      </c>
      <c r="F41" s="727">
        <f>[2]Loomis!F25/[2]Loomis!F9</f>
        <v>8.1108174610407355E-2</v>
      </c>
      <c r="G41" s="745">
        <f>[2]Loomis!G25/[2]Loomis!G9</f>
        <v>8.3150408288699629E-2</v>
      </c>
    </row>
    <row r="42" spans="1:7">
      <c r="A42" s="793" t="s">
        <v>396</v>
      </c>
      <c r="B42" s="797">
        <f>[2]Loomis!B9/[2]Loomis!B128</f>
        <v>1.3632775119617224</v>
      </c>
      <c r="C42" s="798">
        <f>[2]Loomis!C9/[2]Loomis!C128</f>
        <v>1.2632110400538541</v>
      </c>
      <c r="D42" s="798">
        <f>[2]Loomis!D9/[2]Loomis!D128</f>
        <v>1.4705016558322093</v>
      </c>
      <c r="E42" s="798">
        <f>[2]Loomis!E9/[2]Loomis!E128</f>
        <v>1.4551569506726458</v>
      </c>
      <c r="F42" s="798">
        <f>[2]Loomis!F9/[2]Loomis!F128</f>
        <v>1.209945969787187</v>
      </c>
      <c r="G42" s="799">
        <f>[2]Loomis!G9/[2]Loomis!G128</f>
        <v>1.2682628062360803</v>
      </c>
    </row>
    <row r="43" spans="1:7">
      <c r="A43" s="96" t="s">
        <v>397</v>
      </c>
      <c r="B43" s="788">
        <f>[2]Loomis!B128/[2]Loomis!B153</f>
        <v>5.5548172757475083</v>
      </c>
      <c r="C43" s="789">
        <f>[2]Loomis!C128/[2]Loomis!C153</f>
        <v>2.9949596774193545</v>
      </c>
      <c r="D43" s="789">
        <f>[2]Loomis!D128/[2]Loomis!D153</f>
        <v>2.6056248002556726</v>
      </c>
      <c r="E43" s="789">
        <f>[2]Loomis!E128/[2]Loomis!E153</f>
        <v>2.4277937880243354</v>
      </c>
      <c r="F43" s="789">
        <f>[2]Loomis!F128/[2]Loomis!F153</f>
        <v>2.6697085663821021</v>
      </c>
      <c r="G43" s="790">
        <f>[2]Loomis!G128/[2]Loomis!G153</f>
        <v>2.6638979531296347</v>
      </c>
    </row>
    <row r="44" spans="1:7">
      <c r="A44" s="793" t="s">
        <v>363</v>
      </c>
      <c r="B44" s="797">
        <f t="shared" ref="B44:G44" si="12">B40*B43</f>
        <v>-13.015320742579403</v>
      </c>
      <c r="C44" s="798">
        <f t="shared" si="12"/>
        <v>2.3248732011618181</v>
      </c>
      <c r="D44" s="798">
        <f t="shared" si="12"/>
        <v>2.2433794011957375</v>
      </c>
      <c r="E44" s="798">
        <f t="shared" si="12"/>
        <v>2.1250204287788064</v>
      </c>
      <c r="F44" s="798">
        <f t="shared" si="12"/>
        <v>2.2287567020470811</v>
      </c>
      <c r="G44" s="799">
        <f t="shared" si="12"/>
        <v>2.4135421792874618</v>
      </c>
    </row>
    <row r="45" spans="1:7">
      <c r="A45" s="88"/>
      <c r="B45" s="791"/>
      <c r="C45" s="716"/>
      <c r="D45" s="716"/>
      <c r="E45" s="716"/>
      <c r="F45" s="716"/>
      <c r="G45" s="792"/>
    </row>
    <row r="46" spans="1:7">
      <c r="A46" s="780" t="s">
        <v>332</v>
      </c>
      <c r="B46" s="800">
        <f t="shared" ref="B46:G46" si="13">B39*B40*B41*B42*B43</f>
        <v>0.58517403486105202</v>
      </c>
      <c r="C46" s="801">
        <f t="shared" si="13"/>
        <v>0.1424731182795699</v>
      </c>
      <c r="D46" s="801">
        <f t="shared" si="13"/>
        <v>0.15979546180888465</v>
      </c>
      <c r="E46" s="801">
        <f t="shared" si="13"/>
        <v>0.15882164585334618</v>
      </c>
      <c r="F46" s="801">
        <f t="shared" si="13"/>
        <v>0.15101560200176628</v>
      </c>
      <c r="G46" s="802">
        <f t="shared" si="13"/>
        <v>0.18036191041234056</v>
      </c>
    </row>
    <row r="47" spans="1:7">
      <c r="A47" s="808"/>
    </row>
    <row r="48" spans="1:7">
      <c r="A48" s="66"/>
    </row>
    <row r="49" spans="1:7" ht="12.75">
      <c r="A49" s="66"/>
      <c r="B49" s="807" t="s">
        <v>401</v>
      </c>
      <c r="C49" s="785"/>
      <c r="D49" s="785"/>
      <c r="E49" s="785"/>
      <c r="F49" s="785"/>
      <c r="G49" s="786"/>
    </row>
    <row r="50" spans="1:7">
      <c r="A50" s="66"/>
      <c r="B50" s="740">
        <v>2007</v>
      </c>
      <c r="C50" s="740">
        <v>2008</v>
      </c>
      <c r="D50" s="740">
        <v>2009</v>
      </c>
      <c r="E50" s="740">
        <v>2010</v>
      </c>
      <c r="F50" s="740">
        <v>2011</v>
      </c>
      <c r="G50" s="744" t="s">
        <v>416</v>
      </c>
    </row>
    <row r="51" spans="1:7">
      <c r="A51" s="803" t="s">
        <v>394</v>
      </c>
      <c r="B51" s="804">
        <f>[2]Prosegur!B52/[2]Prosegur!B42</f>
        <v>0.66243244336024365</v>
      </c>
      <c r="C51" s="805">
        <f>[2]Prosegur!C52/[2]Prosegur!C42</f>
        <v>0.69499425570326612</v>
      </c>
      <c r="D51" s="805">
        <f>[2]Prosegur!D52/[2]Prosegur!D42</f>
        <v>0.70144876643683185</v>
      </c>
      <c r="E51" s="805">
        <f>[2]Prosegur!E52/[2]Prosegur!E42</f>
        <v>0.69540677306344889</v>
      </c>
      <c r="F51" s="805">
        <f>[2]Prosegur!F52/[2]Prosegur!F42</f>
        <v>0.66349377442083479</v>
      </c>
      <c r="G51" s="806">
        <f>[2]Prosegur!G52/[2]Prosegur!G42</f>
        <v>0.65086911540557402</v>
      </c>
    </row>
    <row r="52" spans="1:7">
      <c r="A52" s="793" t="s">
        <v>875</v>
      </c>
      <c r="B52" s="794">
        <f>[2]Prosegur!B42/[2]Prosegur!B25</f>
        <v>0.89269751129452379</v>
      </c>
      <c r="C52" s="795">
        <f>[2]Prosegur!C42/[2]Prosegur!C25</f>
        <v>0.85766166493060447</v>
      </c>
      <c r="D52" s="795">
        <f>[2]Prosegur!D42/[2]Prosegur!D25</f>
        <v>0.90646736208194423</v>
      </c>
      <c r="E52" s="795">
        <f>[2]Prosegur!E42/[2]Prosegur!E25</f>
        <v>0.87765048853258021</v>
      </c>
      <c r="F52" s="795">
        <f>[2]Prosegur!F42/[2]Prosegur!F25</f>
        <v>0.88569804009659125</v>
      </c>
      <c r="G52" s="796">
        <f>[2]Prosegur!G42/[2]Prosegur!G25</f>
        <v>0.81715454709724034</v>
      </c>
    </row>
    <row r="53" spans="1:7">
      <c r="A53" s="96" t="s">
        <v>395</v>
      </c>
      <c r="B53" s="787">
        <f>[2]Prosegur!B25/[2]Prosegur!B9</f>
        <v>9.0254887216003943E-2</v>
      </c>
      <c r="C53" s="727">
        <f>[2]Prosegur!C25/[2]Prosegur!C9</f>
        <v>0.10387740549698371</v>
      </c>
      <c r="D53" s="727">
        <f>[2]Prosegur!D25/[2]Prosegur!D9</f>
        <v>0.10635441008814871</v>
      </c>
      <c r="E53" s="727">
        <f>[2]Prosegur!E25/[2]Prosegur!E9</f>
        <v>0.10270607237635423</v>
      </c>
      <c r="F53" s="727">
        <f>[2]Prosegur!F25/[2]Prosegur!F9</f>
        <v>0.10114837084848513</v>
      </c>
      <c r="G53" s="745">
        <f>[2]Prosegur!G25/[2]Prosegur!G9</f>
        <v>8.8859247985691323E-2</v>
      </c>
    </row>
    <row r="54" spans="1:7">
      <c r="A54" s="793" t="s">
        <v>396</v>
      </c>
      <c r="B54" s="797">
        <f>[2]Prosegur!B9/[2]Prosegur!B130</f>
        <v>1.3568870048505639</v>
      </c>
      <c r="C54" s="798">
        <f>[2]Prosegur!C9/[2]Prosegur!C130</f>
        <v>1.4223252376773134</v>
      </c>
      <c r="D54" s="798">
        <f>[2]Prosegur!D9/[2]Prosegur!D130</f>
        <v>1.3639462022196511</v>
      </c>
      <c r="E54" s="798">
        <f>[2]Prosegur!E9/[2]Prosegur!E130</f>
        <v>1.2979376273581016</v>
      </c>
      <c r="F54" s="798">
        <f>[2]Prosegur!F9/[2]Prosegur!F130</f>
        <v>1.285279827556941</v>
      </c>
      <c r="G54" s="799">
        <f>[2]Prosegur!G9/[2]Prosegur!G130</f>
        <v>1.2271464761971782</v>
      </c>
    </row>
    <row r="55" spans="1:7">
      <c r="A55" s="96" t="s">
        <v>397</v>
      </c>
      <c r="B55" s="788">
        <f>[2]Prosegur!B130/[2]Prosegur!B159</f>
        <v>3.5494354345245256</v>
      </c>
      <c r="C55" s="789">
        <f>[2]Prosegur!C130/[2]Prosegur!C159</f>
        <v>3.3973678384527335</v>
      </c>
      <c r="D55" s="789">
        <f>[2]Prosegur!D130/[2]Prosegur!D159</f>
        <v>3.0505321224557393</v>
      </c>
      <c r="E55" s="789">
        <f>[2]Prosegur!E130/[2]Prosegur!E159</f>
        <v>2.9647672855582625</v>
      </c>
      <c r="F55" s="789">
        <f>[2]Prosegur!F130/[2]Prosegur!F159</f>
        <v>3.2665982015230264</v>
      </c>
      <c r="G55" s="790">
        <f>[2]Prosegur!G130/[2]Prosegur!G159</f>
        <v>3.9611149825783971</v>
      </c>
    </row>
    <row r="56" spans="1:7">
      <c r="A56" s="793" t="s">
        <v>363</v>
      </c>
      <c r="B56" s="797">
        <f t="shared" ref="B56:G56" si="14">B52*B55</f>
        <v>3.1685721789006407</v>
      </c>
      <c r="C56" s="798">
        <f t="shared" si="14"/>
        <v>2.9137921567090603</v>
      </c>
      <c r="D56" s="798">
        <f t="shared" si="14"/>
        <v>2.7652078059886884</v>
      </c>
      <c r="E56" s="798">
        <f t="shared" si="14"/>
        <v>2.6020294565556208</v>
      </c>
      <c r="F56" s="798">
        <f t="shared" si="14"/>
        <v>2.8932196248719944</v>
      </c>
      <c r="G56" s="799">
        <f t="shared" si="14"/>
        <v>3.2368431195889431</v>
      </c>
    </row>
    <row r="57" spans="1:7">
      <c r="A57" s="88"/>
      <c r="B57" s="791"/>
      <c r="C57" s="716"/>
      <c r="D57" s="716"/>
      <c r="E57" s="716"/>
      <c r="F57" s="716"/>
      <c r="G57" s="792"/>
    </row>
    <row r="58" spans="1:7">
      <c r="A58" s="780" t="s">
        <v>332</v>
      </c>
      <c r="B58" s="800">
        <f t="shared" ref="B58:G58" si="15">B51*B52*B53*B54*B55</f>
        <v>0.25705118482916595</v>
      </c>
      <c r="C58" s="801">
        <f t="shared" si="15"/>
        <v>0.29919876399572293</v>
      </c>
      <c r="D58" s="801">
        <f>D51*D52*D53*D54*D55</f>
        <v>0.28136914698609877</v>
      </c>
      <c r="E58" s="801">
        <f t="shared" si="15"/>
        <v>0.24121319955353393</v>
      </c>
      <c r="F58" s="801">
        <f t="shared" si="15"/>
        <v>0.24955992016705886</v>
      </c>
      <c r="G58" s="802">
        <f t="shared" si="15"/>
        <v>0.22972822299651563</v>
      </c>
    </row>
    <row r="59" spans="1:7">
      <c r="A59" s="808"/>
    </row>
    <row r="60" spans="1:7" ht="12.75">
      <c r="A60" s="66"/>
      <c r="B60" s="807" t="s">
        <v>874</v>
      </c>
      <c r="C60" s="785"/>
      <c r="D60" s="785"/>
      <c r="E60" s="785"/>
      <c r="F60" s="785"/>
      <c r="G60" s="786"/>
    </row>
    <row r="61" spans="1:7">
      <c r="A61" s="66"/>
      <c r="B61" s="740">
        <v>2007</v>
      </c>
      <c r="C61" s="740">
        <v>2008</v>
      </c>
      <c r="D61" s="740">
        <v>2009</v>
      </c>
      <c r="E61" s="740">
        <v>2010</v>
      </c>
      <c r="F61" s="740">
        <v>2011</v>
      </c>
      <c r="G61" s="744" t="s">
        <v>416</v>
      </c>
    </row>
    <row r="62" spans="1:7">
      <c r="A62" s="803" t="s">
        <v>394</v>
      </c>
      <c r="B62" s="804">
        <f>Werner!C47/Werner!C37</f>
        <v>0.54892119870048506</v>
      </c>
      <c r="C62" s="805">
        <f>Werner!D47/Werner!D37</f>
        <v>0.5774982481926475</v>
      </c>
      <c r="D62" s="805">
        <f>Werner!E47/Werner!E37</f>
        <v>0.5724981535255016</v>
      </c>
      <c r="E62" s="805">
        <f>Werner!F47/Werner!F37</f>
        <v>0.58749825671440215</v>
      </c>
      <c r="F62" s="805">
        <f>Werner!G47/Werner!G37</f>
        <v>0.58749842772689331</v>
      </c>
      <c r="G62" s="806">
        <f>Werner!H47/Werner!H37</f>
        <v>0.59291098618856863</v>
      </c>
    </row>
    <row r="63" spans="1:7">
      <c r="A63" s="793" t="s">
        <v>875</v>
      </c>
      <c r="B63" s="794">
        <f>Werner!C37/Werner!C24</f>
        <v>1.2084470343831974</v>
      </c>
      <c r="C63" s="795">
        <f>Werner!D37/Werner!D24</f>
        <v>1.135705897766865</v>
      </c>
      <c r="D63" s="795">
        <f>Werner!E37/Werner!E24</f>
        <v>1.0570915196953978</v>
      </c>
      <c r="E63" s="795">
        <f>Werner!F37/Werner!F24</f>
        <v>1.0587682144938797</v>
      </c>
      <c r="F63" s="795">
        <f>Werner!G37/Werner!G24</f>
        <v>1.1477976690466192</v>
      </c>
      <c r="G63" s="796">
        <f>Werner!H37/Werner!H24</f>
        <v>1.1426234204411625</v>
      </c>
    </row>
    <row r="64" spans="1:7">
      <c r="A64" s="96" t="s">
        <v>395</v>
      </c>
      <c r="B64" s="787">
        <f>Werner!C24/Werner!C10</f>
        <v>5.4848741325626324E-2</v>
      </c>
      <c r="C64" s="727">
        <f>Werner!D24/Werner!D10</f>
        <v>4.7579907452857152E-2</v>
      </c>
      <c r="D64" s="727">
        <f>Werner!E24/Werner!E10</f>
        <v>5.6106020510420226E-2</v>
      </c>
      <c r="E64" s="727">
        <f>Werner!F24/Werner!F10</f>
        <v>7.0894535597403899E-2</v>
      </c>
      <c r="F64" s="727">
        <f>Werner!G24/Werner!G10</f>
        <v>7.6083580897221462E-2</v>
      </c>
      <c r="G64" s="745">
        <f>Werner!H24/Werner!H10</f>
        <v>7.7205721534491067E-2</v>
      </c>
    </row>
    <row r="65" spans="1:7">
      <c r="A65" s="793" t="s">
        <v>396</v>
      </c>
      <c r="B65" s="797">
        <f>Werner!C10/Werner!C118</f>
        <v>1.5674091575047222</v>
      </c>
      <c r="C65" s="798">
        <f>Werner!D10/Werner!D118</f>
        <v>1.6980854971073882</v>
      </c>
      <c r="D65" s="798">
        <f>Werner!E10/Werner!E118</f>
        <v>1.4206796367291299</v>
      </c>
      <c r="E65" s="798">
        <f>Werner!F10/Werner!F118</f>
        <v>1.576151142110821</v>
      </c>
      <c r="F65" s="798">
        <f>Werner!G10/Werner!G118</f>
        <v>1.5377959115981377</v>
      </c>
      <c r="G65" s="799">
        <f>Werner!H10/Werner!H118</f>
        <v>1.5112386840690111</v>
      </c>
    </row>
    <row r="66" spans="1:7">
      <c r="A66" s="96" t="s">
        <v>397</v>
      </c>
      <c r="B66" s="788">
        <f>Werner!C118/Werner!C138</f>
        <v>1.5867279547736037</v>
      </c>
      <c r="C66" s="789">
        <f>Werner!D118/Werner!D138</f>
        <v>1.7106192909742064</v>
      </c>
      <c r="D66" s="789">
        <f>Werner!E118/Werner!E138</f>
        <v>1.6646689846022849</v>
      </c>
      <c r="E66" s="789">
        <f>Werner!F118/Werner!F138</f>
        <v>1.7213677641167455</v>
      </c>
      <c r="F66" s="789">
        <f>Werner!G118/Werner!G138</f>
        <v>1.7960716930498228</v>
      </c>
      <c r="G66" s="790">
        <f>Werner!H118/Werner!H138</f>
        <v>1.6910192095618251</v>
      </c>
    </row>
    <row r="67" spans="1:7">
      <c r="A67" s="793" t="s">
        <v>363</v>
      </c>
      <c r="B67" s="797">
        <f t="shared" ref="B67:G67" si="16">B63*B66</f>
        <v>1.9174766913190777</v>
      </c>
      <c r="C67" s="798">
        <f t="shared" si="16"/>
        <v>1.9427604175931792</v>
      </c>
      <c r="D67" s="798">
        <f t="shared" si="16"/>
        <v>1.7597074667230241</v>
      </c>
      <c r="E67" s="798">
        <f t="shared" si="16"/>
        <v>1.8225294741012086</v>
      </c>
      <c r="F67" s="798">
        <f t="shared" si="16"/>
        <v>2.0615269027232017</v>
      </c>
      <c r="G67" s="799">
        <f t="shared" si="16"/>
        <v>1.9321981532612436</v>
      </c>
    </row>
    <row r="68" spans="1:7">
      <c r="A68" s="88"/>
      <c r="B68" s="791"/>
      <c r="C68" s="716"/>
      <c r="D68" s="716"/>
      <c r="E68" s="716"/>
      <c r="F68" s="716"/>
      <c r="G68" s="792"/>
    </row>
    <row r="69" spans="1:7">
      <c r="A69" s="780" t="s">
        <v>332</v>
      </c>
      <c r="B69" s="800">
        <f t="shared" ref="B69:G69" si="17">B62*B63*B64*B65*B66</f>
        <v>9.0487615095318358E-2</v>
      </c>
      <c r="C69" s="801">
        <f t="shared" si="17"/>
        <v>9.0646922323716031E-2</v>
      </c>
      <c r="D69" s="801">
        <f t="shared" si="17"/>
        <v>8.0300858582274884E-2</v>
      </c>
      <c r="E69" s="801">
        <f t="shared" si="17"/>
        <v>0.11964423184722897</v>
      </c>
      <c r="F69" s="801">
        <f t="shared" si="17"/>
        <v>0.14170506118069856</v>
      </c>
      <c r="G69" s="802">
        <f t="shared" si="17"/>
        <v>0.13366684837081716</v>
      </c>
    </row>
    <row r="108" ht="14.25" customHeight="1"/>
    <row r="164" spans="1:1">
      <c r="A164" s="808"/>
    </row>
    <row r="165" spans="1:1">
      <c r="A165" s="808"/>
    </row>
    <row r="166" spans="1:1">
      <c r="A166" s="808"/>
    </row>
    <row r="167" spans="1:1">
      <c r="A167" s="808"/>
    </row>
    <row r="168" spans="1:1">
      <c r="A168" s="808"/>
    </row>
    <row r="169" spans="1:1">
      <c r="A169" s="66"/>
    </row>
    <row r="170" spans="1:1">
      <c r="A170" s="808"/>
    </row>
    <row r="171" spans="1:1">
      <c r="A171" s="66"/>
    </row>
    <row r="172" spans="1:1">
      <c r="A172" s="808"/>
    </row>
    <row r="173" spans="1:1">
      <c r="A173" s="66"/>
    </row>
    <row r="174" spans="1:1">
      <c r="A174" s="66"/>
    </row>
    <row r="175" spans="1:1">
      <c r="A175" s="66"/>
    </row>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9</vt:i4>
      </vt:variant>
    </vt:vector>
  </HeadingPairs>
  <TitlesOfParts>
    <vt:vector size="46" baseType="lpstr">
      <vt:lpstr>Operating Model</vt:lpstr>
      <vt:lpstr>Valuation ---&gt;</vt:lpstr>
      <vt:lpstr>Monte Carlo</vt:lpstr>
      <vt:lpstr>DCF</vt:lpstr>
      <vt:lpstr>PE Valuation</vt:lpstr>
      <vt:lpstr>DDM</vt:lpstr>
      <vt:lpstr>FCF Yield</vt:lpstr>
      <vt:lpstr>EVA</vt:lpstr>
      <vt:lpstr>DuPont</vt:lpstr>
      <vt:lpstr>Comps</vt:lpstr>
      <vt:lpstr>Comp Data ---&gt;</vt:lpstr>
      <vt:lpstr>G4s</vt:lpstr>
      <vt:lpstr>Garda</vt:lpstr>
      <vt:lpstr>Loomis</vt:lpstr>
      <vt:lpstr>Prosegur</vt:lpstr>
      <vt:lpstr>Werner</vt:lpstr>
      <vt:lpstr>Other, MISC. ---&gt;</vt:lpstr>
      <vt:lpstr>2012 E</vt:lpstr>
      <vt:lpstr>Historical Monthly Stock Prices</vt:lpstr>
      <vt:lpstr>Market Data</vt:lpstr>
      <vt:lpstr>S&amp;P PE</vt:lpstr>
      <vt:lpstr>Currency Conversions</vt:lpstr>
      <vt:lpstr>Loomis Market Data</vt:lpstr>
      <vt:lpstr>Krona Exchange Rate</vt:lpstr>
      <vt:lpstr>Prosegur Market Data</vt:lpstr>
      <vt:lpstr>EUR Exchange Rate</vt:lpstr>
      <vt:lpstr>GBP Exchange Rate</vt:lpstr>
      <vt:lpstr>CND Exchange Rate</vt:lpstr>
      <vt:lpstr>Monte Carlo Prices</vt:lpstr>
      <vt:lpstr>Monte Carlo Stats</vt:lpstr>
      <vt:lpstr>Common Size IS</vt:lpstr>
      <vt:lpstr>Common Size BS</vt:lpstr>
      <vt:lpstr>Key Financial Ratios</vt:lpstr>
      <vt:lpstr>Common Size CF</vt:lpstr>
      <vt:lpstr>WACC</vt:lpstr>
      <vt:lpstr>Products &amp; Services</vt:lpstr>
      <vt:lpstr>Risk Matrix</vt:lpstr>
      <vt:lpstr>'CND Exchange Rate'!CADUS</vt:lpstr>
      <vt:lpstr>'Market Data'!MSN_MoneyCentral_Investor_Stock_Quotes</vt:lpstr>
      <vt:lpstr>'Market Data'!MSN_MoneyCentral_Investor_Stock_Quotes_1</vt:lpstr>
      <vt:lpstr>'EUR Exchange Rate'!q?s_EURUSD_X</vt:lpstr>
      <vt:lpstr>'GBP Exchange Rate'!q?s_GBPUSD_X</vt:lpstr>
      <vt:lpstr>'Market Data'!q?s_GFS.L</vt:lpstr>
      <vt:lpstr>'Krona Exchange Rate'!SEK</vt:lpstr>
      <vt:lpstr>'Prosegur Market Data'!SM</vt:lpstr>
      <vt:lpstr>'Loomis Market Data'!SS</vt:lpstr>
    </vt:vector>
  </TitlesOfParts>
  <Company>Virginia Commonwealth University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Library Patron</dc:creator>
  <cp:lastModifiedBy>Student</cp:lastModifiedBy>
  <cp:lastPrinted>2013-01-21T21:10:35Z</cp:lastPrinted>
  <dcterms:created xsi:type="dcterms:W3CDTF">2012-11-25T21:32:51Z</dcterms:created>
  <dcterms:modified xsi:type="dcterms:W3CDTF">2013-01-31T21:33:11Z</dcterms:modified>
</cp:coreProperties>
</file>